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okumenDinkesBeltim2024\20240219 profil kesehatan 2023\"/>
    </mc:Choice>
  </mc:AlternateContent>
  <bookViews>
    <workbookView xWindow="-90" yWindow="-90" windowWidth="19380" windowHeight="10380" activeTab="2"/>
  </bookViews>
  <sheets>
    <sheet name="Resume" sheetId="2" r:id="rId1"/>
    <sheet name="Resume unformatted" sheetId="108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13" sheetId="15" r:id="rId15"/>
    <sheet name="14" sheetId="16" r:id="rId16"/>
    <sheet name="15" sheetId="17" r:id="rId17"/>
    <sheet name="16" sheetId="18" r:id="rId18"/>
    <sheet name="17" sheetId="19" r:id="rId19"/>
    <sheet name="18" sheetId="20" r:id="rId20"/>
    <sheet name="19" sheetId="21" r:id="rId21"/>
    <sheet name="20" sheetId="23" r:id="rId22"/>
    <sheet name="21" sheetId="24" r:id="rId23"/>
    <sheet name="22" sheetId="89" r:id="rId24"/>
    <sheet name="23" sheetId="90" r:id="rId25"/>
    <sheet name="24" sheetId="91" r:id="rId26"/>
    <sheet name="25" sheetId="28" r:id="rId27"/>
    <sheet name="26" sheetId="29" r:id="rId28"/>
    <sheet name="27" sheetId="30" r:id="rId29"/>
    <sheet name="28" sheetId="92" r:id="rId30"/>
    <sheet name="29" sheetId="32" r:id="rId31"/>
    <sheet name="30" sheetId="33" r:id="rId32"/>
    <sheet name="31" sheetId="34" r:id="rId33"/>
    <sheet name="32" sheetId="93" r:id="rId34"/>
    <sheet name="33" sheetId="94" r:id="rId35"/>
    <sheet name="34" sheetId="95" r:id="rId36"/>
    <sheet name="35" sheetId="96" r:id="rId37"/>
    <sheet name="36" sheetId="97" r:id="rId38"/>
    <sheet name="37" sheetId="98" r:id="rId39"/>
    <sheet name="38" sheetId="39" r:id="rId40"/>
    <sheet name="39" sheetId="40" r:id="rId41"/>
    <sheet name="40" sheetId="41" r:id="rId42"/>
    <sheet name="41" sheetId="42" r:id="rId43"/>
    <sheet name="42" sheetId="43" r:id="rId44"/>
    <sheet name="43" sheetId="44" r:id="rId45"/>
    <sheet name="44" sheetId="45" r:id="rId46"/>
    <sheet name="45" sheetId="46" r:id="rId47"/>
    <sheet name="46" sheetId="100" r:id="rId48"/>
    <sheet name="47" sheetId="48" r:id="rId49"/>
    <sheet name="48" sheetId="49" r:id="rId50"/>
    <sheet name="49" sheetId="50" r:id="rId51"/>
    <sheet name="50" sheetId="51" r:id="rId52"/>
    <sheet name="51" sheetId="52" r:id="rId53"/>
    <sheet name="52" sheetId="56" r:id="rId54"/>
    <sheet name="53" sheetId="57" r:id="rId55"/>
    <sheet name="54" sheetId="58" r:id="rId56"/>
    <sheet name="55" sheetId="99" r:id="rId57"/>
    <sheet name="56" sheetId="60" r:id="rId58"/>
    <sheet name="57" sheetId="61" r:id="rId59"/>
    <sheet name="58" sheetId="62" r:id="rId60"/>
    <sheet name="59" sheetId="63" r:id="rId61"/>
    <sheet name="60" sheetId="88" r:id="rId62"/>
    <sheet name="61" sheetId="65" r:id="rId63"/>
    <sheet name="62" sheetId="66" r:id="rId64"/>
    <sheet name="63" sheetId="67" r:id="rId65"/>
    <sheet name="64" sheetId="68" r:id="rId66"/>
    <sheet name="65" sheetId="69" r:id="rId67"/>
    <sheet name="66" sheetId="70" r:id="rId68"/>
    <sheet name="67" sheetId="71" r:id="rId69"/>
    <sheet name="68" sheetId="72" r:id="rId70"/>
    <sheet name="69" sheetId="73" r:id="rId71"/>
    <sheet name="70" sheetId="74" r:id="rId72"/>
    <sheet name="71" sheetId="75" r:id="rId73"/>
    <sheet name="72" sheetId="76" r:id="rId74"/>
    <sheet name="73" sheetId="77" r:id="rId75"/>
    <sheet name="74" sheetId="78" r:id="rId76"/>
    <sheet name="75" sheetId="79" r:id="rId77"/>
    <sheet name="76" sheetId="80" r:id="rId78"/>
    <sheet name="77" sheetId="81" r:id="rId79"/>
    <sheet name="78" sheetId="82" r:id="rId80"/>
    <sheet name="79" sheetId="83" r:id="rId81"/>
    <sheet name="80" sheetId="84" r:id="rId82"/>
    <sheet name="81" sheetId="85" r:id="rId83"/>
    <sheet name="82" sheetId="86" r:id="rId84"/>
    <sheet name="83" sheetId="87" r:id="rId85"/>
    <sheet name="84" sheetId="103" r:id="rId86"/>
    <sheet name="85" sheetId="105" r:id="rId87"/>
    <sheet name="86" sheetId="102" r:id="rId88"/>
    <sheet name="87" sheetId="106" r:id="rId89"/>
  </sheets>
  <definedNames>
    <definedName name="_xlnm.Print_Area" localSheetId="13">'12'!$A$1:$I$22</definedName>
    <definedName name="_xlnm.Print_Area" localSheetId="14">'13'!$A$1:$T$27</definedName>
    <definedName name="_xlnm.Print_Area" localSheetId="15">'14'!$A$1:$F$24</definedName>
    <definedName name="_xlnm.Print_Area" localSheetId="16">'15'!$A$1:$H$24</definedName>
    <definedName name="_xlnm.Print_Area" localSheetId="17">'16'!$A$1:$N$25</definedName>
    <definedName name="_xlnm.Print_Area" localSheetId="18">'17'!$A$1:$K$27</definedName>
    <definedName name="_xlnm.Print_Area" localSheetId="19">'18'!$A$1:$N$26</definedName>
    <definedName name="_xlnm.Print_Area" localSheetId="20">'19'!$A$1:$D$21</definedName>
    <definedName name="_xlnm.Print_Area" localSheetId="3">'2'!$A$1:$F$32</definedName>
    <definedName name="_xlnm.Print_Area" localSheetId="21">'20'!$A$1:$D$47</definedName>
    <definedName name="_xlnm.Print_Area" localSheetId="22">'21'!$A$1:$L$24</definedName>
    <definedName name="_xlnm.Print_Area" localSheetId="24">'23'!$A$1:$M$24</definedName>
    <definedName name="_xlnm.Print_Area" localSheetId="25">'24'!$A$1:$S$21</definedName>
    <definedName name="_xlnm.Print_Area" localSheetId="28">'27'!$A$1:$N$21</definedName>
    <definedName name="_xlnm.Print_Area" localSheetId="29">'28'!$A$1:$H$21</definedName>
    <definedName name="_xlnm.Print_Area" localSheetId="30">'29'!$A$1:$AD$25</definedName>
    <definedName name="_xlnm.Print_Area" localSheetId="4">'3'!$A$1:$H$24</definedName>
    <definedName name="_xlnm.Print_Area" localSheetId="31">'30'!$A$1:$L$28</definedName>
    <definedName name="_xlnm.Print_Area" localSheetId="32">'31'!$A$1:$V$21</definedName>
    <definedName name="_xlnm.Print_Area" localSheetId="35">'34'!$A$1:$R$24</definedName>
    <definedName name="_xlnm.Print_Area" localSheetId="36">'35'!$A$1:$T$22</definedName>
    <definedName name="_xlnm.Print_Area" localSheetId="37">'36'!$A$1:$N$22</definedName>
    <definedName name="_xlnm.Print_Area" localSheetId="40">'39'!$A$1:$I$22</definedName>
    <definedName name="_xlnm.Print_Area" localSheetId="5">'4'!$A$1:$J$44</definedName>
    <definedName name="_xlnm.Print_Area" localSheetId="41">'40'!$A$1:$L$21</definedName>
    <definedName name="_xlnm.Print_Area" localSheetId="43">'42'!$A$1:$AD$23</definedName>
    <definedName name="_xlnm.Print_Area" localSheetId="44">'43'!$A$1:$AD$25</definedName>
    <definedName name="_xlnm.Print_Area" localSheetId="45">'44'!$A$1:$R$23</definedName>
    <definedName name="_xlnm.Print_Area" localSheetId="46">'45'!$A$1:$L$24</definedName>
    <definedName name="_xlnm.Print_Area" localSheetId="47">'46'!$A$1:$M$22</definedName>
    <definedName name="_xlnm.Print_Area" localSheetId="49">'48'!$A$1:$N$21</definedName>
    <definedName name="_xlnm.Print_Area" localSheetId="50">'49'!$A$1:$X$21</definedName>
    <definedName name="_xlnm.Print_Area" localSheetId="6">'5'!$A$1:$K$76</definedName>
    <definedName name="_xlnm.Print_Area" localSheetId="51">'50'!$A$1:$J$21</definedName>
    <definedName name="_xlnm.Print_Area" localSheetId="52">'51'!$A$1:$Z$21</definedName>
    <definedName name="_xlnm.Print_Area" localSheetId="53">'52'!$A$1:$R$22</definedName>
    <definedName name="_xlnm.Print_Area" localSheetId="54">'53'!$A$1:$N$21</definedName>
    <definedName name="_xlnm.Print_Area" localSheetId="56">'55'!$A$1:$M$22</definedName>
    <definedName name="_xlnm.Print_Area" localSheetId="57">'56'!$A$1:$J$30</definedName>
    <definedName name="_xlnm.Print_Area" localSheetId="58">'57'!$A$1:$AC$25</definedName>
    <definedName name="_xlnm.Print_Area" localSheetId="59">'58'!$A$1:$S$31</definedName>
    <definedName name="_xlnm.Print_Area" localSheetId="60">'59'!$A$1:$F$24</definedName>
    <definedName name="_xlnm.Print_Area" localSheetId="7">'6'!$A$1:$E$15</definedName>
    <definedName name="_xlnm.Print_Area" localSheetId="61">'60'!$A$1:$F$22</definedName>
    <definedName name="_xlnm.Print_Area" localSheetId="62">'61'!$A$1:$P$27</definedName>
    <definedName name="_xlnm.Print_Area" localSheetId="63">'62'!$A$1:$I$22</definedName>
    <definedName name="_xlnm.Print_Area" localSheetId="64">'63'!$A$1:$J$23</definedName>
    <definedName name="_xlnm.Print_Area" localSheetId="65">'64'!$A$1:$L$24</definedName>
    <definedName name="_xlnm.Print_Area" localSheetId="66">'65'!$A$1:$K$23</definedName>
    <definedName name="_xlnm.Print_Area" localSheetId="67">'66'!$A$1:$L$23</definedName>
    <definedName name="_xlnm.Print_Area" localSheetId="68">'67'!$A$1:$I$27</definedName>
    <definedName name="_xlnm.Print_Area" localSheetId="69">'68'!$A$1:$E$24</definedName>
    <definedName name="_xlnm.Print_Area" localSheetId="70">'69'!$A$1:$T$24</definedName>
    <definedName name="_xlnm.Print_Area" localSheetId="8">'7'!$A$1:$R$16</definedName>
    <definedName name="_xlnm.Print_Area" localSheetId="71">'70'!$A$1:$F$21</definedName>
    <definedName name="_xlnm.Print_Area" localSheetId="72">'71'!$A$1:$AH$16</definedName>
    <definedName name="_xlnm.Print_Area" localSheetId="73">'72'!$A$1:$L$24</definedName>
    <definedName name="_xlnm.Print_Area" localSheetId="74">'73'!$A$1:$S$23</definedName>
    <definedName name="_xlnm.Print_Area" localSheetId="75">'74'!$A$1:$R$23</definedName>
    <definedName name="_xlnm.Print_Area" localSheetId="78">'77'!$A$1:$W$23</definedName>
    <definedName name="_xlnm.Print_Area" localSheetId="80">'79'!$A$1:$G$21</definedName>
    <definedName name="_xlnm.Print_Area" localSheetId="9">'8'!$A$1:$J$14</definedName>
    <definedName name="_xlnm.Print_Area" localSheetId="85">'84'!$A$1:$H$19</definedName>
    <definedName name="_xlnm.Print_Area" localSheetId="86">'85'!$A$1:$O$23</definedName>
    <definedName name="_xlnm.Print_Area" localSheetId="87">'86'!$A$1:$R$20</definedName>
    <definedName name="_xlnm.Print_Area" localSheetId="88">'87'!$A$1:$R$20</definedName>
    <definedName name="_xlnm.Print_Area" localSheetId="10">'9'!$A$1:$D$24</definedName>
    <definedName name="_xlnm.Print_Area" localSheetId="0">Resume!$A$1:$H$216</definedName>
    <definedName name="_xlnm.Print_Area" localSheetId="1">'Resume unformatted'!$A$1:$H$216</definedName>
    <definedName name="_xlnm.Print_Titles" localSheetId="10">'9'!$A:$C,'9'!$3:$8</definedName>
    <definedName name="_xlnm.Print_Titles" localSheetId="0">Resume!$5:$6</definedName>
    <definedName name="_xlnm.Print_Titles" localSheetId="1">'Resume unformatted'!$5:$6</definedName>
    <definedName name="Z_17D7C177_D9B1_4DC1_9138_49FE7AC6BB29_.wvu.PrintArea" localSheetId="6" hidden="1">'5'!$A$1:$H$61</definedName>
    <definedName name="Z_292D246C_5048_11D6_9411_0000212D0BAF_.wvu.PrintArea" localSheetId="15" hidden="1">'14'!$A$1:$N$20</definedName>
    <definedName name="Z_730E2C64_B2C1_434F_B758_04E2943FA20D_.wvu.PrintArea" localSheetId="15" hidden="1">'14'!$A$1:$N$20</definedName>
    <definedName name="Z_730E2C64_B2C1_434F_B758_04E2943FA20D_.wvu.PrintArea" localSheetId="29" hidden="1">'28'!$A$1:$F$20</definedName>
    <definedName name="Z_730E2C64_B2C1_434F_B758_04E2943FA20D_.wvu.PrintArea" localSheetId="33" hidden="1">'32'!$A$1:$G$22</definedName>
    <definedName name="Z_730E2C64_B2C1_434F_B758_04E2943FA20D_.wvu.PrintArea" localSheetId="34" hidden="1">'33'!$A$1:$C$22</definedName>
    <definedName name="Z_730E2C64_B2C1_434F_B758_04E2943FA20D_.wvu.PrintArea" localSheetId="46" hidden="1">'45'!$A$1:$U$22</definedName>
    <definedName name="Z_730E2C64_B2C1_434F_B758_04E2943FA20D_.wvu.PrintArea" localSheetId="49" hidden="1">'48'!$A$1:$U$22</definedName>
    <definedName name="Z_730E2C64_B2C1_434F_B758_04E2943FA20D_.wvu.PrintArea" localSheetId="51" hidden="1">'50'!$A$1:$G$23</definedName>
    <definedName name="Z_730E2C64_B2C1_434F_B758_04E2943FA20D_.wvu.PrintArea" localSheetId="52" hidden="1">'51'!$A$1:$AL$24</definedName>
    <definedName name="Z_730E2C64_B2C1_434F_B758_04E2943FA20D_.wvu.PrintArea" localSheetId="71" hidden="1">'70'!$A$1:$G$21</definedName>
    <definedName name="Z_93528372_5BA8_11D6_9411_0000212D0BAF_.wvu.PrintArea" localSheetId="15" hidden="1">'14'!$A$1:$N$20</definedName>
    <definedName name="Z_93528372_5BA8_11D6_9411_0000212D0BAF_.wvu.PrintArea" localSheetId="29" hidden="1">'28'!$A$1:$F$20</definedName>
    <definedName name="Z_93528372_5BA8_11D6_9411_0000212D0BAF_.wvu.PrintArea" localSheetId="33" hidden="1">'32'!$A$1:$G$22</definedName>
    <definedName name="Z_93528372_5BA8_11D6_9411_0000212D0BAF_.wvu.PrintArea" localSheetId="34" hidden="1">'33'!$A$1:$C$22</definedName>
    <definedName name="Z_93528372_5BA8_11D6_9411_0000212D0BAF_.wvu.PrintArea" localSheetId="46" hidden="1">'45'!$A$1:$U$22</definedName>
    <definedName name="Z_93528372_5BA8_11D6_9411_0000212D0BAF_.wvu.PrintArea" localSheetId="49" hidden="1">'48'!$A$1:$U$22</definedName>
    <definedName name="Z_93528372_5BA8_11D6_9411_0000212D0BAF_.wvu.PrintArea" localSheetId="51" hidden="1">'50'!$A$1:$G$23</definedName>
    <definedName name="Z_93528372_5BA8_11D6_9411_0000212D0BAF_.wvu.PrintArea" localSheetId="52" hidden="1">'51'!$A$1:$AL$24</definedName>
    <definedName name="Z_93528372_5BA8_11D6_9411_0000212D0BAF_.wvu.PrintArea" localSheetId="71" hidden="1">'70'!$A$1:$G$21</definedName>
    <definedName name="Z_CF5BBE18_1EAB_4E8A_9B60_6E7F400FBD81_.wvu.PrintArea" localSheetId="5" hidden="1">'4'!$A$1:$G$41</definedName>
    <definedName name="Z_CF5BBE18_1EAB_4E8A_9B60_6E7F400FBD81_.wvu.PrintArea" localSheetId="7" hidden="1">'6'!$A$1:$E$11</definedName>
    <definedName name="Z_F144E4C0_F124_4A6E_9761_D1C5FCF07098_.wvu.PrintArea" localSheetId="65" hidden="1">'64'!$A$1:$L$24</definedName>
    <definedName name="Z_F144E4C0_F124_4A6E_9761_D1C5FCF07098_.wvu.PrintArea" localSheetId="66" hidden="1">'65'!$A$1:$AA$24</definedName>
    <definedName name="Z_F144E4C0_F124_4A6E_9761_D1C5FCF07098_.wvu.PrintArea" localSheetId="67" hidden="1">'66'!$A$1:$L$23</definedName>
    <definedName name="Z_F144E4C0_F124_4A6E_9761_D1C5FCF07098_.wvu.PrintArea" localSheetId="68" hidden="1">'67'!$A$1:$I$22</definedName>
    <definedName name="Z_F144E4C0_F124_4A6E_9761_D1C5FCF07098_.wvu.PrintArea" localSheetId="70" hidden="1">'69'!$A$1:$X$24</definedName>
    <definedName name="Z_F30EFE65_F2A9_47E2_8E68_51F9D7645DD4_.wvu.PrintArea" localSheetId="51" hidden="1">'50'!$A$1:$G$23</definedName>
    <definedName name="Z_F30EFE65_F2A9_47E2_8E68_51F9D7645DD4_.wvu.PrintArea" localSheetId="52" hidden="1">'51'!$A$1:$AL$24</definedName>
  </definedNames>
  <calcPr calcId="152511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23" l="1"/>
  <c r="C14" i="23"/>
  <c r="F216" i="108" l="1"/>
  <c r="F215" i="108"/>
  <c r="F214" i="108"/>
  <c r="F213" i="108"/>
  <c r="F212" i="108"/>
  <c r="F211" i="108"/>
  <c r="F210" i="108"/>
  <c r="F209" i="108"/>
  <c r="F208" i="108"/>
  <c r="F207" i="108"/>
  <c r="F206" i="108"/>
  <c r="F205" i="108"/>
  <c r="F204" i="108"/>
  <c r="F203" i="108"/>
  <c r="E200" i="108"/>
  <c r="D199" i="108"/>
  <c r="D198" i="108"/>
  <c r="D197" i="108"/>
  <c r="D196" i="108"/>
  <c r="E195" i="108"/>
  <c r="E194" i="108"/>
  <c r="D194" i="108"/>
  <c r="C194" i="108"/>
  <c r="E191" i="108"/>
  <c r="E190" i="108"/>
  <c r="E189" i="108"/>
  <c r="E188" i="108"/>
  <c r="E187" i="108"/>
  <c r="D187" i="108"/>
  <c r="C187" i="108"/>
  <c r="E186" i="108"/>
  <c r="D186" i="108"/>
  <c r="C186" i="108"/>
  <c r="E185" i="108"/>
  <c r="E184" i="108"/>
  <c r="E183" i="108"/>
  <c r="E182" i="108"/>
  <c r="D182" i="108"/>
  <c r="C182" i="108"/>
  <c r="E181" i="108"/>
  <c r="F178" i="108"/>
  <c r="E177" i="108"/>
  <c r="D177" i="108"/>
  <c r="C177" i="108"/>
  <c r="E176" i="108"/>
  <c r="D176" i="108"/>
  <c r="C176" i="108"/>
  <c r="E175" i="108"/>
  <c r="D175" i="108"/>
  <c r="C175" i="108"/>
  <c r="E174" i="108"/>
  <c r="E173" i="108"/>
  <c r="D173" i="108"/>
  <c r="C173" i="108"/>
  <c r="E172" i="108"/>
  <c r="D172" i="108"/>
  <c r="C172" i="108"/>
  <c r="E171" i="108"/>
  <c r="E170" i="108"/>
  <c r="D170" i="108"/>
  <c r="C170" i="108"/>
  <c r="E169" i="108"/>
  <c r="E166" i="108"/>
  <c r="E165" i="108"/>
  <c r="E164" i="108"/>
  <c r="E163" i="108"/>
  <c r="E162" i="108"/>
  <c r="E161" i="108"/>
  <c r="E160" i="108"/>
  <c r="E159" i="108"/>
  <c r="D159" i="108"/>
  <c r="C159" i="108"/>
  <c r="E158" i="108"/>
  <c r="D158" i="108"/>
  <c r="C158" i="108"/>
  <c r="E157" i="108"/>
  <c r="E156" i="108"/>
  <c r="E155" i="108"/>
  <c r="E154" i="108"/>
  <c r="E153" i="108"/>
  <c r="E152" i="108"/>
  <c r="E151" i="108"/>
  <c r="D151" i="108"/>
  <c r="C151" i="108"/>
  <c r="F150" i="108"/>
  <c r="E149" i="108"/>
  <c r="E148" i="108"/>
  <c r="E147" i="108"/>
  <c r="D147" i="108"/>
  <c r="C147" i="108"/>
  <c r="E146" i="108"/>
  <c r="D146" i="108"/>
  <c r="C146" i="108"/>
  <c r="E145" i="108"/>
  <c r="D145" i="108"/>
  <c r="C145" i="108"/>
  <c r="E144" i="108"/>
  <c r="E143" i="108"/>
  <c r="E142" i="108"/>
  <c r="E138" i="108"/>
  <c r="D138" i="108"/>
  <c r="C138" i="108"/>
  <c r="E137" i="108"/>
  <c r="D137" i="108"/>
  <c r="C137" i="108"/>
  <c r="E136" i="108"/>
  <c r="D136" i="108"/>
  <c r="C136" i="108"/>
  <c r="E133" i="108"/>
  <c r="E132" i="108"/>
  <c r="E131" i="108"/>
  <c r="E130" i="108"/>
  <c r="E129" i="108"/>
  <c r="E128" i="108"/>
  <c r="E127" i="108"/>
  <c r="E126" i="108"/>
  <c r="E125" i="108"/>
  <c r="D125" i="108"/>
  <c r="C125" i="108"/>
  <c r="E124" i="108"/>
  <c r="E123" i="108"/>
  <c r="E122" i="108"/>
  <c r="E121" i="108"/>
  <c r="E120" i="108"/>
  <c r="E119" i="108"/>
  <c r="D119" i="108"/>
  <c r="C119" i="108"/>
  <c r="E118" i="108"/>
  <c r="D118" i="108"/>
  <c r="C118" i="108"/>
  <c r="F117" i="108"/>
  <c r="E116" i="108"/>
  <c r="D116" i="108"/>
  <c r="C116" i="108"/>
  <c r="E115" i="108"/>
  <c r="E114" i="108"/>
  <c r="D114" i="108"/>
  <c r="C114" i="108"/>
  <c r="E113" i="108"/>
  <c r="D113" i="108"/>
  <c r="C113" i="108"/>
  <c r="E112" i="108"/>
  <c r="D112" i="108"/>
  <c r="C112" i="108"/>
  <c r="E111" i="108"/>
  <c r="D111" i="108"/>
  <c r="C111" i="108"/>
  <c r="E110" i="108"/>
  <c r="D110" i="108"/>
  <c r="C110" i="108"/>
  <c r="E109" i="108"/>
  <c r="D109" i="108"/>
  <c r="C109" i="108"/>
  <c r="E108" i="108"/>
  <c r="D108" i="108"/>
  <c r="C108" i="108"/>
  <c r="E107" i="108"/>
  <c r="D107" i="108"/>
  <c r="C107" i="108"/>
  <c r="E106" i="108"/>
  <c r="D106" i="108"/>
  <c r="C106" i="108"/>
  <c r="E105" i="108"/>
  <c r="D105" i="108"/>
  <c r="C105" i="108"/>
  <c r="E102" i="108"/>
  <c r="E101" i="108"/>
  <c r="D100" i="108"/>
  <c r="D99" i="108"/>
  <c r="D98" i="108"/>
  <c r="D97" i="108"/>
  <c r="D96" i="108"/>
  <c r="D95" i="108"/>
  <c r="D94" i="108"/>
  <c r="D93" i="108"/>
  <c r="D92" i="108"/>
  <c r="D91" i="108"/>
  <c r="D90" i="108"/>
  <c r="D89" i="108"/>
  <c r="E88" i="108"/>
  <c r="D88" i="108"/>
  <c r="C88" i="108"/>
  <c r="E87" i="108"/>
  <c r="D87" i="108"/>
  <c r="C87" i="108"/>
  <c r="F80" i="108"/>
  <c r="E77" i="108"/>
  <c r="D77" i="108"/>
  <c r="C77" i="108"/>
  <c r="E76" i="108"/>
  <c r="D76" i="108"/>
  <c r="C76" i="108"/>
  <c r="E75" i="108"/>
  <c r="D75" i="108"/>
  <c r="C75" i="108"/>
  <c r="E74" i="108"/>
  <c r="D74" i="108"/>
  <c r="C74" i="108"/>
  <c r="E73" i="108"/>
  <c r="D73" i="108"/>
  <c r="C73" i="108"/>
  <c r="E72" i="108"/>
  <c r="D72" i="108"/>
  <c r="C72" i="108"/>
  <c r="E71" i="108"/>
  <c r="D71" i="108"/>
  <c r="C71" i="108"/>
  <c r="E70" i="108"/>
  <c r="D70" i="108"/>
  <c r="C70" i="108"/>
  <c r="E69" i="108"/>
  <c r="D69" i="108"/>
  <c r="C69" i="108"/>
  <c r="E68" i="108"/>
  <c r="D68" i="108"/>
  <c r="C68" i="108"/>
  <c r="E67" i="108"/>
  <c r="E66" i="108"/>
  <c r="D66" i="108"/>
  <c r="C66" i="108"/>
  <c r="D65" i="108"/>
  <c r="D64" i="108"/>
  <c r="E63" i="108"/>
  <c r="E62" i="108"/>
  <c r="D62" i="108"/>
  <c r="C62" i="108"/>
  <c r="E61" i="108"/>
  <c r="E60" i="108"/>
  <c r="D60" i="108"/>
  <c r="C60" i="108"/>
  <c r="E59" i="108"/>
  <c r="D59" i="108"/>
  <c r="C59" i="108"/>
  <c r="F56" i="108"/>
  <c r="F55" i="108"/>
  <c r="F54" i="108"/>
  <c r="F53" i="108"/>
  <c r="F49" i="108"/>
  <c r="F48" i="108"/>
  <c r="F47" i="108"/>
  <c r="F46" i="108"/>
  <c r="F45" i="108"/>
  <c r="F44" i="108"/>
  <c r="F43" i="108"/>
  <c r="E42" i="108"/>
  <c r="D42" i="108"/>
  <c r="C42" i="108"/>
  <c r="E41" i="108"/>
  <c r="D41" i="108"/>
  <c r="C41" i="108"/>
  <c r="E40" i="108"/>
  <c r="D40" i="108"/>
  <c r="C40" i="108"/>
  <c r="E39" i="108"/>
  <c r="D39" i="108"/>
  <c r="C39" i="108"/>
  <c r="F36" i="108"/>
  <c r="F35" i="108"/>
  <c r="F34" i="108"/>
  <c r="F33" i="108"/>
  <c r="F32" i="108"/>
  <c r="F31" i="108"/>
  <c r="F30" i="108"/>
  <c r="F29" i="108"/>
  <c r="F28" i="108"/>
  <c r="F27" i="108"/>
  <c r="E23" i="108"/>
  <c r="D23" i="108"/>
  <c r="C23" i="108"/>
  <c r="E22" i="108"/>
  <c r="D22" i="108"/>
  <c r="C22" i="108"/>
  <c r="E21" i="108"/>
  <c r="D21" i="108"/>
  <c r="C21" i="108"/>
  <c r="E20" i="108"/>
  <c r="D20" i="108"/>
  <c r="C20" i="108"/>
  <c r="E19" i="108"/>
  <c r="D19" i="108"/>
  <c r="C19" i="108"/>
  <c r="E18" i="108"/>
  <c r="D18" i="108"/>
  <c r="C18" i="108"/>
  <c r="E17" i="108"/>
  <c r="D17" i="108"/>
  <c r="C17" i="108"/>
  <c r="E15" i="108"/>
  <c r="D15" i="108"/>
  <c r="C15" i="108"/>
  <c r="F14" i="108"/>
  <c r="F13" i="108"/>
  <c r="F12" i="108"/>
  <c r="F11" i="108"/>
  <c r="E10" i="108"/>
  <c r="D10" i="108"/>
  <c r="C10" i="108"/>
  <c r="F9" i="108"/>
  <c r="F8" i="108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178" i="2"/>
  <c r="F150" i="2"/>
  <c r="F117" i="2"/>
  <c r="F80" i="2"/>
  <c r="E61" i="2"/>
  <c r="E63" i="2"/>
  <c r="F54" i="2"/>
  <c r="F56" i="2"/>
  <c r="F55" i="2"/>
  <c r="F53" i="2"/>
  <c r="C16" i="13"/>
  <c r="F49" i="2"/>
  <c r="F48" i="2"/>
  <c r="F46" i="2"/>
  <c r="F47" i="2"/>
  <c r="F45" i="2"/>
  <c r="F44" i="2"/>
  <c r="F43" i="2"/>
  <c r="F36" i="2"/>
  <c r="F35" i="2"/>
  <c r="F34" i="2"/>
  <c r="F33" i="2"/>
  <c r="F32" i="2"/>
  <c r="F31" i="2"/>
  <c r="F30" i="2"/>
  <c r="F29" i="2"/>
  <c r="F28" i="2"/>
  <c r="F27" i="2"/>
  <c r="F14" i="2"/>
  <c r="F13" i="2"/>
  <c r="F12" i="2"/>
  <c r="F11" i="2"/>
  <c r="F9" i="2"/>
  <c r="F8" i="2"/>
  <c r="D32" i="4" l="1"/>
  <c r="E12" i="5"/>
  <c r="H22" i="5"/>
  <c r="H21" i="5"/>
  <c r="H20" i="5"/>
  <c r="H19" i="5"/>
  <c r="H18" i="5"/>
  <c r="H17" i="5"/>
  <c r="H16" i="5"/>
  <c r="H15" i="5"/>
  <c r="H14" i="5"/>
  <c r="G22" i="5"/>
  <c r="G21" i="5"/>
  <c r="G20" i="5"/>
  <c r="G19" i="5"/>
  <c r="G18" i="5"/>
  <c r="G17" i="5"/>
  <c r="G16" i="5"/>
  <c r="G15" i="5"/>
  <c r="G14" i="5"/>
  <c r="F22" i="5"/>
  <c r="F21" i="5"/>
  <c r="F20" i="5"/>
  <c r="F19" i="5"/>
  <c r="F18" i="5"/>
  <c r="F17" i="5"/>
  <c r="F16" i="5"/>
  <c r="F15" i="5"/>
  <c r="F14" i="5"/>
  <c r="K57" i="7" l="1"/>
  <c r="H57" i="7"/>
  <c r="E57" i="7"/>
  <c r="K56" i="7"/>
  <c r="H56" i="7"/>
  <c r="E56" i="7"/>
  <c r="K55" i="7"/>
  <c r="H55" i="7"/>
  <c r="E55" i="7"/>
  <c r="K53" i="7"/>
  <c r="H53" i="7"/>
  <c r="E53" i="7"/>
  <c r="K52" i="7"/>
  <c r="H52" i="7"/>
  <c r="E52" i="7"/>
  <c r="K51" i="7"/>
  <c r="H51" i="7"/>
  <c r="E51" i="7"/>
  <c r="K50" i="7"/>
  <c r="H50" i="7"/>
  <c r="E50" i="7"/>
  <c r="K47" i="7"/>
  <c r="H47" i="7"/>
  <c r="E47" i="7"/>
  <c r="K39" i="7"/>
  <c r="H39" i="7"/>
  <c r="E39" i="7"/>
  <c r="K38" i="7"/>
  <c r="H38" i="7"/>
  <c r="E38" i="7"/>
  <c r="K37" i="7"/>
  <c r="H37" i="7"/>
  <c r="E37" i="7"/>
  <c r="K35" i="7"/>
  <c r="H35" i="7"/>
  <c r="E35" i="7"/>
  <c r="K34" i="7"/>
  <c r="H34" i="7"/>
  <c r="E34" i="7"/>
  <c r="K33" i="7"/>
  <c r="H33" i="7"/>
  <c r="E33" i="7"/>
  <c r="K32" i="7"/>
  <c r="H32" i="7"/>
  <c r="E32" i="7"/>
  <c r="K27" i="7"/>
  <c r="H27" i="7"/>
  <c r="E27" i="7"/>
  <c r="K26" i="7"/>
  <c r="H26" i="7"/>
  <c r="E26" i="7"/>
  <c r="K25" i="7"/>
  <c r="H25" i="7"/>
  <c r="E25" i="7"/>
  <c r="K22" i="7"/>
  <c r="H22" i="7"/>
  <c r="E22" i="7"/>
  <c r="K21" i="7"/>
  <c r="H21" i="7"/>
  <c r="E21" i="7"/>
  <c r="K20" i="7"/>
  <c r="H20" i="7"/>
  <c r="E20" i="7"/>
  <c r="R17" i="77" l="1"/>
  <c r="Q17" i="77"/>
  <c r="R16" i="77"/>
  <c r="Q16" i="77"/>
  <c r="R15" i="77"/>
  <c r="Q15" i="77"/>
  <c r="R14" i="77"/>
  <c r="Q14" i="77"/>
  <c r="R13" i="77"/>
  <c r="Q13" i="77"/>
  <c r="R12" i="77"/>
  <c r="Q12" i="77"/>
  <c r="R11" i="77"/>
  <c r="Q11" i="77"/>
  <c r="K17" i="76"/>
  <c r="J17" i="76"/>
  <c r="K16" i="76"/>
  <c r="J16" i="76"/>
  <c r="K15" i="76"/>
  <c r="J15" i="76"/>
  <c r="K14" i="76"/>
  <c r="J14" i="76"/>
  <c r="K13" i="76"/>
  <c r="J13" i="76"/>
  <c r="K12" i="76"/>
  <c r="J12" i="76"/>
  <c r="K11" i="76"/>
  <c r="J11" i="76"/>
  <c r="J19" i="69"/>
  <c r="H19" i="69"/>
  <c r="I18" i="71"/>
  <c r="F18" i="71"/>
  <c r="I17" i="71"/>
  <c r="F17" i="71"/>
  <c r="I16" i="71"/>
  <c r="F16" i="71"/>
  <c r="I15" i="71"/>
  <c r="F15" i="71"/>
  <c r="I14" i="71"/>
  <c r="F14" i="71"/>
  <c r="I13" i="71"/>
  <c r="F13" i="71"/>
  <c r="I12" i="71"/>
  <c r="F12" i="71"/>
  <c r="W17" i="81"/>
  <c r="W16" i="81"/>
  <c r="W15" i="81"/>
  <c r="W14" i="81"/>
  <c r="W13" i="81"/>
  <c r="W12" i="81"/>
  <c r="W11" i="81"/>
  <c r="Q17" i="81"/>
  <c r="O17" i="81"/>
  <c r="Q16" i="81"/>
  <c r="O16" i="81"/>
  <c r="Q15" i="81"/>
  <c r="O15" i="81"/>
  <c r="Q14" i="81"/>
  <c r="O14" i="81"/>
  <c r="Q13" i="81"/>
  <c r="O13" i="81"/>
  <c r="Q12" i="81"/>
  <c r="O12" i="81"/>
  <c r="Q11" i="81"/>
  <c r="O11" i="81"/>
  <c r="O15" i="106"/>
  <c r="L15" i="106"/>
  <c r="I15" i="106"/>
  <c r="F15" i="106"/>
  <c r="O14" i="106"/>
  <c r="L14" i="106"/>
  <c r="I14" i="106"/>
  <c r="F14" i="106"/>
  <c r="O13" i="106"/>
  <c r="L13" i="106"/>
  <c r="I13" i="106"/>
  <c r="F13" i="106"/>
  <c r="O12" i="106"/>
  <c r="L12" i="106"/>
  <c r="I12" i="106"/>
  <c r="F12" i="106"/>
  <c r="O11" i="106"/>
  <c r="L11" i="106"/>
  <c r="I11" i="106"/>
  <c r="F11" i="106"/>
  <c r="O10" i="106"/>
  <c r="L10" i="106"/>
  <c r="I10" i="106"/>
  <c r="F10" i="106"/>
  <c r="O9" i="106"/>
  <c r="L9" i="106"/>
  <c r="I9" i="106"/>
  <c r="F9" i="106"/>
  <c r="O15" i="102"/>
  <c r="L15" i="102"/>
  <c r="I15" i="102"/>
  <c r="F15" i="102"/>
  <c r="O14" i="102"/>
  <c r="L14" i="102"/>
  <c r="I14" i="102"/>
  <c r="F14" i="102"/>
  <c r="O13" i="102"/>
  <c r="L13" i="102"/>
  <c r="I13" i="102"/>
  <c r="F13" i="102"/>
  <c r="O12" i="102"/>
  <c r="L12" i="102"/>
  <c r="I12" i="102"/>
  <c r="F12" i="102"/>
  <c r="O11" i="102"/>
  <c r="L11" i="102"/>
  <c r="I11" i="102"/>
  <c r="F11" i="102"/>
  <c r="O10" i="102"/>
  <c r="L10" i="102"/>
  <c r="I10" i="102"/>
  <c r="F10" i="102"/>
  <c r="O9" i="102"/>
  <c r="L9" i="102"/>
  <c r="I9" i="102"/>
  <c r="F9" i="102"/>
  <c r="H15" i="103"/>
  <c r="H14" i="103"/>
  <c r="H13" i="103"/>
  <c r="H12" i="103"/>
  <c r="H11" i="103"/>
  <c r="H10" i="103"/>
  <c r="H9" i="103"/>
  <c r="G15" i="103"/>
  <c r="G14" i="103"/>
  <c r="G13" i="103"/>
  <c r="G12" i="103"/>
  <c r="G11" i="103"/>
  <c r="G10" i="103"/>
  <c r="G9" i="103"/>
  <c r="N17" i="106" l="1"/>
  <c r="M17" i="106"/>
  <c r="K17" i="106"/>
  <c r="J17" i="106"/>
  <c r="H17" i="106"/>
  <c r="G17" i="106"/>
  <c r="E17" i="106"/>
  <c r="D17" i="106"/>
  <c r="Q15" i="106"/>
  <c r="P15" i="106"/>
  <c r="Q14" i="106"/>
  <c r="P14" i="106"/>
  <c r="Q13" i="106"/>
  <c r="P13" i="106"/>
  <c r="Q12" i="106"/>
  <c r="P12" i="106"/>
  <c r="Q11" i="106"/>
  <c r="P11" i="106"/>
  <c r="Q10" i="106"/>
  <c r="P10" i="106"/>
  <c r="Q9" i="106"/>
  <c r="P9" i="106"/>
  <c r="R14" i="106" l="1"/>
  <c r="R10" i="106"/>
  <c r="L17" i="106"/>
  <c r="R15" i="106"/>
  <c r="O17" i="106"/>
  <c r="R12" i="106"/>
  <c r="F17" i="106"/>
  <c r="R11" i="106"/>
  <c r="R9" i="106"/>
  <c r="R13" i="106"/>
  <c r="I17" i="106"/>
  <c r="P17" i="106"/>
  <c r="Q17" i="106"/>
  <c r="R17" i="106" s="1"/>
  <c r="D18" i="33" l="1"/>
  <c r="D17" i="33"/>
  <c r="D16" i="33"/>
  <c r="D15" i="33"/>
  <c r="D14" i="33"/>
  <c r="D13" i="33"/>
  <c r="D12" i="33"/>
  <c r="E19" i="100" l="1"/>
  <c r="G17" i="46"/>
  <c r="G16" i="46"/>
  <c r="G15" i="46"/>
  <c r="G14" i="46"/>
  <c r="G13" i="46"/>
  <c r="G12" i="46"/>
  <c r="G11" i="46"/>
  <c r="M20" i="97" l="1"/>
  <c r="V19" i="93"/>
  <c r="V18" i="93"/>
  <c r="V17" i="93"/>
  <c r="V16" i="93"/>
  <c r="V15" i="93"/>
  <c r="V14" i="93"/>
  <c r="V13" i="93"/>
  <c r="V12" i="93"/>
  <c r="F20" i="93"/>
  <c r="L19" i="91" l="1"/>
  <c r="T17" i="85" l="1"/>
  <c r="T16" i="85"/>
  <c r="T15" i="85"/>
  <c r="T14" i="85"/>
  <c r="T13" i="85"/>
  <c r="T12" i="85"/>
  <c r="T11" i="85"/>
  <c r="T19" i="85" l="1"/>
  <c r="F21" i="16"/>
  <c r="D21" i="16"/>
  <c r="C21" i="16"/>
  <c r="J24" i="20" l="1"/>
  <c r="I24" i="20"/>
  <c r="G24" i="20"/>
  <c r="F24" i="20"/>
  <c r="D24" i="20"/>
  <c r="C24" i="20"/>
  <c r="G22" i="19"/>
  <c r="F22" i="19"/>
  <c r="D22" i="19"/>
  <c r="C22" i="19"/>
  <c r="M21" i="18"/>
  <c r="L21" i="18"/>
  <c r="J21" i="18"/>
  <c r="I21" i="18"/>
  <c r="G21" i="18"/>
  <c r="F21" i="18"/>
  <c r="D21" i="18"/>
  <c r="C21" i="18"/>
  <c r="J21" i="17"/>
  <c r="I21" i="17"/>
  <c r="G21" i="17"/>
  <c r="F21" i="17"/>
  <c r="D21" i="17"/>
  <c r="C21" i="17"/>
  <c r="B19" i="20"/>
  <c r="B19" i="19"/>
  <c r="B18" i="18"/>
  <c r="B18" i="17"/>
  <c r="B16" i="18"/>
  <c r="B15" i="18"/>
  <c r="B14" i="18"/>
  <c r="B13" i="18"/>
  <c r="B12" i="18"/>
  <c r="B11" i="18"/>
  <c r="B17" i="19"/>
  <c r="B16" i="19"/>
  <c r="B15" i="19"/>
  <c r="B14" i="19"/>
  <c r="B13" i="19"/>
  <c r="B12" i="19"/>
  <c r="B17" i="20"/>
  <c r="B16" i="20"/>
  <c r="B15" i="20"/>
  <c r="B14" i="20"/>
  <c r="B13" i="20"/>
  <c r="B12" i="20"/>
  <c r="B11" i="20"/>
  <c r="B11" i="19"/>
  <c r="B10" i="18"/>
  <c r="B10" i="17"/>
  <c r="B16" i="17"/>
  <c r="B15" i="17"/>
  <c r="B14" i="17"/>
  <c r="B13" i="17"/>
  <c r="B12" i="17"/>
  <c r="B11" i="17"/>
  <c r="B18" i="16"/>
  <c r="B16" i="16"/>
  <c r="B15" i="16"/>
  <c r="B14" i="16"/>
  <c r="B13" i="16"/>
  <c r="B12" i="16"/>
  <c r="B11" i="16"/>
  <c r="B10" i="16"/>
  <c r="B16" i="15"/>
  <c r="B15" i="15"/>
  <c r="B14" i="15"/>
  <c r="B13" i="15"/>
  <c r="B12" i="15"/>
  <c r="B11" i="15"/>
  <c r="B10" i="15"/>
  <c r="P21" i="15"/>
  <c r="O21" i="15"/>
  <c r="M21" i="15"/>
  <c r="L21" i="15"/>
  <c r="G21" i="15"/>
  <c r="F21" i="15"/>
  <c r="D21" i="15"/>
  <c r="C21" i="15"/>
  <c r="Y14" i="87" l="1"/>
  <c r="Z17" i="87"/>
  <c r="Y17" i="87"/>
  <c r="Z16" i="87"/>
  <c r="Y16" i="87"/>
  <c r="Z15" i="87"/>
  <c r="Y15" i="87"/>
  <c r="Z14" i="87"/>
  <c r="Z13" i="87"/>
  <c r="Y13" i="87"/>
  <c r="Z12" i="87"/>
  <c r="Y12" i="87"/>
  <c r="Z11" i="87"/>
  <c r="Y11" i="87"/>
  <c r="AA11" i="87" l="1"/>
  <c r="AA16" i="87"/>
  <c r="AA17" i="87"/>
  <c r="AA14" i="87"/>
  <c r="AA13" i="87"/>
  <c r="AA12" i="87"/>
  <c r="AA15" i="87"/>
  <c r="Z19" i="87"/>
  <c r="Y19" i="87"/>
  <c r="M17" i="100"/>
  <c r="M16" i="100"/>
  <c r="M15" i="100"/>
  <c r="M14" i="100"/>
  <c r="M13" i="100"/>
  <c r="M12" i="100"/>
  <c r="M11" i="100"/>
  <c r="AA19" i="87" l="1"/>
  <c r="C5" i="14"/>
  <c r="C4" i="14"/>
  <c r="H17" i="14"/>
  <c r="H16" i="14"/>
  <c r="H15" i="14"/>
  <c r="H14" i="14"/>
  <c r="H13" i="14"/>
  <c r="H12" i="14"/>
  <c r="H11" i="14"/>
  <c r="B5" i="13"/>
  <c r="B4" i="13"/>
  <c r="E18" i="48" l="1"/>
  <c r="D18" i="48"/>
  <c r="E17" i="48"/>
  <c r="D17" i="48"/>
  <c r="E16" i="48"/>
  <c r="D16" i="48"/>
  <c r="E15" i="48"/>
  <c r="D15" i="48"/>
  <c r="E14" i="48"/>
  <c r="D14" i="48"/>
  <c r="E13" i="48"/>
  <c r="D13" i="48"/>
  <c r="E12" i="48"/>
  <c r="D12" i="48"/>
  <c r="E19" i="43"/>
  <c r="D19" i="43"/>
  <c r="E18" i="43"/>
  <c r="D18" i="43"/>
  <c r="E17" i="43"/>
  <c r="D17" i="43"/>
  <c r="E16" i="43"/>
  <c r="D16" i="43"/>
  <c r="E15" i="43"/>
  <c r="D15" i="43"/>
  <c r="E14" i="43"/>
  <c r="D14" i="43"/>
  <c r="E13" i="43"/>
  <c r="D13" i="43"/>
  <c r="E17" i="39"/>
  <c r="D17" i="39"/>
  <c r="E16" i="39"/>
  <c r="D16" i="39"/>
  <c r="E15" i="39"/>
  <c r="D15" i="39"/>
  <c r="E14" i="39"/>
  <c r="D14" i="39"/>
  <c r="E13" i="39"/>
  <c r="D13" i="39"/>
  <c r="E12" i="39"/>
  <c r="D12" i="39"/>
  <c r="E11" i="39"/>
  <c r="D11" i="39"/>
  <c r="E17" i="98"/>
  <c r="D17" i="98"/>
  <c r="E16" i="98"/>
  <c r="D16" i="98"/>
  <c r="E15" i="98"/>
  <c r="D15" i="98"/>
  <c r="E14" i="98"/>
  <c r="D14" i="98"/>
  <c r="E13" i="98"/>
  <c r="D13" i="98"/>
  <c r="E12" i="98"/>
  <c r="D12" i="98"/>
  <c r="E11" i="98"/>
  <c r="D11" i="98"/>
  <c r="F17" i="74"/>
  <c r="F16" i="74"/>
  <c r="F15" i="74"/>
  <c r="F14" i="74"/>
  <c r="F13" i="74"/>
  <c r="F12" i="74"/>
  <c r="F11" i="74"/>
  <c r="AG13" i="75"/>
  <c r="AF13" i="75"/>
  <c r="AD13" i="75"/>
  <c r="AC13" i="75"/>
  <c r="AG12" i="75"/>
  <c r="AF12" i="75"/>
  <c r="AD12" i="75"/>
  <c r="AC12" i="75"/>
  <c r="AG11" i="75"/>
  <c r="AF11" i="75"/>
  <c r="AD11" i="75"/>
  <c r="AC11" i="75"/>
  <c r="C18" i="105" l="1"/>
  <c r="C17" i="105"/>
  <c r="C16" i="105"/>
  <c r="C15" i="105"/>
  <c r="C14" i="105"/>
  <c r="C13" i="105"/>
  <c r="C12" i="105"/>
  <c r="X17" i="87"/>
  <c r="X16" i="87"/>
  <c r="X15" i="87"/>
  <c r="X14" i="87"/>
  <c r="X13" i="87"/>
  <c r="X12" i="87"/>
  <c r="X11" i="87"/>
  <c r="U17" i="87"/>
  <c r="U16" i="87"/>
  <c r="U15" i="87"/>
  <c r="U14" i="87"/>
  <c r="U13" i="87"/>
  <c r="U12" i="87"/>
  <c r="U11" i="87"/>
  <c r="R17" i="87"/>
  <c r="R16" i="87"/>
  <c r="R15" i="87"/>
  <c r="R14" i="87"/>
  <c r="R13" i="87"/>
  <c r="R12" i="87"/>
  <c r="R11" i="87"/>
  <c r="O17" i="87"/>
  <c r="O16" i="87"/>
  <c r="O15" i="87"/>
  <c r="O14" i="87"/>
  <c r="O13" i="87"/>
  <c r="O12" i="87"/>
  <c r="O11" i="87"/>
  <c r="L17" i="87"/>
  <c r="L16" i="87"/>
  <c r="L15" i="87"/>
  <c r="L14" i="87"/>
  <c r="L13" i="87"/>
  <c r="L12" i="87"/>
  <c r="L11" i="87"/>
  <c r="I17" i="87"/>
  <c r="I16" i="87"/>
  <c r="I15" i="87"/>
  <c r="I14" i="87"/>
  <c r="I13" i="87"/>
  <c r="I12" i="87"/>
  <c r="I11" i="87"/>
  <c r="F17" i="87"/>
  <c r="F16" i="87"/>
  <c r="F15" i="87"/>
  <c r="F14" i="87"/>
  <c r="F13" i="87"/>
  <c r="F12" i="87"/>
  <c r="F11" i="87"/>
  <c r="P12" i="86"/>
  <c r="P13" i="86"/>
  <c r="P14" i="86"/>
  <c r="P15" i="86"/>
  <c r="P16" i="86"/>
  <c r="P17" i="86"/>
  <c r="P18" i="86"/>
  <c r="N18" i="86"/>
  <c r="N17" i="86"/>
  <c r="N16" i="86"/>
  <c r="N15" i="86"/>
  <c r="N14" i="86"/>
  <c r="N13" i="86"/>
  <c r="N12" i="86"/>
  <c r="L18" i="86"/>
  <c r="L17" i="86"/>
  <c r="L16" i="86"/>
  <c r="L15" i="86"/>
  <c r="L14" i="86"/>
  <c r="L13" i="86"/>
  <c r="L12" i="86"/>
  <c r="J18" i="86"/>
  <c r="J17" i="86"/>
  <c r="J16" i="86"/>
  <c r="J15" i="86"/>
  <c r="J14" i="86"/>
  <c r="J13" i="86"/>
  <c r="J12" i="86"/>
  <c r="C18" i="86"/>
  <c r="C17" i="86"/>
  <c r="C16" i="86"/>
  <c r="C15" i="86"/>
  <c r="C14" i="86"/>
  <c r="C13" i="86"/>
  <c r="C12" i="86"/>
  <c r="O18" i="84"/>
  <c r="O17" i="84"/>
  <c r="O16" i="84"/>
  <c r="O15" i="84"/>
  <c r="O14" i="84"/>
  <c r="O13" i="84"/>
  <c r="O12" i="84"/>
  <c r="G16" i="83"/>
  <c r="G15" i="83"/>
  <c r="G14" i="83"/>
  <c r="G13" i="83"/>
  <c r="G12" i="83"/>
  <c r="G11" i="83"/>
  <c r="G10" i="83"/>
  <c r="U17" i="81"/>
  <c r="U16" i="81"/>
  <c r="U15" i="81"/>
  <c r="U14" i="81"/>
  <c r="U13" i="81"/>
  <c r="U12" i="81"/>
  <c r="U11" i="81"/>
  <c r="S17" i="81"/>
  <c r="S16" i="81"/>
  <c r="S15" i="81"/>
  <c r="S14" i="81"/>
  <c r="S13" i="81"/>
  <c r="S12" i="81"/>
  <c r="S11" i="81"/>
  <c r="M17" i="81"/>
  <c r="M16" i="81"/>
  <c r="M15" i="81"/>
  <c r="M14" i="81"/>
  <c r="M13" i="81"/>
  <c r="M12" i="81"/>
  <c r="M11" i="81"/>
  <c r="K17" i="81"/>
  <c r="K16" i="81"/>
  <c r="K15" i="81"/>
  <c r="K14" i="81"/>
  <c r="K13" i="81"/>
  <c r="K12" i="81"/>
  <c r="K11" i="81"/>
  <c r="I17" i="81"/>
  <c r="I16" i="81"/>
  <c r="I15" i="81"/>
  <c r="I14" i="81"/>
  <c r="I13" i="81"/>
  <c r="I12" i="81"/>
  <c r="I11" i="81"/>
  <c r="G17" i="81"/>
  <c r="G16" i="81"/>
  <c r="G15" i="81"/>
  <c r="G14" i="81"/>
  <c r="G13" i="81"/>
  <c r="G12" i="81"/>
  <c r="G11" i="81"/>
  <c r="F16" i="80"/>
  <c r="F15" i="80"/>
  <c r="F14" i="80"/>
  <c r="F13" i="80"/>
  <c r="F12" i="80"/>
  <c r="F11" i="80"/>
  <c r="F10" i="80"/>
  <c r="J17" i="79" l="1"/>
  <c r="J16" i="79"/>
  <c r="J15" i="79"/>
  <c r="J14" i="79"/>
  <c r="J13" i="79"/>
  <c r="J12" i="79"/>
  <c r="J11" i="79"/>
  <c r="H17" i="79"/>
  <c r="H16" i="79"/>
  <c r="H15" i="79"/>
  <c r="H14" i="79"/>
  <c r="H13" i="79"/>
  <c r="H12" i="79"/>
  <c r="H11" i="79"/>
  <c r="I18" i="67"/>
  <c r="J18" i="67" s="1"/>
  <c r="I17" i="67"/>
  <c r="J17" i="67" s="1"/>
  <c r="I16" i="67"/>
  <c r="J16" i="67" s="1"/>
  <c r="I15" i="67"/>
  <c r="J15" i="67" s="1"/>
  <c r="I14" i="67"/>
  <c r="J14" i="67" s="1"/>
  <c r="I13" i="67"/>
  <c r="J13" i="67" s="1"/>
  <c r="I12" i="67"/>
  <c r="J12" i="67" s="1"/>
  <c r="H12" i="67"/>
  <c r="F12" i="67"/>
  <c r="F18" i="67"/>
  <c r="H18" i="67" s="1"/>
  <c r="F17" i="67"/>
  <c r="H17" i="67" s="1"/>
  <c r="F16" i="67"/>
  <c r="H16" i="67" s="1"/>
  <c r="F15" i="67"/>
  <c r="H15" i="67" s="1"/>
  <c r="F14" i="67"/>
  <c r="H14" i="67" s="1"/>
  <c r="F13" i="67"/>
  <c r="H13" i="67" s="1"/>
  <c r="P18" i="65"/>
  <c r="P17" i="65"/>
  <c r="P16" i="65"/>
  <c r="P15" i="65"/>
  <c r="P14" i="65"/>
  <c r="P13" i="65"/>
  <c r="P12" i="65"/>
  <c r="N18" i="65"/>
  <c r="N17" i="65"/>
  <c r="N16" i="65"/>
  <c r="N15" i="65"/>
  <c r="N14" i="65"/>
  <c r="N13" i="65"/>
  <c r="N12" i="65"/>
  <c r="L18" i="65"/>
  <c r="L17" i="65"/>
  <c r="L16" i="65"/>
  <c r="L15" i="65"/>
  <c r="L14" i="65"/>
  <c r="L13" i="65"/>
  <c r="L12" i="65"/>
  <c r="D18" i="65"/>
  <c r="D17" i="65"/>
  <c r="D16" i="65"/>
  <c r="D15" i="65"/>
  <c r="D14" i="65"/>
  <c r="D13" i="65"/>
  <c r="D12" i="65"/>
  <c r="F17" i="88"/>
  <c r="F16" i="88"/>
  <c r="F15" i="88"/>
  <c r="F14" i="88"/>
  <c r="F13" i="88"/>
  <c r="F12" i="88"/>
  <c r="F11" i="88"/>
  <c r="F21" i="63"/>
  <c r="G18" i="62"/>
  <c r="G17" i="62"/>
  <c r="G16" i="62"/>
  <c r="G15" i="62"/>
  <c r="G14" i="62"/>
  <c r="G13" i="62"/>
  <c r="G12" i="62"/>
  <c r="S17" i="61"/>
  <c r="S16" i="61"/>
  <c r="S15" i="61"/>
  <c r="S14" i="61"/>
  <c r="S13" i="61"/>
  <c r="S12" i="61"/>
  <c r="S11" i="61"/>
  <c r="Q17" i="61"/>
  <c r="Q16" i="61"/>
  <c r="Q15" i="61"/>
  <c r="Q14" i="61"/>
  <c r="Q13" i="61"/>
  <c r="Q12" i="61"/>
  <c r="Q11" i="61"/>
  <c r="M17" i="61"/>
  <c r="M16" i="61"/>
  <c r="M15" i="61"/>
  <c r="M14" i="61"/>
  <c r="M13" i="61"/>
  <c r="M12" i="61"/>
  <c r="M11" i="61"/>
  <c r="K17" i="61"/>
  <c r="K16" i="61"/>
  <c r="K15" i="61"/>
  <c r="K14" i="61"/>
  <c r="K13" i="61"/>
  <c r="K12" i="61"/>
  <c r="K11" i="61"/>
  <c r="J18" i="58"/>
  <c r="J17" i="58"/>
  <c r="J16" i="58"/>
  <c r="J15" i="58"/>
  <c r="J14" i="58"/>
  <c r="J13" i="58"/>
  <c r="J12" i="58"/>
  <c r="H18" i="58"/>
  <c r="H17" i="58"/>
  <c r="H16" i="58"/>
  <c r="H15" i="58"/>
  <c r="H14" i="58"/>
  <c r="H13" i="58"/>
  <c r="H12" i="58"/>
  <c r="N17" i="57"/>
  <c r="N16" i="57"/>
  <c r="N15" i="57"/>
  <c r="N14" i="57"/>
  <c r="N13" i="57"/>
  <c r="N12" i="57"/>
  <c r="N11" i="57"/>
  <c r="P17" i="57"/>
  <c r="P16" i="57"/>
  <c r="P15" i="57"/>
  <c r="P14" i="57"/>
  <c r="P13" i="57"/>
  <c r="P12" i="57"/>
  <c r="P11" i="57"/>
  <c r="J17" i="57"/>
  <c r="J16" i="57"/>
  <c r="J15" i="57"/>
  <c r="J14" i="57"/>
  <c r="J13" i="57"/>
  <c r="J12" i="57"/>
  <c r="J11" i="57"/>
  <c r="H17" i="57"/>
  <c r="H16" i="57"/>
  <c r="H15" i="57"/>
  <c r="H14" i="57"/>
  <c r="H13" i="57"/>
  <c r="H12" i="57"/>
  <c r="H11" i="57"/>
  <c r="P18" i="56"/>
  <c r="P17" i="56"/>
  <c r="P16" i="56"/>
  <c r="P15" i="56"/>
  <c r="P14" i="56"/>
  <c r="P13" i="56"/>
  <c r="P12" i="56"/>
  <c r="N18" i="56"/>
  <c r="N17" i="56"/>
  <c r="N16" i="56"/>
  <c r="N15" i="56"/>
  <c r="N14" i="56"/>
  <c r="N13" i="56"/>
  <c r="N12" i="56"/>
  <c r="J18" i="56"/>
  <c r="J17" i="56"/>
  <c r="J16" i="56"/>
  <c r="J15" i="56"/>
  <c r="J14" i="56"/>
  <c r="J13" i="56"/>
  <c r="J12" i="56"/>
  <c r="H18" i="56"/>
  <c r="H17" i="56"/>
  <c r="H16" i="56"/>
  <c r="H15" i="56"/>
  <c r="H14" i="56"/>
  <c r="H13" i="56"/>
  <c r="H12" i="56"/>
  <c r="C18" i="56"/>
  <c r="C17" i="56"/>
  <c r="C16" i="56"/>
  <c r="C15" i="56"/>
  <c r="C14" i="56"/>
  <c r="C13" i="56"/>
  <c r="C12" i="56"/>
  <c r="F18" i="56"/>
  <c r="K18" i="56"/>
  <c r="Q18" i="56"/>
  <c r="X17" i="52"/>
  <c r="X16" i="52"/>
  <c r="X15" i="52"/>
  <c r="X14" i="52"/>
  <c r="X13" i="52"/>
  <c r="X12" i="52"/>
  <c r="X11" i="52"/>
  <c r="V17" i="52"/>
  <c r="V16" i="52"/>
  <c r="V15" i="52"/>
  <c r="V14" i="52"/>
  <c r="V13" i="52"/>
  <c r="V12" i="52"/>
  <c r="V11" i="52"/>
  <c r="O17" i="52"/>
  <c r="O16" i="52"/>
  <c r="O15" i="52"/>
  <c r="O14" i="52"/>
  <c r="O13" i="52"/>
  <c r="O12" i="52"/>
  <c r="O11" i="52"/>
  <c r="M17" i="52"/>
  <c r="M16" i="52"/>
  <c r="M15" i="52"/>
  <c r="M14" i="52"/>
  <c r="M13" i="52"/>
  <c r="M12" i="52"/>
  <c r="M11" i="52"/>
  <c r="H17" i="52"/>
  <c r="H16" i="52"/>
  <c r="H15" i="52"/>
  <c r="H14" i="52"/>
  <c r="H13" i="52"/>
  <c r="H12" i="52"/>
  <c r="H11" i="52"/>
  <c r="F17" i="52"/>
  <c r="F16" i="52"/>
  <c r="F15" i="52"/>
  <c r="F14" i="52"/>
  <c r="F13" i="52"/>
  <c r="F12" i="52"/>
  <c r="F11" i="52"/>
  <c r="J16" i="51"/>
  <c r="J15" i="51"/>
  <c r="J14" i="51"/>
  <c r="J13" i="51"/>
  <c r="J12" i="51"/>
  <c r="J11" i="51"/>
  <c r="J10" i="51"/>
  <c r="G16" i="51"/>
  <c r="G15" i="51"/>
  <c r="G14" i="51"/>
  <c r="G13" i="51"/>
  <c r="G12" i="51"/>
  <c r="G11" i="51"/>
  <c r="G10" i="51"/>
  <c r="X17" i="50"/>
  <c r="X16" i="50"/>
  <c r="X15" i="50"/>
  <c r="X14" i="50"/>
  <c r="X13" i="50"/>
  <c r="X12" i="50"/>
  <c r="X11" i="50"/>
  <c r="U17" i="50"/>
  <c r="U16" i="50"/>
  <c r="U15" i="50"/>
  <c r="U14" i="50"/>
  <c r="U13" i="50"/>
  <c r="U12" i="50"/>
  <c r="U11" i="50"/>
  <c r="R17" i="50"/>
  <c r="R16" i="50"/>
  <c r="R15" i="50"/>
  <c r="R14" i="50"/>
  <c r="R13" i="50"/>
  <c r="R12" i="50"/>
  <c r="R11" i="50"/>
  <c r="O17" i="50"/>
  <c r="O16" i="50"/>
  <c r="O15" i="50"/>
  <c r="O14" i="50"/>
  <c r="O13" i="50"/>
  <c r="O12" i="50"/>
  <c r="O11" i="50"/>
  <c r="L17" i="50"/>
  <c r="L16" i="50"/>
  <c r="L15" i="50"/>
  <c r="L14" i="50"/>
  <c r="L13" i="50"/>
  <c r="L12" i="50"/>
  <c r="L11" i="50"/>
  <c r="I17" i="50"/>
  <c r="I16" i="50"/>
  <c r="I15" i="50"/>
  <c r="I14" i="50"/>
  <c r="I13" i="50"/>
  <c r="I12" i="50"/>
  <c r="I11" i="50"/>
  <c r="F17" i="50"/>
  <c r="F16" i="50"/>
  <c r="F15" i="50"/>
  <c r="F14" i="50"/>
  <c r="F13" i="50"/>
  <c r="F12" i="50"/>
  <c r="F11" i="50"/>
  <c r="L17" i="49"/>
  <c r="L16" i="49"/>
  <c r="L15" i="49"/>
  <c r="L14" i="49"/>
  <c r="L13" i="49"/>
  <c r="L12" i="49"/>
  <c r="L11" i="49"/>
  <c r="L10" i="49"/>
  <c r="N17" i="49"/>
  <c r="N16" i="49"/>
  <c r="N15" i="49"/>
  <c r="N14" i="49"/>
  <c r="N13" i="49"/>
  <c r="N12" i="49"/>
  <c r="N11" i="49"/>
  <c r="N10" i="49"/>
  <c r="I17" i="49"/>
  <c r="I16" i="49"/>
  <c r="I15" i="49"/>
  <c r="I14" i="49"/>
  <c r="I13" i="49"/>
  <c r="I12" i="49"/>
  <c r="I11" i="49"/>
  <c r="I10" i="49"/>
  <c r="F16" i="49"/>
  <c r="F15" i="49"/>
  <c r="F14" i="49"/>
  <c r="F13" i="49"/>
  <c r="F12" i="49"/>
  <c r="F11" i="49"/>
  <c r="F10" i="49"/>
  <c r="K18" i="48"/>
  <c r="J18" i="48"/>
  <c r="K17" i="48"/>
  <c r="J17" i="48"/>
  <c r="K16" i="48"/>
  <c r="J16" i="48"/>
  <c r="K15" i="48"/>
  <c r="J15" i="48"/>
  <c r="K14" i="48"/>
  <c r="J14" i="48"/>
  <c r="K13" i="48"/>
  <c r="J13" i="48"/>
  <c r="K12" i="48"/>
  <c r="J12" i="48"/>
  <c r="K17" i="100"/>
  <c r="K16" i="100"/>
  <c r="K15" i="100"/>
  <c r="K14" i="100"/>
  <c r="K13" i="100"/>
  <c r="K12" i="100"/>
  <c r="K11" i="100"/>
  <c r="I17" i="100"/>
  <c r="I16" i="100"/>
  <c r="I15" i="100"/>
  <c r="I14" i="100"/>
  <c r="I13" i="100"/>
  <c r="I12" i="100"/>
  <c r="I11" i="100"/>
  <c r="G17" i="100"/>
  <c r="G16" i="100"/>
  <c r="G15" i="100"/>
  <c r="G14" i="100"/>
  <c r="G13" i="100"/>
  <c r="G12" i="100"/>
  <c r="G11" i="100"/>
  <c r="I17" i="46"/>
  <c r="I16" i="46"/>
  <c r="I15" i="46"/>
  <c r="I14" i="46"/>
  <c r="I13" i="46"/>
  <c r="I12" i="46"/>
  <c r="I11" i="46"/>
  <c r="P19" i="45"/>
  <c r="P18" i="45"/>
  <c r="P17" i="45"/>
  <c r="P16" i="45"/>
  <c r="P15" i="45"/>
  <c r="P14" i="45"/>
  <c r="P13" i="45"/>
  <c r="N19" i="45"/>
  <c r="N18" i="45"/>
  <c r="N17" i="45"/>
  <c r="N16" i="45"/>
  <c r="N15" i="45"/>
  <c r="N14" i="45"/>
  <c r="N13" i="45"/>
  <c r="J19" i="45"/>
  <c r="J18" i="45"/>
  <c r="J17" i="45"/>
  <c r="J16" i="45"/>
  <c r="J15" i="45"/>
  <c r="J14" i="45"/>
  <c r="J13" i="45"/>
  <c r="H19" i="45"/>
  <c r="H18" i="45"/>
  <c r="H17" i="45"/>
  <c r="H16" i="45"/>
  <c r="H15" i="45"/>
  <c r="H14" i="45"/>
  <c r="H13" i="45"/>
  <c r="AB19" i="43"/>
  <c r="AB18" i="43"/>
  <c r="AB17" i="43"/>
  <c r="AB16" i="43"/>
  <c r="AB15" i="43"/>
  <c r="AB14" i="43"/>
  <c r="AB13" i="43"/>
  <c r="U19" i="43"/>
  <c r="V19" i="43" s="1"/>
  <c r="U18" i="43"/>
  <c r="V18" i="43" s="1"/>
  <c r="U17" i="43"/>
  <c r="V17" i="43" s="1"/>
  <c r="U16" i="43"/>
  <c r="V16" i="43" s="1"/>
  <c r="U15" i="43"/>
  <c r="V15" i="43" s="1"/>
  <c r="U14" i="43"/>
  <c r="V14" i="43" s="1"/>
  <c r="U13" i="43"/>
  <c r="V13" i="43" s="1"/>
  <c r="S19" i="43"/>
  <c r="T19" i="43" s="1"/>
  <c r="S18" i="43"/>
  <c r="T18" i="43" s="1"/>
  <c r="S17" i="43"/>
  <c r="T17" i="43" s="1"/>
  <c r="S16" i="43"/>
  <c r="T16" i="43" s="1"/>
  <c r="S15" i="43"/>
  <c r="T15" i="43" s="1"/>
  <c r="S14" i="43"/>
  <c r="T14" i="43" s="1"/>
  <c r="S13" i="43"/>
  <c r="T13" i="43" s="1"/>
  <c r="Z19" i="43"/>
  <c r="Z18" i="43"/>
  <c r="Z17" i="43"/>
  <c r="Z16" i="43"/>
  <c r="Z15" i="43"/>
  <c r="Z14" i="43"/>
  <c r="Z13" i="43"/>
  <c r="P19" i="43"/>
  <c r="P18" i="43"/>
  <c r="P17" i="43"/>
  <c r="P16" i="43"/>
  <c r="P15" i="43"/>
  <c r="P14" i="43"/>
  <c r="P13" i="43"/>
  <c r="N19" i="43"/>
  <c r="N18" i="43"/>
  <c r="N17" i="43"/>
  <c r="N16" i="43"/>
  <c r="N15" i="43"/>
  <c r="N14" i="43"/>
  <c r="N13" i="43"/>
  <c r="J19" i="43"/>
  <c r="J18" i="43"/>
  <c r="J17" i="43"/>
  <c r="J16" i="43"/>
  <c r="J15" i="43"/>
  <c r="J14" i="43"/>
  <c r="J13" i="43"/>
  <c r="H19" i="43"/>
  <c r="H18" i="43"/>
  <c r="H17" i="43"/>
  <c r="H16" i="43"/>
  <c r="H15" i="43"/>
  <c r="H14" i="43"/>
  <c r="H13" i="43"/>
  <c r="J17" i="41"/>
  <c r="J16" i="41"/>
  <c r="J15" i="41"/>
  <c r="J14" i="41"/>
  <c r="J13" i="41"/>
  <c r="J12" i="41"/>
  <c r="J11" i="41"/>
  <c r="H17" i="41"/>
  <c r="H16" i="41"/>
  <c r="H15" i="41"/>
  <c r="H14" i="41"/>
  <c r="H13" i="41"/>
  <c r="H12" i="41"/>
  <c r="H11" i="41"/>
  <c r="I17" i="40"/>
  <c r="I16" i="40"/>
  <c r="I15" i="40"/>
  <c r="I14" i="40"/>
  <c r="I13" i="40"/>
  <c r="I12" i="40"/>
  <c r="I11" i="40"/>
  <c r="V17" i="39"/>
  <c r="V16" i="39"/>
  <c r="V15" i="39"/>
  <c r="V14" i="39"/>
  <c r="V13" i="39"/>
  <c r="V12" i="39"/>
  <c r="V11" i="39"/>
  <c r="T17" i="39"/>
  <c r="T16" i="39"/>
  <c r="T15" i="39"/>
  <c r="T14" i="39"/>
  <c r="T13" i="39"/>
  <c r="T12" i="39"/>
  <c r="T11" i="39"/>
  <c r="P17" i="39"/>
  <c r="P16" i="39"/>
  <c r="P15" i="39"/>
  <c r="P14" i="39"/>
  <c r="P13" i="39"/>
  <c r="P12" i="39"/>
  <c r="P11" i="39"/>
  <c r="N17" i="39"/>
  <c r="N16" i="39"/>
  <c r="N15" i="39"/>
  <c r="N14" i="39"/>
  <c r="N13" i="39"/>
  <c r="N12" i="39"/>
  <c r="N11" i="39"/>
  <c r="J17" i="39"/>
  <c r="J16" i="39"/>
  <c r="J15" i="39"/>
  <c r="J14" i="39"/>
  <c r="J13" i="39"/>
  <c r="J12" i="39"/>
  <c r="J11" i="39"/>
  <c r="H17" i="39"/>
  <c r="H16" i="39"/>
  <c r="H15" i="39"/>
  <c r="H14" i="39"/>
  <c r="H13" i="39"/>
  <c r="H12" i="39"/>
  <c r="H11" i="39"/>
  <c r="V17" i="98"/>
  <c r="V16" i="98"/>
  <c r="V15" i="98"/>
  <c r="V14" i="98"/>
  <c r="V13" i="98"/>
  <c r="V12" i="98"/>
  <c r="V11" i="98"/>
  <c r="T17" i="98"/>
  <c r="T16" i="98"/>
  <c r="T15" i="98"/>
  <c r="T14" i="98"/>
  <c r="T13" i="98"/>
  <c r="T12" i="98"/>
  <c r="T11" i="98"/>
  <c r="P17" i="98"/>
  <c r="P16" i="98"/>
  <c r="P15" i="98"/>
  <c r="P14" i="98"/>
  <c r="P13" i="98"/>
  <c r="P12" i="98"/>
  <c r="P11" i="98"/>
  <c r="N17" i="98"/>
  <c r="N16" i="98"/>
  <c r="N15" i="98"/>
  <c r="N14" i="98"/>
  <c r="N13" i="98"/>
  <c r="N12" i="98"/>
  <c r="N11" i="98"/>
  <c r="H17" i="98"/>
  <c r="H16" i="98"/>
  <c r="H15" i="98"/>
  <c r="H14" i="98"/>
  <c r="H13" i="98"/>
  <c r="H12" i="98"/>
  <c r="H11" i="98"/>
  <c r="Q18" i="95"/>
  <c r="Q17" i="95"/>
  <c r="Q16" i="95"/>
  <c r="Q15" i="95"/>
  <c r="Q14" i="95"/>
  <c r="Q13" i="95"/>
  <c r="Q12" i="95"/>
  <c r="O18" i="95"/>
  <c r="N18" i="95"/>
  <c r="O17" i="95"/>
  <c r="N17" i="95"/>
  <c r="O16" i="95"/>
  <c r="N16" i="95"/>
  <c r="O15" i="95"/>
  <c r="N15" i="95"/>
  <c r="O14" i="95"/>
  <c r="N14" i="95"/>
  <c r="O13" i="95"/>
  <c r="N13" i="95"/>
  <c r="O12" i="95"/>
  <c r="N12" i="95"/>
  <c r="K18" i="95"/>
  <c r="K17" i="95"/>
  <c r="K16" i="95"/>
  <c r="K15" i="95"/>
  <c r="K14" i="95"/>
  <c r="K13" i="95"/>
  <c r="K12" i="95"/>
  <c r="F18" i="95"/>
  <c r="F17" i="95"/>
  <c r="F16" i="95"/>
  <c r="F15" i="95"/>
  <c r="F14" i="95"/>
  <c r="F13" i="95"/>
  <c r="F12" i="95"/>
  <c r="L18" i="33"/>
  <c r="L17" i="33"/>
  <c r="L16" i="33"/>
  <c r="L15" i="33"/>
  <c r="L14" i="33"/>
  <c r="L13" i="33"/>
  <c r="L12" i="33"/>
  <c r="J18" i="33"/>
  <c r="J17" i="33"/>
  <c r="J16" i="33"/>
  <c r="J15" i="33"/>
  <c r="J14" i="33"/>
  <c r="J13" i="33"/>
  <c r="J12" i="33"/>
  <c r="H18" i="33"/>
  <c r="H17" i="33"/>
  <c r="H16" i="33"/>
  <c r="H15" i="33"/>
  <c r="H14" i="33"/>
  <c r="H13" i="33"/>
  <c r="H12" i="33"/>
  <c r="F18" i="33"/>
  <c r="F17" i="33"/>
  <c r="F16" i="33"/>
  <c r="F15" i="33"/>
  <c r="F14" i="33"/>
  <c r="F13" i="33"/>
  <c r="F12" i="33"/>
  <c r="M17" i="30"/>
  <c r="N17" i="30" s="1"/>
  <c r="M16" i="30"/>
  <c r="N16" i="30" s="1"/>
  <c r="M15" i="30"/>
  <c r="N15" i="30" s="1"/>
  <c r="M14" i="30"/>
  <c r="N14" i="30" s="1"/>
  <c r="M13" i="30"/>
  <c r="N13" i="30" s="1"/>
  <c r="M12" i="30"/>
  <c r="N12" i="30" s="1"/>
  <c r="M11" i="30"/>
  <c r="N11" i="30" s="1"/>
  <c r="K17" i="30"/>
  <c r="L17" i="30" s="1"/>
  <c r="K16" i="30"/>
  <c r="L16" i="30" s="1"/>
  <c r="K15" i="30"/>
  <c r="L15" i="30" s="1"/>
  <c r="K14" i="30"/>
  <c r="L14" i="30" s="1"/>
  <c r="K13" i="30"/>
  <c r="L13" i="30" s="1"/>
  <c r="K12" i="30"/>
  <c r="L12" i="30" s="1"/>
  <c r="K11" i="30"/>
  <c r="L11" i="30" s="1"/>
  <c r="I17" i="30"/>
  <c r="J17" i="30" s="1"/>
  <c r="I16" i="30"/>
  <c r="J16" i="30" s="1"/>
  <c r="I15" i="30"/>
  <c r="J15" i="30" s="1"/>
  <c r="I14" i="30"/>
  <c r="J14" i="30" s="1"/>
  <c r="I13" i="30"/>
  <c r="I12" i="30"/>
  <c r="J12" i="30" s="1"/>
  <c r="I11" i="30"/>
  <c r="J11" i="30" s="1"/>
  <c r="G17" i="30"/>
  <c r="H17" i="30" s="1"/>
  <c r="G16" i="30"/>
  <c r="H16" i="30" s="1"/>
  <c r="G15" i="30"/>
  <c r="H15" i="30" s="1"/>
  <c r="G14" i="30"/>
  <c r="H14" i="30" s="1"/>
  <c r="G13" i="30"/>
  <c r="H13" i="30" s="1"/>
  <c r="G12" i="30"/>
  <c r="H12" i="30" s="1"/>
  <c r="G11" i="30"/>
  <c r="H11" i="30" s="1"/>
  <c r="E17" i="30"/>
  <c r="F17" i="30" s="1"/>
  <c r="E16" i="30"/>
  <c r="F16" i="30" s="1"/>
  <c r="E15" i="30"/>
  <c r="F15" i="30" s="1"/>
  <c r="E14" i="30"/>
  <c r="F14" i="30" s="1"/>
  <c r="E13" i="30"/>
  <c r="F13" i="30" s="1"/>
  <c r="E12" i="30"/>
  <c r="F12" i="30" s="1"/>
  <c r="E11" i="30"/>
  <c r="F11" i="30" s="1"/>
  <c r="J13" i="30"/>
  <c r="S17" i="91"/>
  <c r="S16" i="91"/>
  <c r="S15" i="91"/>
  <c r="S14" i="91"/>
  <c r="S13" i="91"/>
  <c r="S12" i="91"/>
  <c r="S11" i="91"/>
  <c r="Q17" i="91"/>
  <c r="Q16" i="91"/>
  <c r="Q15" i="91"/>
  <c r="Q14" i="91"/>
  <c r="Q13" i="91"/>
  <c r="Q12" i="91"/>
  <c r="Q11" i="91"/>
  <c r="O17" i="91"/>
  <c r="O16" i="91"/>
  <c r="O15" i="91"/>
  <c r="O14" i="91"/>
  <c r="O13" i="91"/>
  <c r="O12" i="91"/>
  <c r="O11" i="91"/>
  <c r="M17" i="91"/>
  <c r="M16" i="91"/>
  <c r="M15" i="91"/>
  <c r="M14" i="91"/>
  <c r="M13" i="91"/>
  <c r="M12" i="91"/>
  <c r="M11" i="91"/>
  <c r="J17" i="91"/>
  <c r="J16" i="91"/>
  <c r="J15" i="91"/>
  <c r="J14" i="91"/>
  <c r="J13" i="91"/>
  <c r="J12" i="91"/>
  <c r="J11" i="91"/>
  <c r="H17" i="91"/>
  <c r="H16" i="91"/>
  <c r="H15" i="91"/>
  <c r="H14" i="91"/>
  <c r="H13" i="91"/>
  <c r="H12" i="91"/>
  <c r="H11" i="91"/>
  <c r="F17" i="91"/>
  <c r="F16" i="91"/>
  <c r="F15" i="91"/>
  <c r="F14" i="91"/>
  <c r="F13" i="91"/>
  <c r="F12" i="91"/>
  <c r="F11" i="91"/>
  <c r="D18" i="11"/>
  <c r="D17" i="11"/>
  <c r="B15" i="11"/>
  <c r="B14" i="11"/>
  <c r="B13" i="11"/>
  <c r="B12" i="11"/>
  <c r="B11" i="11"/>
  <c r="B10" i="11"/>
  <c r="B9" i="11"/>
  <c r="Q10" i="9"/>
  <c r="P10" i="9"/>
  <c r="N10" i="9"/>
  <c r="M10" i="9"/>
  <c r="P18" i="95" l="1"/>
  <c r="L18" i="56"/>
  <c r="P14" i="95"/>
  <c r="P16" i="95"/>
  <c r="P12" i="95"/>
  <c r="P15" i="95"/>
  <c r="P17" i="95"/>
  <c r="P13" i="95"/>
  <c r="R18" i="56"/>
  <c r="B13" i="105"/>
  <c r="B13" i="86"/>
  <c r="B13" i="56"/>
  <c r="B14" i="105"/>
  <c r="B14" i="86"/>
  <c r="B14" i="56"/>
  <c r="B15" i="86"/>
  <c r="B15" i="105"/>
  <c r="B15" i="56"/>
  <c r="B16" i="86"/>
  <c r="B16" i="105"/>
  <c r="B16" i="56"/>
  <c r="B17" i="105"/>
  <c r="B17" i="86"/>
  <c r="B17" i="56"/>
  <c r="B18" i="105"/>
  <c r="B18" i="86"/>
  <c r="B18" i="56"/>
  <c r="B12" i="105"/>
  <c r="B12" i="86"/>
  <c r="B12" i="56"/>
  <c r="D19" i="11"/>
  <c r="J12" i="6" l="1"/>
  <c r="C11" i="8" s="1"/>
  <c r="E11" i="8" s="1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J18" i="3"/>
  <c r="J17" i="3"/>
  <c r="J16" i="3"/>
  <c r="J15" i="3"/>
  <c r="J14" i="3"/>
  <c r="J13" i="3"/>
  <c r="J12" i="3"/>
  <c r="I18" i="3"/>
  <c r="I17" i="3"/>
  <c r="I16" i="3"/>
  <c r="I15" i="3"/>
  <c r="I14" i="3"/>
  <c r="I13" i="3"/>
  <c r="I12" i="3"/>
  <c r="N13" i="105" l="1"/>
  <c r="O13" i="105"/>
  <c r="N14" i="105"/>
  <c r="O14" i="105"/>
  <c r="N15" i="105"/>
  <c r="O15" i="105"/>
  <c r="N16" i="105"/>
  <c r="O16" i="105"/>
  <c r="N17" i="105"/>
  <c r="O17" i="105"/>
  <c r="N18" i="105"/>
  <c r="O18" i="105"/>
  <c r="B10" i="106"/>
  <c r="C10" i="106"/>
  <c r="B11" i="106"/>
  <c r="C11" i="106"/>
  <c r="B12" i="106"/>
  <c r="C12" i="106"/>
  <c r="B13" i="106"/>
  <c r="C13" i="106"/>
  <c r="B14" i="106"/>
  <c r="C14" i="106"/>
  <c r="B15" i="106"/>
  <c r="C15" i="106"/>
  <c r="C9" i="106"/>
  <c r="B9" i="106"/>
  <c r="I4" i="106"/>
  <c r="I3" i="106"/>
  <c r="H17" i="102"/>
  <c r="I4" i="102"/>
  <c r="I3" i="102"/>
  <c r="F6" i="105"/>
  <c r="F5" i="105"/>
  <c r="B10" i="102"/>
  <c r="C10" i="102"/>
  <c r="B11" i="102"/>
  <c r="C11" i="102"/>
  <c r="B12" i="102"/>
  <c r="C12" i="102"/>
  <c r="B13" i="102"/>
  <c r="C13" i="102"/>
  <c r="B14" i="102"/>
  <c r="C14" i="102"/>
  <c r="B15" i="102"/>
  <c r="C15" i="102"/>
  <c r="C9" i="102"/>
  <c r="B9" i="102"/>
  <c r="D5" i="103"/>
  <c r="D4" i="103"/>
  <c r="B10" i="103"/>
  <c r="C10" i="103"/>
  <c r="B11" i="103"/>
  <c r="C11" i="103"/>
  <c r="B12" i="103"/>
  <c r="C12" i="103"/>
  <c r="B13" i="103"/>
  <c r="C13" i="103"/>
  <c r="B14" i="103"/>
  <c r="C14" i="103"/>
  <c r="B15" i="103"/>
  <c r="C15" i="103"/>
  <c r="C9" i="103"/>
  <c r="B9" i="103"/>
  <c r="O12" i="105"/>
  <c r="N12" i="105"/>
  <c r="M20" i="105"/>
  <c r="L20" i="105"/>
  <c r="K20" i="105"/>
  <c r="J20" i="105"/>
  <c r="I20" i="105"/>
  <c r="H20" i="105"/>
  <c r="G20" i="105"/>
  <c r="F20" i="105"/>
  <c r="E20" i="105"/>
  <c r="D20" i="105"/>
  <c r="F17" i="103"/>
  <c r="E17" i="103"/>
  <c r="D17" i="103"/>
  <c r="E188" i="2" s="1"/>
  <c r="N17" i="102"/>
  <c r="M17" i="102"/>
  <c r="K17" i="102"/>
  <c r="J17" i="102"/>
  <c r="G17" i="102"/>
  <c r="E17" i="102"/>
  <c r="D17" i="102"/>
  <c r="Q15" i="102"/>
  <c r="P15" i="102"/>
  <c r="Q14" i="102"/>
  <c r="P14" i="102"/>
  <c r="Q13" i="102"/>
  <c r="P13" i="102"/>
  <c r="Q12" i="102"/>
  <c r="P12" i="102"/>
  <c r="Q11" i="102"/>
  <c r="P11" i="102"/>
  <c r="Q10" i="102"/>
  <c r="R10" i="102" s="1"/>
  <c r="P10" i="102"/>
  <c r="Q9" i="102"/>
  <c r="P9" i="102"/>
  <c r="C18" i="62"/>
  <c r="B18" i="62"/>
  <c r="C17" i="62"/>
  <c r="B17" i="62"/>
  <c r="C16" i="62"/>
  <c r="B16" i="62"/>
  <c r="C15" i="62"/>
  <c r="B15" i="62"/>
  <c r="C14" i="62"/>
  <c r="B14" i="62"/>
  <c r="C13" i="62"/>
  <c r="B13" i="62"/>
  <c r="C12" i="62"/>
  <c r="B12" i="62"/>
  <c r="C18" i="58"/>
  <c r="B18" i="58"/>
  <c r="C17" i="58"/>
  <c r="B17" i="58"/>
  <c r="C16" i="58"/>
  <c r="B16" i="58"/>
  <c r="C15" i="58"/>
  <c r="B15" i="58"/>
  <c r="C14" i="58"/>
  <c r="B14" i="58"/>
  <c r="C13" i="58"/>
  <c r="B13" i="58"/>
  <c r="C12" i="58"/>
  <c r="B12" i="58"/>
  <c r="U19" i="98"/>
  <c r="E20" i="84"/>
  <c r="F20" i="84"/>
  <c r="G20" i="84"/>
  <c r="H20" i="84"/>
  <c r="I20" i="84"/>
  <c r="J20" i="84"/>
  <c r="D20" i="84"/>
  <c r="Q13" i="86"/>
  <c r="Q14" i="86"/>
  <c r="Q15" i="86"/>
  <c r="Q16" i="86"/>
  <c r="Q17" i="86"/>
  <c r="Q18" i="86"/>
  <c r="Q12" i="86"/>
  <c r="H13" i="86"/>
  <c r="H14" i="86"/>
  <c r="H15" i="86"/>
  <c r="H16" i="86"/>
  <c r="H17" i="86"/>
  <c r="H18" i="86"/>
  <c r="E12" i="85"/>
  <c r="E13" i="85"/>
  <c r="E14" i="85"/>
  <c r="E15" i="85"/>
  <c r="E16" i="85"/>
  <c r="E17" i="85"/>
  <c r="M13" i="84"/>
  <c r="N13" i="84" s="1"/>
  <c r="M14" i="84"/>
  <c r="N14" i="84" s="1"/>
  <c r="M15" i="84"/>
  <c r="N15" i="84" s="1"/>
  <c r="M16" i="84"/>
  <c r="N16" i="84" s="1"/>
  <c r="M17" i="84"/>
  <c r="N17" i="84" s="1"/>
  <c r="M18" i="84"/>
  <c r="N18" i="84" s="1"/>
  <c r="E20" i="82"/>
  <c r="F20" i="82"/>
  <c r="G20" i="82"/>
  <c r="H20" i="82"/>
  <c r="I20" i="82"/>
  <c r="J20" i="82"/>
  <c r="K13" i="82"/>
  <c r="L13" i="82"/>
  <c r="M13" i="82"/>
  <c r="K14" i="82"/>
  <c r="L14" i="82"/>
  <c r="M14" i="82"/>
  <c r="K15" i="82"/>
  <c r="L15" i="82"/>
  <c r="M15" i="82"/>
  <c r="K16" i="82"/>
  <c r="L16" i="82"/>
  <c r="M16" i="82"/>
  <c r="K17" i="82"/>
  <c r="L17" i="82"/>
  <c r="M17" i="82"/>
  <c r="K18" i="82"/>
  <c r="L18" i="82"/>
  <c r="M18" i="82"/>
  <c r="H19" i="81"/>
  <c r="K12" i="79"/>
  <c r="K13" i="79"/>
  <c r="K14" i="79"/>
  <c r="K15" i="79"/>
  <c r="K16" i="79"/>
  <c r="K17" i="79"/>
  <c r="F12" i="79"/>
  <c r="F13" i="79"/>
  <c r="F14" i="79"/>
  <c r="F15" i="79"/>
  <c r="F16" i="79"/>
  <c r="F17" i="79"/>
  <c r="M19" i="78"/>
  <c r="N19" i="78"/>
  <c r="E19" i="78"/>
  <c r="G19" i="78"/>
  <c r="H19" i="78"/>
  <c r="J19" i="78"/>
  <c r="K19" i="78"/>
  <c r="Q12" i="78"/>
  <c r="Q13" i="78"/>
  <c r="Q14" i="78"/>
  <c r="Q15" i="78"/>
  <c r="Q16" i="78"/>
  <c r="Q17" i="78"/>
  <c r="P12" i="78"/>
  <c r="P13" i="78"/>
  <c r="P14" i="78"/>
  <c r="P15" i="78"/>
  <c r="P16" i="78"/>
  <c r="P17" i="78"/>
  <c r="F12" i="78"/>
  <c r="F13" i="78"/>
  <c r="F14" i="78"/>
  <c r="F15" i="78"/>
  <c r="F16" i="78"/>
  <c r="F17" i="78"/>
  <c r="P12" i="77"/>
  <c r="P13" i="77"/>
  <c r="P14" i="77"/>
  <c r="P15" i="77"/>
  <c r="P16" i="77"/>
  <c r="P17" i="77"/>
  <c r="K12" i="77"/>
  <c r="M12" i="77" s="1"/>
  <c r="K13" i="77"/>
  <c r="M13" i="77" s="1"/>
  <c r="K14" i="77"/>
  <c r="M14" i="77" s="1"/>
  <c r="K15" i="77"/>
  <c r="M15" i="77" s="1"/>
  <c r="K16" i="77"/>
  <c r="M16" i="77" s="1"/>
  <c r="K17" i="77"/>
  <c r="M17" i="77" s="1"/>
  <c r="R14" i="102" l="1"/>
  <c r="R11" i="102"/>
  <c r="R15" i="102"/>
  <c r="S13" i="77"/>
  <c r="R12" i="102"/>
  <c r="R9" i="102"/>
  <c r="R13" i="102"/>
  <c r="S12" i="77"/>
  <c r="R17" i="78"/>
  <c r="L15" i="79"/>
  <c r="F17" i="102"/>
  <c r="O17" i="102"/>
  <c r="I17" i="102"/>
  <c r="S17" i="77"/>
  <c r="S16" i="77"/>
  <c r="S15" i="77"/>
  <c r="S14" i="77"/>
  <c r="L17" i="102"/>
  <c r="L12" i="79"/>
  <c r="L14" i="79"/>
  <c r="L13" i="79"/>
  <c r="N16" i="82"/>
  <c r="O16" i="82" s="1"/>
  <c r="G17" i="103"/>
  <c r="H17" i="103"/>
  <c r="E189" i="2" s="1"/>
  <c r="L17" i="79"/>
  <c r="L16" i="79"/>
  <c r="R18" i="86"/>
  <c r="R17" i="86"/>
  <c r="R15" i="86"/>
  <c r="R14" i="86"/>
  <c r="R16" i="86"/>
  <c r="R13" i="86"/>
  <c r="M13" i="85"/>
  <c r="S13" i="85"/>
  <c r="K13" i="85"/>
  <c r="U13" i="85"/>
  <c r="O13" i="85"/>
  <c r="I13" i="85"/>
  <c r="U17" i="85"/>
  <c r="S17" i="85"/>
  <c r="O17" i="85"/>
  <c r="M17" i="85"/>
  <c r="K17" i="85"/>
  <c r="I17" i="85"/>
  <c r="U12" i="85"/>
  <c r="S12" i="85"/>
  <c r="O12" i="85"/>
  <c r="M12" i="85"/>
  <c r="K12" i="85"/>
  <c r="I12" i="85"/>
  <c r="O20" i="84"/>
  <c r="U16" i="85"/>
  <c r="S16" i="85"/>
  <c r="O16" i="85"/>
  <c r="M16" i="85"/>
  <c r="K16" i="85"/>
  <c r="I16" i="85"/>
  <c r="K15" i="85"/>
  <c r="O15" i="85"/>
  <c r="M15" i="85"/>
  <c r="I15" i="85"/>
  <c r="U15" i="85"/>
  <c r="S15" i="85"/>
  <c r="U14" i="85"/>
  <c r="S14" i="85"/>
  <c r="O14" i="85"/>
  <c r="M14" i="85"/>
  <c r="K14" i="85"/>
  <c r="I14" i="85"/>
  <c r="R12" i="78"/>
  <c r="R16" i="78"/>
  <c r="R14" i="78"/>
  <c r="Q17" i="102"/>
  <c r="R17" i="102" s="1"/>
  <c r="P17" i="102"/>
  <c r="O20" i="105"/>
  <c r="N20" i="105"/>
  <c r="N18" i="82"/>
  <c r="O18" i="82" s="1"/>
  <c r="N15" i="82"/>
  <c r="O15" i="82" s="1"/>
  <c r="N14" i="82"/>
  <c r="O14" i="82" s="1"/>
  <c r="R13" i="78"/>
  <c r="R15" i="78"/>
  <c r="N17" i="82"/>
  <c r="O17" i="82" s="1"/>
  <c r="N13" i="82"/>
  <c r="O13" i="82" s="1"/>
  <c r="S13" i="62"/>
  <c r="S14" i="62"/>
  <c r="S15" i="62"/>
  <c r="S16" i="62"/>
  <c r="S17" i="62"/>
  <c r="S18" i="62"/>
  <c r="N13" i="62"/>
  <c r="N14" i="62"/>
  <c r="N15" i="62"/>
  <c r="N16" i="62"/>
  <c r="N17" i="62"/>
  <c r="N18" i="62"/>
  <c r="M13" i="62"/>
  <c r="M14" i="62"/>
  <c r="M15" i="62"/>
  <c r="M16" i="62"/>
  <c r="M17" i="62"/>
  <c r="M18" i="62"/>
  <c r="H13" i="62"/>
  <c r="H14" i="62"/>
  <c r="H15" i="62"/>
  <c r="H16" i="62"/>
  <c r="H17" i="62"/>
  <c r="H18" i="62"/>
  <c r="X12" i="61"/>
  <c r="Y12" i="61" s="1"/>
  <c r="X13" i="61"/>
  <c r="Y13" i="61" s="1"/>
  <c r="X14" i="61"/>
  <c r="Y14" i="61" s="1"/>
  <c r="X15" i="61"/>
  <c r="Y15" i="61" s="1"/>
  <c r="X16" i="61"/>
  <c r="Y16" i="61" s="1"/>
  <c r="X17" i="61"/>
  <c r="Y17" i="61" s="1"/>
  <c r="T12" i="61"/>
  <c r="T13" i="61"/>
  <c r="T14" i="61"/>
  <c r="T15" i="61"/>
  <c r="T16" i="61"/>
  <c r="T17" i="61"/>
  <c r="N12" i="61"/>
  <c r="N13" i="61"/>
  <c r="N14" i="61"/>
  <c r="N15" i="61"/>
  <c r="N16" i="61"/>
  <c r="N17" i="61"/>
  <c r="I12" i="61"/>
  <c r="AC12" i="61" s="1"/>
  <c r="I13" i="61"/>
  <c r="AC13" i="61" s="1"/>
  <c r="I14" i="61"/>
  <c r="AC14" i="61" s="1"/>
  <c r="I15" i="61"/>
  <c r="AC15" i="61" s="1"/>
  <c r="I16" i="61"/>
  <c r="AC16" i="61" s="1"/>
  <c r="I17" i="61"/>
  <c r="AC17" i="61" s="1"/>
  <c r="F12" i="61"/>
  <c r="F13" i="61"/>
  <c r="F14" i="61"/>
  <c r="F15" i="61"/>
  <c r="F16" i="61"/>
  <c r="F17" i="61"/>
  <c r="K18" i="99"/>
  <c r="F18" i="99"/>
  <c r="G18" i="99"/>
  <c r="H18" i="99"/>
  <c r="K13" i="58"/>
  <c r="K14" i="58"/>
  <c r="K15" i="58"/>
  <c r="K16" i="58"/>
  <c r="K17" i="58"/>
  <c r="K18" i="58"/>
  <c r="F13" i="58"/>
  <c r="F14" i="58"/>
  <c r="F15" i="58"/>
  <c r="F16" i="58"/>
  <c r="F17" i="58"/>
  <c r="F18" i="58"/>
  <c r="F18" i="51"/>
  <c r="F12" i="57"/>
  <c r="F13" i="57"/>
  <c r="F14" i="57"/>
  <c r="F15" i="57"/>
  <c r="F16" i="57"/>
  <c r="F17" i="57"/>
  <c r="W12" i="39"/>
  <c r="W13" i="39"/>
  <c r="W14" i="39"/>
  <c r="W15" i="39"/>
  <c r="W16" i="39"/>
  <c r="W17" i="39"/>
  <c r="Q12" i="39"/>
  <c r="Q13" i="39"/>
  <c r="Q14" i="39"/>
  <c r="Q15" i="39"/>
  <c r="Q16" i="39"/>
  <c r="Q17" i="39"/>
  <c r="K12" i="39"/>
  <c r="K13" i="39"/>
  <c r="K14" i="39"/>
  <c r="K15" i="39"/>
  <c r="K16" i="39"/>
  <c r="K17" i="39"/>
  <c r="E20" i="97"/>
  <c r="F20" i="97"/>
  <c r="G20" i="97"/>
  <c r="H20" i="97"/>
  <c r="I20" i="97"/>
  <c r="J20" i="97"/>
  <c r="K20" i="97"/>
  <c r="L20" i="97"/>
  <c r="N20" i="97"/>
  <c r="P20" i="96"/>
  <c r="Q20" i="96"/>
  <c r="R20" i="96"/>
  <c r="S20" i="96"/>
  <c r="T20" i="96"/>
  <c r="E20" i="96"/>
  <c r="F20" i="96"/>
  <c r="G20" i="96"/>
  <c r="H20" i="96"/>
  <c r="I20" i="96"/>
  <c r="J20" i="96"/>
  <c r="K20" i="96"/>
  <c r="L20" i="96"/>
  <c r="M20" i="96"/>
  <c r="N20" i="96"/>
  <c r="O20" i="96"/>
  <c r="H13" i="94"/>
  <c r="H14" i="94"/>
  <c r="H15" i="94"/>
  <c r="H16" i="94"/>
  <c r="H17" i="94"/>
  <c r="H18" i="94"/>
  <c r="G13" i="94"/>
  <c r="F15" i="94"/>
  <c r="G16" i="94"/>
  <c r="I20" i="93"/>
  <c r="J20" i="93"/>
  <c r="K20" i="93"/>
  <c r="L20" i="93"/>
  <c r="M20" i="93"/>
  <c r="N20" i="93"/>
  <c r="O20" i="93"/>
  <c r="P20" i="93"/>
  <c r="Q20" i="93"/>
  <c r="R20" i="93"/>
  <c r="S20" i="93"/>
  <c r="T20" i="93"/>
  <c r="U20" i="93"/>
  <c r="H20" i="93"/>
  <c r="M11" i="90"/>
  <c r="M12" i="90"/>
  <c r="M13" i="90"/>
  <c r="M14" i="90"/>
  <c r="M15" i="90"/>
  <c r="M16" i="90"/>
  <c r="M17" i="90"/>
  <c r="M10" i="90"/>
  <c r="K12" i="20"/>
  <c r="L12" i="20"/>
  <c r="M12" i="20"/>
  <c r="K13" i="20"/>
  <c r="L13" i="20"/>
  <c r="M13" i="20"/>
  <c r="K14" i="20"/>
  <c r="L14" i="20"/>
  <c r="M14" i="20"/>
  <c r="K15" i="20"/>
  <c r="L15" i="20"/>
  <c r="M15" i="20"/>
  <c r="K16" i="20"/>
  <c r="L16" i="20"/>
  <c r="M16" i="20"/>
  <c r="K17" i="20"/>
  <c r="L17" i="20"/>
  <c r="M17" i="20"/>
  <c r="H12" i="20"/>
  <c r="H13" i="20"/>
  <c r="H14" i="20"/>
  <c r="H15" i="20"/>
  <c r="H16" i="20"/>
  <c r="H17" i="20"/>
  <c r="E12" i="20"/>
  <c r="E13" i="20"/>
  <c r="E14" i="20"/>
  <c r="E15" i="20"/>
  <c r="E16" i="20"/>
  <c r="E17" i="20"/>
  <c r="I12" i="19"/>
  <c r="J12" i="19"/>
  <c r="I13" i="19"/>
  <c r="J13" i="19"/>
  <c r="I14" i="19"/>
  <c r="J14" i="19"/>
  <c r="I15" i="19"/>
  <c r="J15" i="19"/>
  <c r="I16" i="19"/>
  <c r="J16" i="19"/>
  <c r="I17" i="19"/>
  <c r="J17" i="19"/>
  <c r="H12" i="19"/>
  <c r="H13" i="19"/>
  <c r="H14" i="19"/>
  <c r="H15" i="19"/>
  <c r="H16" i="19"/>
  <c r="H17" i="19"/>
  <c r="E12" i="19"/>
  <c r="E13" i="19"/>
  <c r="E14" i="19"/>
  <c r="E15" i="19"/>
  <c r="E16" i="19"/>
  <c r="E17" i="19"/>
  <c r="N12" i="18"/>
  <c r="N13" i="18"/>
  <c r="N14" i="18"/>
  <c r="N15" i="18"/>
  <c r="N16" i="18"/>
  <c r="K12" i="18"/>
  <c r="K13" i="18"/>
  <c r="K14" i="18"/>
  <c r="K15" i="18"/>
  <c r="K16" i="18"/>
  <c r="H12" i="18"/>
  <c r="H13" i="18"/>
  <c r="H14" i="18"/>
  <c r="H15" i="18"/>
  <c r="H16" i="18"/>
  <c r="E12" i="18"/>
  <c r="E13" i="18"/>
  <c r="E14" i="18"/>
  <c r="E15" i="18"/>
  <c r="E16" i="18"/>
  <c r="E18" i="18"/>
  <c r="H18" i="18"/>
  <c r="K18" i="18"/>
  <c r="N18" i="18"/>
  <c r="K11" i="17"/>
  <c r="K12" i="17"/>
  <c r="K13" i="17"/>
  <c r="K14" i="17"/>
  <c r="K15" i="17"/>
  <c r="K16" i="17"/>
  <c r="H11" i="17"/>
  <c r="H12" i="17"/>
  <c r="H13" i="17"/>
  <c r="H14" i="17"/>
  <c r="H15" i="17"/>
  <c r="H16" i="17"/>
  <c r="E11" i="17"/>
  <c r="E12" i="17"/>
  <c r="E13" i="17"/>
  <c r="E14" i="17"/>
  <c r="E15" i="17"/>
  <c r="E16" i="17"/>
  <c r="E11" i="16"/>
  <c r="E12" i="16"/>
  <c r="E13" i="16"/>
  <c r="E14" i="16"/>
  <c r="E15" i="16"/>
  <c r="E16" i="16"/>
  <c r="S14" i="15"/>
  <c r="S15" i="15"/>
  <c r="S16" i="15"/>
  <c r="R14" i="15"/>
  <c r="R15" i="15"/>
  <c r="R16" i="15"/>
  <c r="Q14" i="15"/>
  <c r="Q15" i="15"/>
  <c r="Q16" i="15"/>
  <c r="N14" i="15"/>
  <c r="N15" i="15"/>
  <c r="N16" i="15"/>
  <c r="J14" i="15"/>
  <c r="J15" i="15"/>
  <c r="J16" i="15"/>
  <c r="I14" i="15"/>
  <c r="I15" i="15"/>
  <c r="I16" i="15"/>
  <c r="H11" i="15"/>
  <c r="H12" i="15"/>
  <c r="H13" i="15"/>
  <c r="H14" i="15"/>
  <c r="H15" i="15"/>
  <c r="H16" i="15"/>
  <c r="E13" i="15"/>
  <c r="E14" i="15"/>
  <c r="E15" i="15"/>
  <c r="E16" i="15"/>
  <c r="H5" i="34"/>
  <c r="H4" i="34"/>
  <c r="E6" i="33"/>
  <c r="E5" i="33"/>
  <c r="O4" i="32"/>
  <c r="O5" i="32"/>
  <c r="D5" i="92"/>
  <c r="D4" i="92"/>
  <c r="F5" i="30"/>
  <c r="F4" i="30"/>
  <c r="F5" i="29"/>
  <c r="F4" i="29"/>
  <c r="G5" i="28"/>
  <c r="G4" i="28"/>
  <c r="H5" i="91"/>
  <c r="H4" i="91"/>
  <c r="F5" i="90"/>
  <c r="F4" i="90"/>
  <c r="E5" i="89"/>
  <c r="E4" i="89"/>
  <c r="F5" i="24"/>
  <c r="F4" i="24"/>
  <c r="B5" i="23"/>
  <c r="B4" i="23"/>
  <c r="B5" i="21"/>
  <c r="B4" i="21"/>
  <c r="M23" i="20"/>
  <c r="L23" i="20"/>
  <c r="K23" i="20"/>
  <c r="H23" i="20"/>
  <c r="E23" i="20"/>
  <c r="M22" i="20"/>
  <c r="L22" i="20"/>
  <c r="K22" i="20"/>
  <c r="H22" i="20"/>
  <c r="E22" i="20"/>
  <c r="E190" i="2" l="1"/>
  <c r="V20" i="93"/>
  <c r="L13" i="58"/>
  <c r="U16" i="61"/>
  <c r="L18" i="58"/>
  <c r="O17" i="61"/>
  <c r="U15" i="61"/>
  <c r="O18" i="62"/>
  <c r="P18" i="62" s="1"/>
  <c r="K17" i="19"/>
  <c r="O15" i="61"/>
  <c r="U13" i="61"/>
  <c r="L16" i="58"/>
  <c r="O16" i="61"/>
  <c r="U14" i="61"/>
  <c r="F14" i="98"/>
  <c r="J14" i="98" s="1"/>
  <c r="F14" i="39"/>
  <c r="F16" i="43"/>
  <c r="O14" i="61"/>
  <c r="U12" i="61"/>
  <c r="L17" i="58"/>
  <c r="O13" i="61"/>
  <c r="O12" i="61"/>
  <c r="L15" i="58"/>
  <c r="L14" i="39"/>
  <c r="L14" i="58"/>
  <c r="U17" i="61"/>
  <c r="K16" i="15"/>
  <c r="K15" i="15"/>
  <c r="K14" i="15"/>
  <c r="T16" i="15"/>
  <c r="T15" i="15"/>
  <c r="T14" i="15"/>
  <c r="E191" i="2"/>
  <c r="O13" i="62"/>
  <c r="P13" i="62" s="1"/>
  <c r="N23" i="20"/>
  <c r="K16" i="19"/>
  <c r="N17" i="20"/>
  <c r="O17" i="62"/>
  <c r="P17" i="62" s="1"/>
  <c r="O16" i="62"/>
  <c r="P16" i="62" s="1"/>
  <c r="O15" i="62"/>
  <c r="P15" i="62" s="1"/>
  <c r="N15" i="20"/>
  <c r="K15" i="19"/>
  <c r="K13" i="19"/>
  <c r="O14" i="62"/>
  <c r="P14" i="62" s="1"/>
  <c r="M18" i="90"/>
  <c r="F16" i="94"/>
  <c r="F13" i="94"/>
  <c r="F14" i="94"/>
  <c r="G14" i="94"/>
  <c r="K14" i="19"/>
  <c r="N16" i="20"/>
  <c r="G15" i="94"/>
  <c r="N13" i="20"/>
  <c r="K12" i="19"/>
  <c r="N12" i="20"/>
  <c r="F18" i="94"/>
  <c r="F17" i="94"/>
  <c r="G18" i="94"/>
  <c r="N14" i="20"/>
  <c r="G17" i="94"/>
  <c r="N22" i="20"/>
  <c r="F5" i="20"/>
  <c r="F4" i="20"/>
  <c r="D5" i="19"/>
  <c r="D4" i="19"/>
  <c r="E5" i="18"/>
  <c r="E4" i="18"/>
  <c r="E5" i="17"/>
  <c r="E4" i="17"/>
  <c r="C5" i="16"/>
  <c r="C4" i="16"/>
  <c r="S20" i="15"/>
  <c r="R20" i="15"/>
  <c r="Q20" i="15"/>
  <c r="N20" i="15"/>
  <c r="J20" i="15"/>
  <c r="I20" i="15"/>
  <c r="H20" i="15"/>
  <c r="H5" i="15"/>
  <c r="H4" i="15"/>
  <c r="B5" i="12"/>
  <c r="B4" i="12"/>
  <c r="C5" i="11"/>
  <c r="C4" i="11"/>
  <c r="E5" i="10"/>
  <c r="E4" i="10"/>
  <c r="H12" i="7"/>
  <c r="L4" i="87"/>
  <c r="K6" i="93"/>
  <c r="W19" i="87"/>
  <c r="V19" i="87"/>
  <c r="T19" i="87"/>
  <c r="S19" i="87"/>
  <c r="Q19" i="87"/>
  <c r="P19" i="87"/>
  <c r="N19" i="87"/>
  <c r="M19" i="87"/>
  <c r="K19" i="87"/>
  <c r="J19" i="87"/>
  <c r="H19" i="87"/>
  <c r="G19" i="87"/>
  <c r="E19" i="87"/>
  <c r="D19" i="87"/>
  <c r="Q20" i="86"/>
  <c r="O20" i="86"/>
  <c r="M20" i="86"/>
  <c r="K20" i="86"/>
  <c r="I20" i="86"/>
  <c r="H12" i="86"/>
  <c r="R12" i="86" s="1"/>
  <c r="E20" i="86"/>
  <c r="F20" i="86"/>
  <c r="G20" i="86"/>
  <c r="D20" i="86"/>
  <c r="F18" i="65"/>
  <c r="J18" i="65" s="1"/>
  <c r="F17" i="65"/>
  <c r="J17" i="65" s="1"/>
  <c r="F16" i="65"/>
  <c r="J16" i="65" s="1"/>
  <c r="F15" i="65"/>
  <c r="J15" i="65" s="1"/>
  <c r="F14" i="65"/>
  <c r="J14" i="65" s="1"/>
  <c r="F13" i="65"/>
  <c r="J13" i="65" s="1"/>
  <c r="F12" i="65"/>
  <c r="J12" i="65" s="1"/>
  <c r="L19" i="100"/>
  <c r="J19" i="100"/>
  <c r="K19" i="100" s="1"/>
  <c r="H19" i="100"/>
  <c r="F19" i="100"/>
  <c r="D19" i="100"/>
  <c r="K5" i="93"/>
  <c r="J20" i="95"/>
  <c r="E20" i="95"/>
  <c r="D76" i="2"/>
  <c r="C76" i="2"/>
  <c r="D75" i="2"/>
  <c r="C75" i="2"/>
  <c r="D74" i="2"/>
  <c r="C74" i="2"/>
  <c r="D73" i="2"/>
  <c r="C73" i="2"/>
  <c r="D72" i="2"/>
  <c r="C72" i="2"/>
  <c r="D71" i="2"/>
  <c r="C71" i="2"/>
  <c r="D70" i="2"/>
  <c r="C70" i="2"/>
  <c r="D69" i="2"/>
  <c r="C69" i="2"/>
  <c r="D68" i="2"/>
  <c r="C68" i="2"/>
  <c r="D66" i="2"/>
  <c r="C66" i="2"/>
  <c r="D64" i="2"/>
  <c r="D60" i="2"/>
  <c r="C60" i="2"/>
  <c r="D59" i="2"/>
  <c r="C59" i="2"/>
  <c r="F6" i="3"/>
  <c r="F5" i="3"/>
  <c r="L5" i="87"/>
  <c r="C17" i="87"/>
  <c r="B17" i="87"/>
  <c r="C16" i="87"/>
  <c r="B16" i="87"/>
  <c r="C15" i="87"/>
  <c r="B15" i="87"/>
  <c r="C14" i="87"/>
  <c r="B14" i="87"/>
  <c r="C13" i="87"/>
  <c r="B13" i="87"/>
  <c r="C12" i="87"/>
  <c r="B12" i="87"/>
  <c r="C11" i="87"/>
  <c r="B11" i="87"/>
  <c r="R14" i="39" l="1"/>
  <c r="D14" i="40"/>
  <c r="F14" i="40" s="1"/>
  <c r="X14" i="39"/>
  <c r="N20" i="86"/>
  <c r="P20" i="86"/>
  <c r="F19" i="87"/>
  <c r="G19" i="100"/>
  <c r="U19" i="87"/>
  <c r="F15" i="39"/>
  <c r="D15" i="40" s="1"/>
  <c r="F15" i="40" s="1"/>
  <c r="F17" i="43"/>
  <c r="F15" i="98"/>
  <c r="J15" i="98" s="1"/>
  <c r="D4" i="14"/>
  <c r="C4" i="13"/>
  <c r="I19" i="100"/>
  <c r="E124" i="2" s="1"/>
  <c r="L20" i="86"/>
  <c r="M19" i="100"/>
  <c r="F18" i="43"/>
  <c r="F16" i="98"/>
  <c r="J16" i="98" s="1"/>
  <c r="F16" i="39"/>
  <c r="D16" i="40" s="1"/>
  <c r="F16" i="40" s="1"/>
  <c r="F17" i="39"/>
  <c r="D17" i="40" s="1"/>
  <c r="F17" i="40" s="1"/>
  <c r="F19" i="43"/>
  <c r="F17" i="98"/>
  <c r="J17" i="98" s="1"/>
  <c r="F15" i="43"/>
  <c r="F13" i="98"/>
  <c r="J13" i="98" s="1"/>
  <c r="F13" i="39"/>
  <c r="D13" i="40" s="1"/>
  <c r="F13" i="40" s="1"/>
  <c r="C5" i="13"/>
  <c r="D5" i="14"/>
  <c r="F12" i="39"/>
  <c r="D12" i="40" s="1"/>
  <c r="F12" i="40" s="1"/>
  <c r="F14" i="43"/>
  <c r="F12" i="98"/>
  <c r="J12" i="98" s="1"/>
  <c r="X19" i="87"/>
  <c r="L19" i="87"/>
  <c r="I19" i="87"/>
  <c r="J20" i="86"/>
  <c r="O19" i="87"/>
  <c r="R19" i="87"/>
  <c r="J3" i="102"/>
  <c r="E4" i="103"/>
  <c r="J3" i="106"/>
  <c r="G5" i="105"/>
  <c r="G6" i="105"/>
  <c r="J4" i="102"/>
  <c r="J4" i="106"/>
  <c r="E5" i="103"/>
  <c r="I5" i="86"/>
  <c r="P5" i="32"/>
  <c r="K20" i="15"/>
  <c r="M4" i="87"/>
  <c r="P4" i="32"/>
  <c r="T20" i="15"/>
  <c r="E123" i="2"/>
  <c r="F5" i="10"/>
  <c r="H20" i="86"/>
  <c r="F4" i="10"/>
  <c r="M5" i="87"/>
  <c r="I4" i="86"/>
  <c r="H5" i="86"/>
  <c r="H4" i="86"/>
  <c r="R19" i="85"/>
  <c r="P19" i="85"/>
  <c r="N19" i="85"/>
  <c r="L19" i="85"/>
  <c r="J19" i="85"/>
  <c r="H19" i="85"/>
  <c r="F19" i="85"/>
  <c r="E11" i="85"/>
  <c r="C17" i="85"/>
  <c r="B17" i="85"/>
  <c r="C16" i="85"/>
  <c r="B16" i="85"/>
  <c r="C15" i="85"/>
  <c r="B15" i="85"/>
  <c r="C14" i="85"/>
  <c r="B14" i="85"/>
  <c r="C13" i="85"/>
  <c r="B13" i="85"/>
  <c r="C12" i="85"/>
  <c r="B12" i="85"/>
  <c r="C11" i="85"/>
  <c r="B11" i="85"/>
  <c r="C18" i="84"/>
  <c r="B18" i="84"/>
  <c r="C17" i="84"/>
  <c r="B17" i="84"/>
  <c r="C16" i="84"/>
  <c r="B16" i="84"/>
  <c r="C15" i="84"/>
  <c r="B15" i="84"/>
  <c r="C14" i="84"/>
  <c r="B14" i="84"/>
  <c r="C13" i="84"/>
  <c r="B13" i="84"/>
  <c r="C12" i="84"/>
  <c r="B12" i="84"/>
  <c r="K5" i="85"/>
  <c r="J5" i="85"/>
  <c r="K4" i="85"/>
  <c r="J4" i="85"/>
  <c r="M20" i="84"/>
  <c r="N20" i="84" s="1"/>
  <c r="K20" i="84"/>
  <c r="L20" i="84" s="1"/>
  <c r="X13" i="39" l="1"/>
  <c r="L13" i="39"/>
  <c r="R13" i="39"/>
  <c r="R15" i="39"/>
  <c r="L15" i="39"/>
  <c r="X15" i="39"/>
  <c r="L12" i="39"/>
  <c r="R12" i="39"/>
  <c r="X12" i="39"/>
  <c r="X17" i="39"/>
  <c r="R17" i="39"/>
  <c r="L17" i="39"/>
  <c r="L16" i="39"/>
  <c r="X16" i="39"/>
  <c r="R16" i="39"/>
  <c r="R20" i="86"/>
  <c r="U11" i="85"/>
  <c r="S11" i="85"/>
  <c r="O11" i="85"/>
  <c r="M11" i="85"/>
  <c r="K11" i="85"/>
  <c r="I11" i="85"/>
  <c r="E19" i="85"/>
  <c r="K18" i="84"/>
  <c r="L18" i="84" s="1"/>
  <c r="K17" i="84"/>
  <c r="L17" i="84" s="1"/>
  <c r="K16" i="84"/>
  <c r="L16" i="84" s="1"/>
  <c r="K15" i="84"/>
  <c r="L15" i="84" s="1"/>
  <c r="K14" i="84"/>
  <c r="L14" i="84" s="1"/>
  <c r="K13" i="84"/>
  <c r="L13" i="84" s="1"/>
  <c r="M12" i="84"/>
  <c r="N12" i="84" s="1"/>
  <c r="K12" i="84"/>
  <c r="L12" i="84" s="1"/>
  <c r="J5" i="84"/>
  <c r="I5" i="84"/>
  <c r="J4" i="84"/>
  <c r="I4" i="84"/>
  <c r="F18" i="83"/>
  <c r="E18" i="83"/>
  <c r="B11" i="83"/>
  <c r="C11" i="83"/>
  <c r="B12" i="83"/>
  <c r="C12" i="83"/>
  <c r="B13" i="83"/>
  <c r="C13" i="83"/>
  <c r="B14" i="83"/>
  <c r="C14" i="83"/>
  <c r="B15" i="83"/>
  <c r="C15" i="83"/>
  <c r="B16" i="83"/>
  <c r="C16" i="83"/>
  <c r="C10" i="83"/>
  <c r="B10" i="83"/>
  <c r="C18" i="82"/>
  <c r="B18" i="82"/>
  <c r="C17" i="82"/>
  <c r="B17" i="82"/>
  <c r="C16" i="82"/>
  <c r="B16" i="82"/>
  <c r="C15" i="82"/>
  <c r="B15" i="82"/>
  <c r="C14" i="82"/>
  <c r="B14" i="82"/>
  <c r="C13" i="82"/>
  <c r="B13" i="82"/>
  <c r="C12" i="82"/>
  <c r="B12" i="82"/>
  <c r="E5" i="83"/>
  <c r="D5" i="83"/>
  <c r="E4" i="83"/>
  <c r="D4" i="83"/>
  <c r="W17" i="98"/>
  <c r="X17" i="98" s="1"/>
  <c r="W16" i="98"/>
  <c r="X16" i="98" s="1"/>
  <c r="W15" i="98"/>
  <c r="X15" i="98" s="1"/>
  <c r="W14" i="98"/>
  <c r="X14" i="98" s="1"/>
  <c r="W13" i="98"/>
  <c r="X13" i="98" s="1"/>
  <c r="W12" i="98"/>
  <c r="X12" i="98" s="1"/>
  <c r="C17" i="81"/>
  <c r="B17" i="81"/>
  <c r="C16" i="81"/>
  <c r="B16" i="81"/>
  <c r="C15" i="81"/>
  <c r="B15" i="81"/>
  <c r="C14" i="81"/>
  <c r="B14" i="81"/>
  <c r="C13" i="81"/>
  <c r="B13" i="81"/>
  <c r="C12" i="81"/>
  <c r="B12" i="81"/>
  <c r="C11" i="81"/>
  <c r="B11" i="81"/>
  <c r="H5" i="82"/>
  <c r="G5" i="82"/>
  <c r="H4" i="82"/>
  <c r="G4" i="82"/>
  <c r="L6" i="81"/>
  <c r="K6" i="81"/>
  <c r="L5" i="81"/>
  <c r="K5" i="81"/>
  <c r="B11" i="80"/>
  <c r="C11" i="80"/>
  <c r="B12" i="80"/>
  <c r="C12" i="80"/>
  <c r="B13" i="80"/>
  <c r="C13" i="80"/>
  <c r="B14" i="80"/>
  <c r="C14" i="80"/>
  <c r="B15" i="80"/>
  <c r="C15" i="80"/>
  <c r="B16" i="80"/>
  <c r="C16" i="80"/>
  <c r="C10" i="80"/>
  <c r="B10" i="80"/>
  <c r="D5" i="80"/>
  <c r="C5" i="80"/>
  <c r="D4" i="80"/>
  <c r="C4" i="80"/>
  <c r="B12" i="79"/>
  <c r="C12" i="79"/>
  <c r="B13" i="79"/>
  <c r="C13" i="79"/>
  <c r="B14" i="79"/>
  <c r="C14" i="79"/>
  <c r="B15" i="79"/>
  <c r="C15" i="79"/>
  <c r="B16" i="79"/>
  <c r="C16" i="79"/>
  <c r="B17" i="79"/>
  <c r="C17" i="79"/>
  <c r="C11" i="79"/>
  <c r="B11" i="79"/>
  <c r="G5" i="79"/>
  <c r="F5" i="79"/>
  <c r="G4" i="79"/>
  <c r="F4" i="79"/>
  <c r="B12" i="78"/>
  <c r="C12" i="78"/>
  <c r="B13" i="78"/>
  <c r="C13" i="78"/>
  <c r="B14" i="78"/>
  <c r="C14" i="78"/>
  <c r="B15" i="78"/>
  <c r="C15" i="78"/>
  <c r="B16" i="78"/>
  <c r="C16" i="78"/>
  <c r="B17" i="78"/>
  <c r="C17" i="78"/>
  <c r="C11" i="78"/>
  <c r="B11" i="78"/>
  <c r="I5" i="78"/>
  <c r="H5" i="78"/>
  <c r="I4" i="78"/>
  <c r="H4" i="78"/>
  <c r="B12" i="77"/>
  <c r="C12" i="77"/>
  <c r="B13" i="77"/>
  <c r="C13" i="77"/>
  <c r="B14" i="77"/>
  <c r="C14" i="77"/>
  <c r="B15" i="77"/>
  <c r="C15" i="77"/>
  <c r="B16" i="77"/>
  <c r="C16" i="77"/>
  <c r="B17" i="77"/>
  <c r="C17" i="77"/>
  <c r="C11" i="77"/>
  <c r="B11" i="77"/>
  <c r="I5" i="77"/>
  <c r="H5" i="77"/>
  <c r="I4" i="77"/>
  <c r="H4" i="77"/>
  <c r="G18" i="83" l="1"/>
  <c r="U19" i="85"/>
  <c r="S19" i="85"/>
  <c r="O19" i="85"/>
  <c r="M19" i="85"/>
  <c r="K19" i="85"/>
  <c r="I19" i="85"/>
  <c r="B12" i="76"/>
  <c r="C12" i="76"/>
  <c r="B13" i="76"/>
  <c r="C13" i="76"/>
  <c r="B14" i="76"/>
  <c r="C14" i="76"/>
  <c r="B15" i="76"/>
  <c r="C15" i="76"/>
  <c r="B16" i="76"/>
  <c r="C16" i="76"/>
  <c r="B17" i="76"/>
  <c r="C17" i="76"/>
  <c r="C11" i="76"/>
  <c r="B11" i="76"/>
  <c r="F5" i="76"/>
  <c r="E5" i="76"/>
  <c r="F4" i="76"/>
  <c r="E4" i="76"/>
  <c r="P5" i="75"/>
  <c r="O5" i="75"/>
  <c r="P4" i="75"/>
  <c r="O4" i="75"/>
  <c r="B12" i="74"/>
  <c r="C12" i="74"/>
  <c r="B13" i="74"/>
  <c r="C13" i="74"/>
  <c r="B14" i="74"/>
  <c r="C14" i="74"/>
  <c r="B15" i="74"/>
  <c r="C15" i="74"/>
  <c r="B16" i="74"/>
  <c r="C16" i="74"/>
  <c r="B17" i="74"/>
  <c r="C17" i="74"/>
  <c r="C11" i="74"/>
  <c r="B11" i="74"/>
  <c r="D5" i="74"/>
  <c r="C5" i="74"/>
  <c r="D4" i="74"/>
  <c r="C4" i="74"/>
  <c r="F13" i="73"/>
  <c r="F14" i="73"/>
  <c r="F15" i="73"/>
  <c r="F16" i="73"/>
  <c r="F17" i="73"/>
  <c r="F18" i="73"/>
  <c r="B13" i="73"/>
  <c r="C13" i="73"/>
  <c r="B14" i="73"/>
  <c r="C14" i="73"/>
  <c r="B15" i="73"/>
  <c r="C15" i="73"/>
  <c r="B16" i="73"/>
  <c r="C16" i="73"/>
  <c r="B17" i="73"/>
  <c r="C17" i="73"/>
  <c r="B18" i="73"/>
  <c r="C18" i="73"/>
  <c r="C12" i="73"/>
  <c r="B12" i="73"/>
  <c r="J5" i="73"/>
  <c r="I5" i="73"/>
  <c r="J4" i="73"/>
  <c r="I4" i="73"/>
  <c r="B10" i="72"/>
  <c r="C10" i="72"/>
  <c r="B11" i="72"/>
  <c r="C11" i="72"/>
  <c r="B12" i="72"/>
  <c r="C12" i="72"/>
  <c r="B13" i="72"/>
  <c r="C13" i="72"/>
  <c r="B14" i="72"/>
  <c r="C14" i="72"/>
  <c r="B15" i="72"/>
  <c r="C15" i="72"/>
  <c r="C9" i="72"/>
  <c r="B9" i="72"/>
  <c r="D5" i="72"/>
  <c r="C5" i="72"/>
  <c r="D4" i="72"/>
  <c r="C4" i="72"/>
  <c r="B13" i="71"/>
  <c r="C13" i="71"/>
  <c r="B14" i="71"/>
  <c r="C14" i="71"/>
  <c r="B15" i="71"/>
  <c r="C15" i="71"/>
  <c r="B16" i="71"/>
  <c r="C16" i="71"/>
  <c r="B17" i="71"/>
  <c r="C17" i="71"/>
  <c r="B18" i="71"/>
  <c r="C18" i="71"/>
  <c r="C12" i="71"/>
  <c r="B12" i="71"/>
  <c r="F5" i="71"/>
  <c r="E5" i="71"/>
  <c r="F4" i="71"/>
  <c r="E4" i="71"/>
  <c r="B12" i="70"/>
  <c r="C12" i="70"/>
  <c r="B13" i="70"/>
  <c r="C13" i="70"/>
  <c r="B14" i="70"/>
  <c r="C14" i="70"/>
  <c r="B15" i="70"/>
  <c r="C15" i="70"/>
  <c r="B16" i="70"/>
  <c r="C16" i="70"/>
  <c r="B17" i="70"/>
  <c r="C17" i="70"/>
  <c r="C11" i="70"/>
  <c r="B11" i="70"/>
  <c r="G5" i="70"/>
  <c r="F5" i="70"/>
  <c r="G4" i="70"/>
  <c r="F4" i="70"/>
  <c r="B13" i="69"/>
  <c r="C13" i="69"/>
  <c r="B14" i="69"/>
  <c r="C14" i="69"/>
  <c r="B15" i="69"/>
  <c r="C15" i="69"/>
  <c r="B16" i="69"/>
  <c r="C16" i="69"/>
  <c r="B17" i="69"/>
  <c r="C17" i="69"/>
  <c r="B18" i="69"/>
  <c r="C18" i="69"/>
  <c r="C12" i="69"/>
  <c r="B12" i="69"/>
  <c r="F6" i="69"/>
  <c r="E6" i="69"/>
  <c r="F5" i="69"/>
  <c r="E5" i="69"/>
  <c r="B12" i="68"/>
  <c r="C12" i="68"/>
  <c r="B13" i="68"/>
  <c r="C13" i="68"/>
  <c r="B14" i="68"/>
  <c r="C14" i="68"/>
  <c r="B15" i="68"/>
  <c r="C15" i="68"/>
  <c r="B16" i="68"/>
  <c r="C16" i="68"/>
  <c r="B17" i="68"/>
  <c r="C17" i="68"/>
  <c r="C11" i="68"/>
  <c r="B11" i="68"/>
  <c r="G5" i="68"/>
  <c r="F5" i="68"/>
  <c r="G4" i="68"/>
  <c r="F4" i="68"/>
  <c r="B13" i="67"/>
  <c r="C13" i="67"/>
  <c r="B14" i="67"/>
  <c r="C14" i="67"/>
  <c r="B15" i="67"/>
  <c r="C15" i="67"/>
  <c r="B16" i="67"/>
  <c r="C16" i="67"/>
  <c r="B17" i="67"/>
  <c r="C17" i="67"/>
  <c r="B18" i="67"/>
  <c r="C18" i="67"/>
  <c r="C12" i="67"/>
  <c r="B12" i="67"/>
  <c r="E5" i="67"/>
  <c r="D5" i="67"/>
  <c r="E4" i="67"/>
  <c r="D4" i="67"/>
  <c r="D13" i="66"/>
  <c r="D14" i="66"/>
  <c r="D15" i="66"/>
  <c r="D16" i="66"/>
  <c r="D17" i="66"/>
  <c r="D18" i="66"/>
  <c r="D12" i="66"/>
  <c r="B13" i="66"/>
  <c r="C13" i="66"/>
  <c r="B14" i="66"/>
  <c r="C14" i="66"/>
  <c r="B15" i="66"/>
  <c r="C15" i="66"/>
  <c r="B16" i="66"/>
  <c r="C16" i="66"/>
  <c r="B17" i="66"/>
  <c r="C17" i="66"/>
  <c r="B18" i="66"/>
  <c r="C18" i="66"/>
  <c r="C12" i="66"/>
  <c r="B12" i="66"/>
  <c r="E5" i="66"/>
  <c r="D5" i="66"/>
  <c r="E4" i="66"/>
  <c r="D4" i="66"/>
  <c r="C17" i="100"/>
  <c r="B17" i="100"/>
  <c r="C16" i="100"/>
  <c r="B16" i="100"/>
  <c r="C15" i="100"/>
  <c r="B15" i="100"/>
  <c r="C14" i="100"/>
  <c r="B14" i="100"/>
  <c r="C13" i="100"/>
  <c r="B13" i="100"/>
  <c r="C12" i="100"/>
  <c r="B12" i="100"/>
  <c r="C11" i="100"/>
  <c r="B11" i="100"/>
  <c r="G5" i="100"/>
  <c r="F5" i="100"/>
  <c r="G4" i="100"/>
  <c r="F4" i="100"/>
  <c r="C18" i="65" l="1"/>
  <c r="B18" i="65"/>
  <c r="C17" i="65"/>
  <c r="B17" i="65"/>
  <c r="C16" i="65"/>
  <c r="B16" i="65"/>
  <c r="C15" i="65"/>
  <c r="B15" i="65"/>
  <c r="C14" i="65"/>
  <c r="B14" i="65"/>
  <c r="C13" i="65"/>
  <c r="B13" i="65"/>
  <c r="C12" i="65"/>
  <c r="B12" i="65"/>
  <c r="H5" i="65"/>
  <c r="G5" i="65"/>
  <c r="H4" i="65"/>
  <c r="G4" i="65"/>
  <c r="B11" i="88"/>
  <c r="D5" i="88"/>
  <c r="C5" i="88"/>
  <c r="D4" i="88"/>
  <c r="C4" i="88"/>
  <c r="C4" i="63"/>
  <c r="D5" i="63"/>
  <c r="C5" i="63"/>
  <c r="D4" i="63"/>
  <c r="H5" i="62"/>
  <c r="G5" i="62"/>
  <c r="H4" i="62"/>
  <c r="G4" i="62"/>
  <c r="C17" i="61" l="1"/>
  <c r="B17" i="61"/>
  <c r="C16" i="61"/>
  <c r="B16" i="61"/>
  <c r="C15" i="61"/>
  <c r="B15" i="61"/>
  <c r="C14" i="61"/>
  <c r="B14" i="61"/>
  <c r="C13" i="61"/>
  <c r="B13" i="61"/>
  <c r="C12" i="61"/>
  <c r="B12" i="61"/>
  <c r="C11" i="61"/>
  <c r="B11" i="61"/>
  <c r="N5" i="61"/>
  <c r="M5" i="61"/>
  <c r="N4" i="61"/>
  <c r="M4" i="61"/>
  <c r="I17" i="60"/>
  <c r="H17" i="60" l="1"/>
  <c r="F17" i="60"/>
  <c r="C13" i="60"/>
  <c r="C18" i="60"/>
  <c r="B18" i="60"/>
  <c r="C17" i="60"/>
  <c r="B17" i="60"/>
  <c r="C16" i="60"/>
  <c r="B16" i="60"/>
  <c r="C15" i="60"/>
  <c r="B15" i="60"/>
  <c r="C14" i="60"/>
  <c r="B14" i="60"/>
  <c r="B13" i="60"/>
  <c r="C12" i="60"/>
  <c r="B12" i="60"/>
  <c r="F6" i="60"/>
  <c r="E6" i="60"/>
  <c r="F5" i="60"/>
  <c r="E5" i="60"/>
  <c r="C16" i="99"/>
  <c r="B16" i="99"/>
  <c r="C15" i="99"/>
  <c r="B15" i="99"/>
  <c r="C14" i="99"/>
  <c r="B14" i="99"/>
  <c r="C13" i="99"/>
  <c r="B13" i="99"/>
  <c r="C12" i="99"/>
  <c r="B12" i="99"/>
  <c r="C11" i="99"/>
  <c r="B11" i="99"/>
  <c r="C10" i="99"/>
  <c r="B10" i="99"/>
  <c r="H5" i="99"/>
  <c r="G5" i="99"/>
  <c r="H4" i="99"/>
  <c r="G4" i="99"/>
  <c r="L18" i="99"/>
  <c r="J18" i="99"/>
  <c r="I18" i="99"/>
  <c r="E18" i="99"/>
  <c r="D18" i="99"/>
  <c r="M17" i="99"/>
  <c r="M18" i="99" l="1"/>
  <c r="C18" i="99"/>
  <c r="D19" i="99" l="1"/>
  <c r="H19" i="99"/>
  <c r="K19" i="99"/>
  <c r="G19" i="99"/>
  <c r="F19" i="99"/>
  <c r="L19" i="99"/>
  <c r="J19" i="99"/>
  <c r="I19" i="99"/>
  <c r="E19" i="99"/>
  <c r="M19" i="99"/>
  <c r="F5" i="58"/>
  <c r="E5" i="58"/>
  <c r="F4" i="58"/>
  <c r="E4" i="58"/>
  <c r="C17" i="57"/>
  <c r="B17" i="57"/>
  <c r="C16" i="57"/>
  <c r="B16" i="57"/>
  <c r="C15" i="57"/>
  <c r="B15" i="57"/>
  <c r="C14" i="57"/>
  <c r="B14" i="57"/>
  <c r="C13" i="57"/>
  <c r="B13" i="57"/>
  <c r="C12" i="57"/>
  <c r="B12" i="57"/>
  <c r="C11" i="57"/>
  <c r="B11" i="57"/>
  <c r="I5" i="57"/>
  <c r="H5" i="57"/>
  <c r="I4" i="57"/>
  <c r="H4" i="57"/>
  <c r="C17" i="52"/>
  <c r="B17" i="52"/>
  <c r="C16" i="52"/>
  <c r="B16" i="52"/>
  <c r="C15" i="52"/>
  <c r="B15" i="52"/>
  <c r="C14" i="52"/>
  <c r="B14" i="52"/>
  <c r="C13" i="52"/>
  <c r="B13" i="52"/>
  <c r="C12" i="52"/>
  <c r="B12" i="52"/>
  <c r="C11" i="52"/>
  <c r="B11" i="52"/>
  <c r="I5" i="56"/>
  <c r="H5" i="56"/>
  <c r="I4" i="56"/>
  <c r="H4" i="56"/>
  <c r="L5" i="52"/>
  <c r="K5" i="52"/>
  <c r="L4" i="52"/>
  <c r="K4" i="52"/>
  <c r="B11" i="51"/>
  <c r="C11" i="51"/>
  <c r="B12" i="51"/>
  <c r="C12" i="51"/>
  <c r="B13" i="51"/>
  <c r="C13" i="51"/>
  <c r="B14" i="51"/>
  <c r="C14" i="51"/>
  <c r="B15" i="51"/>
  <c r="C15" i="51"/>
  <c r="B16" i="51"/>
  <c r="C16" i="51"/>
  <c r="C10" i="51"/>
  <c r="B10" i="51"/>
  <c r="G5" i="51"/>
  <c r="F5" i="51"/>
  <c r="G4" i="51"/>
  <c r="F4" i="51"/>
  <c r="B12" i="50"/>
  <c r="C12" i="50"/>
  <c r="B13" i="50"/>
  <c r="C13" i="50"/>
  <c r="B14" i="50"/>
  <c r="C14" i="50"/>
  <c r="B15" i="50"/>
  <c r="C15" i="50"/>
  <c r="B16" i="50"/>
  <c r="C16" i="50"/>
  <c r="B17" i="50"/>
  <c r="C17" i="50"/>
  <c r="C11" i="50"/>
  <c r="B11" i="50"/>
  <c r="L5" i="50"/>
  <c r="K5" i="50"/>
  <c r="L4" i="50"/>
  <c r="K4" i="50"/>
  <c r="M18" i="49"/>
  <c r="K18" i="49"/>
  <c r="B11" i="49"/>
  <c r="C11" i="49"/>
  <c r="B12" i="49"/>
  <c r="C12" i="49"/>
  <c r="B13" i="49"/>
  <c r="C13" i="49"/>
  <c r="B14" i="49"/>
  <c r="C14" i="49"/>
  <c r="B15" i="49"/>
  <c r="C15" i="49"/>
  <c r="B16" i="49"/>
  <c r="C16" i="49"/>
  <c r="C10" i="49"/>
  <c r="B10" i="49"/>
  <c r="G5" i="49"/>
  <c r="F5" i="49"/>
  <c r="G4" i="49"/>
  <c r="F4" i="49"/>
  <c r="C18" i="48" l="1"/>
  <c r="B18" i="48"/>
  <c r="C17" i="48"/>
  <c r="B17" i="48"/>
  <c r="C16" i="48"/>
  <c r="B16" i="48"/>
  <c r="C15" i="48"/>
  <c r="B15" i="48"/>
  <c r="C14" i="48"/>
  <c r="B14" i="48"/>
  <c r="C13" i="48"/>
  <c r="B13" i="48"/>
  <c r="C12" i="48"/>
  <c r="B12" i="48"/>
  <c r="F5" i="48"/>
  <c r="E5" i="48"/>
  <c r="F4" i="48"/>
  <c r="E4" i="48"/>
  <c r="C17" i="46" l="1"/>
  <c r="B17" i="46"/>
  <c r="C16" i="46"/>
  <c r="B16" i="46"/>
  <c r="C15" i="46"/>
  <c r="B15" i="46"/>
  <c r="C14" i="46"/>
  <c r="B14" i="46"/>
  <c r="C13" i="46"/>
  <c r="B13" i="46"/>
  <c r="C12" i="46"/>
  <c r="B12" i="46"/>
  <c r="C11" i="46"/>
  <c r="B11" i="46"/>
  <c r="G5" i="46"/>
  <c r="F5" i="46"/>
  <c r="G4" i="46"/>
  <c r="F4" i="46"/>
  <c r="C19" i="45"/>
  <c r="B19" i="45"/>
  <c r="C18" i="45"/>
  <c r="B18" i="45"/>
  <c r="C17" i="45"/>
  <c r="B17" i="45"/>
  <c r="C16" i="45"/>
  <c r="B16" i="45"/>
  <c r="C15" i="45"/>
  <c r="B15" i="45"/>
  <c r="C14" i="45"/>
  <c r="B14" i="45"/>
  <c r="C13" i="45"/>
  <c r="B13" i="45"/>
  <c r="I6" i="45"/>
  <c r="H6" i="45"/>
  <c r="I5" i="45"/>
  <c r="H5" i="45"/>
  <c r="E13" i="44"/>
  <c r="E14" i="44"/>
  <c r="E15" i="44"/>
  <c r="E16" i="44"/>
  <c r="E17" i="44"/>
  <c r="E18" i="44"/>
  <c r="D13" i="44"/>
  <c r="D14" i="44"/>
  <c r="D15" i="44"/>
  <c r="D16" i="44"/>
  <c r="D17" i="44"/>
  <c r="D18" i="44"/>
  <c r="C18" i="44"/>
  <c r="B18" i="44"/>
  <c r="C17" i="44"/>
  <c r="B17" i="44"/>
  <c r="C16" i="44"/>
  <c r="B16" i="44"/>
  <c r="C15" i="44"/>
  <c r="B15" i="44"/>
  <c r="C14" i="44"/>
  <c r="B14" i="44"/>
  <c r="C13" i="44"/>
  <c r="B13" i="44"/>
  <c r="C12" i="44"/>
  <c r="B12" i="44"/>
  <c r="N5" i="44"/>
  <c r="M5" i="44"/>
  <c r="N4" i="44"/>
  <c r="M4" i="44"/>
  <c r="C19" i="43"/>
  <c r="B19" i="43"/>
  <c r="C18" i="43"/>
  <c r="B18" i="43"/>
  <c r="C17" i="43"/>
  <c r="B17" i="43"/>
  <c r="C16" i="43"/>
  <c r="B16" i="43"/>
  <c r="C15" i="43"/>
  <c r="B15" i="43"/>
  <c r="C14" i="43"/>
  <c r="B14" i="43"/>
  <c r="C13" i="43"/>
  <c r="B13" i="43"/>
  <c r="O5" i="43"/>
  <c r="N5" i="43"/>
  <c r="O4" i="43"/>
  <c r="N4" i="43"/>
  <c r="D5" i="42"/>
  <c r="C5" i="42"/>
  <c r="D4" i="42"/>
  <c r="C4" i="42"/>
  <c r="B12" i="42"/>
  <c r="C12" i="42"/>
  <c r="B13" i="42"/>
  <c r="C13" i="42"/>
  <c r="B14" i="42"/>
  <c r="C14" i="42"/>
  <c r="B15" i="42"/>
  <c r="C15" i="42"/>
  <c r="B16" i="42"/>
  <c r="C16" i="42"/>
  <c r="B17" i="42"/>
  <c r="C17" i="42"/>
  <c r="C11" i="42"/>
  <c r="B11" i="42"/>
  <c r="C17" i="41"/>
  <c r="B17" i="41"/>
  <c r="C16" i="41"/>
  <c r="B16" i="41"/>
  <c r="C15" i="41"/>
  <c r="B15" i="41"/>
  <c r="C14" i="41"/>
  <c r="B14" i="41"/>
  <c r="C13" i="41"/>
  <c r="B13" i="41"/>
  <c r="C12" i="41"/>
  <c r="B12" i="41"/>
  <c r="C11" i="41"/>
  <c r="B11" i="41"/>
  <c r="G5" i="41"/>
  <c r="F5" i="41"/>
  <c r="G4" i="41"/>
  <c r="F4" i="41"/>
  <c r="C17" i="40"/>
  <c r="B17" i="40"/>
  <c r="C16" i="40"/>
  <c r="B16" i="40"/>
  <c r="C15" i="40"/>
  <c r="B15" i="40"/>
  <c r="C14" i="40"/>
  <c r="B14" i="40"/>
  <c r="C13" i="40"/>
  <c r="B13" i="40"/>
  <c r="C12" i="40"/>
  <c r="B12" i="40"/>
  <c r="C11" i="40"/>
  <c r="B11" i="40"/>
  <c r="E5" i="40"/>
  <c r="D5" i="40"/>
  <c r="E4" i="40"/>
  <c r="D4" i="40"/>
  <c r="U19" i="39"/>
  <c r="S19" i="39"/>
  <c r="W11" i="39"/>
  <c r="C17" i="39"/>
  <c r="B17" i="39"/>
  <c r="C16" i="39"/>
  <c r="B16" i="39"/>
  <c r="C15" i="39"/>
  <c r="B15" i="39"/>
  <c r="C14" i="39"/>
  <c r="B14" i="39"/>
  <c r="C13" i="39"/>
  <c r="B13" i="39"/>
  <c r="C12" i="39"/>
  <c r="B12" i="39"/>
  <c r="C11" i="39"/>
  <c r="B11" i="39"/>
  <c r="K5" i="39"/>
  <c r="J5" i="39"/>
  <c r="K4" i="39"/>
  <c r="J4" i="39"/>
  <c r="C17" i="98"/>
  <c r="B17" i="98"/>
  <c r="C16" i="98"/>
  <c r="B16" i="98"/>
  <c r="C15" i="98"/>
  <c r="B15" i="98"/>
  <c r="C14" i="98"/>
  <c r="B14" i="98"/>
  <c r="C13" i="98"/>
  <c r="B13" i="98"/>
  <c r="C12" i="98"/>
  <c r="B12" i="98"/>
  <c r="C11" i="98"/>
  <c r="B11" i="98"/>
  <c r="L5" i="98"/>
  <c r="K5" i="98"/>
  <c r="L4" i="98"/>
  <c r="K4" i="98"/>
  <c r="S19" i="98"/>
  <c r="O19" i="98"/>
  <c r="M19" i="98"/>
  <c r="I19" i="98"/>
  <c r="G19" i="98"/>
  <c r="Q17" i="98"/>
  <c r="K17" i="98"/>
  <c r="L17" i="98" s="1"/>
  <c r="Q16" i="98"/>
  <c r="K16" i="98"/>
  <c r="L16" i="98" s="1"/>
  <c r="Q15" i="98"/>
  <c r="K15" i="98"/>
  <c r="L15" i="98" s="1"/>
  <c r="Q14" i="98"/>
  <c r="K14" i="98"/>
  <c r="L14" i="98" s="1"/>
  <c r="Q13" i="98"/>
  <c r="K13" i="98"/>
  <c r="L13" i="98" s="1"/>
  <c r="Q12" i="98"/>
  <c r="K12" i="98"/>
  <c r="L12" i="98" s="1"/>
  <c r="W11" i="98"/>
  <c r="Q11" i="98"/>
  <c r="K11" i="98"/>
  <c r="R12" i="98" l="1"/>
  <c r="R16" i="98"/>
  <c r="R14" i="98"/>
  <c r="R11" i="98"/>
  <c r="N19" i="98"/>
  <c r="P19" i="98"/>
  <c r="D112" i="2" s="1"/>
  <c r="R13" i="98"/>
  <c r="R17" i="98"/>
  <c r="N17" i="44"/>
  <c r="T17" i="44"/>
  <c r="Z17" i="44"/>
  <c r="H17" i="44"/>
  <c r="J15" i="44"/>
  <c r="AB15" i="44"/>
  <c r="P15" i="44"/>
  <c r="V15" i="44"/>
  <c r="N16" i="44"/>
  <c r="T16" i="44"/>
  <c r="Z16" i="44"/>
  <c r="H16" i="44"/>
  <c r="J14" i="44"/>
  <c r="AB14" i="44"/>
  <c r="P14" i="44"/>
  <c r="V14" i="44"/>
  <c r="Z15" i="44"/>
  <c r="H15" i="44"/>
  <c r="N15" i="44"/>
  <c r="T15" i="44"/>
  <c r="V13" i="44"/>
  <c r="J13" i="44"/>
  <c r="AB13" i="44"/>
  <c r="P13" i="44"/>
  <c r="Z14" i="44"/>
  <c r="H14" i="44"/>
  <c r="N14" i="44"/>
  <c r="T14" i="44"/>
  <c r="T18" i="44"/>
  <c r="Z18" i="44"/>
  <c r="H18" i="44"/>
  <c r="N18" i="44"/>
  <c r="R15" i="98"/>
  <c r="Z13" i="44"/>
  <c r="H13" i="44"/>
  <c r="N13" i="44"/>
  <c r="T13" i="44"/>
  <c r="AB16" i="44"/>
  <c r="P16" i="44"/>
  <c r="V16" i="44"/>
  <c r="J16" i="44"/>
  <c r="P18" i="44"/>
  <c r="V18" i="44"/>
  <c r="J18" i="44"/>
  <c r="AB18" i="44"/>
  <c r="P17" i="44"/>
  <c r="V17" i="44"/>
  <c r="J17" i="44"/>
  <c r="AB17" i="44"/>
  <c r="W19" i="98"/>
  <c r="F18" i="44"/>
  <c r="C112" i="2"/>
  <c r="F17" i="44"/>
  <c r="F16" i="44"/>
  <c r="E19" i="98"/>
  <c r="V19" i="98" s="1"/>
  <c r="F15" i="44"/>
  <c r="F13" i="44"/>
  <c r="K19" i="98"/>
  <c r="F14" i="44"/>
  <c r="W19" i="39"/>
  <c r="D19" i="98"/>
  <c r="Q19" i="98"/>
  <c r="R19" i="98" l="1"/>
  <c r="E112" i="2" s="1"/>
  <c r="T19" i="98"/>
  <c r="H19" i="98"/>
  <c r="C111" i="2" s="1"/>
  <c r="B13" i="97" l="1"/>
  <c r="C13" i="97"/>
  <c r="B14" i="97"/>
  <c r="C14" i="97"/>
  <c r="B15" i="97"/>
  <c r="C15" i="97"/>
  <c r="B16" i="97"/>
  <c r="C16" i="97"/>
  <c r="B17" i="97"/>
  <c r="C17" i="97"/>
  <c r="B18" i="97"/>
  <c r="C18" i="97"/>
  <c r="C12" i="97"/>
  <c r="B12" i="97"/>
  <c r="E5" i="97"/>
  <c r="E4" i="97"/>
  <c r="F5" i="97"/>
  <c r="F4" i="97"/>
  <c r="B13" i="96"/>
  <c r="C13" i="96"/>
  <c r="B14" i="96"/>
  <c r="C14" i="96"/>
  <c r="B15" i="96"/>
  <c r="C15" i="96"/>
  <c r="B16" i="96"/>
  <c r="C16" i="96"/>
  <c r="B17" i="96"/>
  <c r="C17" i="96"/>
  <c r="B18" i="96"/>
  <c r="C18" i="96"/>
  <c r="C12" i="96"/>
  <c r="B12" i="96"/>
  <c r="I5" i="96"/>
  <c r="H5" i="96"/>
  <c r="I4" i="96"/>
  <c r="H4" i="96"/>
  <c r="D20" i="97"/>
  <c r="D20" i="96"/>
  <c r="U20" i="96" s="1"/>
  <c r="M15" i="95"/>
  <c r="M14" i="95"/>
  <c r="M13" i="95"/>
  <c r="M12" i="95"/>
  <c r="H13" i="95"/>
  <c r="H14" i="95"/>
  <c r="H15" i="95"/>
  <c r="H16" i="95"/>
  <c r="H17" i="95"/>
  <c r="H18" i="95"/>
  <c r="B13" i="95"/>
  <c r="C13" i="95"/>
  <c r="B14" i="95"/>
  <c r="C14" i="95"/>
  <c r="B15" i="95"/>
  <c r="C15" i="95"/>
  <c r="B16" i="95"/>
  <c r="C16" i="95"/>
  <c r="B17" i="95"/>
  <c r="C17" i="95"/>
  <c r="B18" i="95"/>
  <c r="C18" i="95"/>
  <c r="C12" i="95"/>
  <c r="B12" i="95"/>
  <c r="H5" i="95"/>
  <c r="H4" i="95"/>
  <c r="I5" i="95"/>
  <c r="I4" i="95"/>
  <c r="L20" i="95"/>
  <c r="I20" i="95"/>
  <c r="G20" i="95"/>
  <c r="D20" i="95"/>
  <c r="H12" i="94"/>
  <c r="G12" i="94"/>
  <c r="B13" i="94"/>
  <c r="C13" i="94"/>
  <c r="B14" i="94"/>
  <c r="C14" i="94"/>
  <c r="B15" i="94"/>
  <c r="C15" i="94"/>
  <c r="B16" i="94"/>
  <c r="C16" i="94"/>
  <c r="B17" i="94"/>
  <c r="C17" i="94"/>
  <c r="B18" i="94"/>
  <c r="C18" i="94"/>
  <c r="C12" i="94"/>
  <c r="B12" i="94"/>
  <c r="K6" i="94"/>
  <c r="K5" i="94"/>
  <c r="L6" i="94"/>
  <c r="L5" i="94"/>
  <c r="V20" i="94"/>
  <c r="T20" i="94"/>
  <c r="R20" i="94"/>
  <c r="P20" i="94"/>
  <c r="N20" i="94"/>
  <c r="L20" i="94"/>
  <c r="J20" i="94"/>
  <c r="X18" i="94"/>
  <c r="X17" i="94"/>
  <c r="X16" i="94"/>
  <c r="X15" i="94"/>
  <c r="X14" i="94"/>
  <c r="X13" i="94"/>
  <c r="X12" i="94"/>
  <c r="D13" i="93"/>
  <c r="D14" i="93"/>
  <c r="E14" i="93" s="1"/>
  <c r="G14" i="93" s="1"/>
  <c r="D15" i="93"/>
  <c r="D16" i="93"/>
  <c r="E16" i="93" s="1"/>
  <c r="G16" i="93" s="1"/>
  <c r="D17" i="93"/>
  <c r="E17" i="93" s="1"/>
  <c r="G17" i="93" s="1"/>
  <c r="D18" i="93"/>
  <c r="E18" i="93" s="1"/>
  <c r="G18" i="93" s="1"/>
  <c r="D12" i="93"/>
  <c r="B13" i="93"/>
  <c r="C13" i="93"/>
  <c r="B14" i="93"/>
  <c r="C14" i="93"/>
  <c r="B15" i="93"/>
  <c r="C15" i="93"/>
  <c r="B16" i="93"/>
  <c r="C16" i="93"/>
  <c r="B17" i="93"/>
  <c r="C17" i="93"/>
  <c r="B18" i="93"/>
  <c r="C18" i="93"/>
  <c r="C12" i="93"/>
  <c r="B12" i="93"/>
  <c r="L6" i="93"/>
  <c r="L5" i="93"/>
  <c r="I5" i="9"/>
  <c r="I4" i="9"/>
  <c r="C5" i="8"/>
  <c r="C4" i="8"/>
  <c r="E5" i="7"/>
  <c r="E4" i="7"/>
  <c r="D4" i="6"/>
  <c r="R13" i="95" l="1"/>
  <c r="R15" i="95"/>
  <c r="R14" i="95"/>
  <c r="D105" i="2"/>
  <c r="I15" i="94"/>
  <c r="C105" i="2"/>
  <c r="H12" i="95"/>
  <c r="R12" i="95" s="1"/>
  <c r="F20" i="95"/>
  <c r="N20" i="95"/>
  <c r="O20" i="95"/>
  <c r="D20" i="94"/>
  <c r="E20" i="94"/>
  <c r="I13" i="94"/>
  <c r="E15" i="93"/>
  <c r="G15" i="93" s="1"/>
  <c r="E13" i="93"/>
  <c r="G13" i="93" s="1"/>
  <c r="I16" i="94"/>
  <c r="I17" i="94"/>
  <c r="F12" i="94"/>
  <c r="I14" i="94"/>
  <c r="I18" i="94"/>
  <c r="M18" i="95"/>
  <c r="R18" i="95" s="1"/>
  <c r="X20" i="94"/>
  <c r="M16" i="95"/>
  <c r="R16" i="95" s="1"/>
  <c r="K20" i="95"/>
  <c r="M17" i="95"/>
  <c r="R17" i="95" s="1"/>
  <c r="Q20" i="95"/>
  <c r="I12" i="94"/>
  <c r="D20" i="93"/>
  <c r="E20" i="93" s="1"/>
  <c r="G20" i="93" s="1"/>
  <c r="E12" i="93"/>
  <c r="D107" i="2" l="1"/>
  <c r="F11" i="98"/>
  <c r="F13" i="43"/>
  <c r="F11" i="39"/>
  <c r="D100" i="2"/>
  <c r="G12" i="93"/>
  <c r="Y16" i="94"/>
  <c r="W16" i="94"/>
  <c r="U16" i="94"/>
  <c r="S16" i="94"/>
  <c r="Q16" i="94"/>
  <c r="O16" i="94"/>
  <c r="M16" i="94"/>
  <c r="K16" i="94"/>
  <c r="W12" i="94"/>
  <c r="Q12" i="94"/>
  <c r="M12" i="94"/>
  <c r="Y12" i="94"/>
  <c r="U12" i="94"/>
  <c r="S12" i="94"/>
  <c r="O12" i="94"/>
  <c r="K12" i="94"/>
  <c r="Y14" i="94"/>
  <c r="U14" i="94"/>
  <c r="Q14" i="94"/>
  <c r="W14" i="94"/>
  <c r="S14" i="94"/>
  <c r="M14" i="94"/>
  <c r="O14" i="94"/>
  <c r="K14" i="94"/>
  <c r="O17" i="94"/>
  <c r="M17" i="94"/>
  <c r="K17" i="94"/>
  <c r="Y17" i="94"/>
  <c r="W17" i="94"/>
  <c r="U17" i="94"/>
  <c r="S17" i="94"/>
  <c r="Q17" i="94"/>
  <c r="Y13" i="94"/>
  <c r="W13" i="94"/>
  <c r="U13" i="94"/>
  <c r="S13" i="94"/>
  <c r="Q13" i="94"/>
  <c r="O13" i="94"/>
  <c r="M13" i="94"/>
  <c r="K13" i="94"/>
  <c r="W15" i="94"/>
  <c r="U15" i="94"/>
  <c r="Q15" i="94"/>
  <c r="K15" i="94"/>
  <c r="Y15" i="94"/>
  <c r="S15" i="94"/>
  <c r="M15" i="94"/>
  <c r="O15" i="94"/>
  <c r="W18" i="94"/>
  <c r="U18" i="94"/>
  <c r="S18" i="94"/>
  <c r="Q18" i="94"/>
  <c r="O18" i="94"/>
  <c r="M18" i="94"/>
  <c r="K18" i="94"/>
  <c r="Y18" i="94"/>
  <c r="C107" i="2"/>
  <c r="H20" i="94"/>
  <c r="I20" i="94"/>
  <c r="E105" i="2"/>
  <c r="F20" i="94"/>
  <c r="P20" i="95"/>
  <c r="M20" i="95"/>
  <c r="G20" i="94"/>
  <c r="H20" i="95"/>
  <c r="R20" i="95"/>
  <c r="X11" i="39" l="1"/>
  <c r="D11" i="40"/>
  <c r="F11" i="40" s="1"/>
  <c r="L11" i="98"/>
  <c r="F19" i="98"/>
  <c r="X11" i="98"/>
  <c r="J11" i="98"/>
  <c r="D109" i="2"/>
  <c r="Y20" i="94"/>
  <c r="W20" i="94"/>
  <c r="U20" i="94"/>
  <c r="S20" i="94"/>
  <c r="Q20" i="94"/>
  <c r="O20" i="94"/>
  <c r="M20" i="94"/>
  <c r="K20" i="94"/>
  <c r="E109" i="2"/>
  <c r="E107" i="2"/>
  <c r="C109" i="2"/>
  <c r="E19" i="34"/>
  <c r="D12" i="34"/>
  <c r="D13" i="34"/>
  <c r="D14" i="34"/>
  <c r="D15" i="34"/>
  <c r="D16" i="34"/>
  <c r="D17" i="34"/>
  <c r="D11" i="34"/>
  <c r="B12" i="34"/>
  <c r="C12" i="34"/>
  <c r="B13" i="34"/>
  <c r="C13" i="34"/>
  <c r="B14" i="34"/>
  <c r="C14" i="34"/>
  <c r="B15" i="34"/>
  <c r="C15" i="34"/>
  <c r="B16" i="34"/>
  <c r="C16" i="34"/>
  <c r="B17" i="34"/>
  <c r="C17" i="34"/>
  <c r="C11" i="34"/>
  <c r="B11" i="34"/>
  <c r="B12" i="33"/>
  <c r="I5" i="34"/>
  <c r="I4" i="34"/>
  <c r="B13" i="33"/>
  <c r="B14" i="33"/>
  <c r="B15" i="33"/>
  <c r="B16" i="33"/>
  <c r="B17" i="33"/>
  <c r="B18" i="33"/>
  <c r="C11" i="32"/>
  <c r="F6" i="33"/>
  <c r="F5" i="33"/>
  <c r="C12" i="32"/>
  <c r="C13" i="33" s="1"/>
  <c r="C13" i="32"/>
  <c r="C14" i="33" s="1"/>
  <c r="C14" i="32"/>
  <c r="C15" i="33" s="1"/>
  <c r="C15" i="32"/>
  <c r="C16" i="33" s="1"/>
  <c r="C16" i="32"/>
  <c r="C17" i="33" s="1"/>
  <c r="C17" i="32"/>
  <c r="C18" i="33" s="1"/>
  <c r="C10" i="92"/>
  <c r="B12" i="32"/>
  <c r="B13" i="32"/>
  <c r="B14" i="32"/>
  <c r="B15" i="32"/>
  <c r="B16" i="32"/>
  <c r="B17" i="32"/>
  <c r="B11" i="32"/>
  <c r="B10" i="92"/>
  <c r="D11" i="92"/>
  <c r="D12" i="92"/>
  <c r="D13" i="92"/>
  <c r="D14" i="92"/>
  <c r="D15" i="92"/>
  <c r="D16" i="92"/>
  <c r="D10" i="92"/>
  <c r="C11" i="92"/>
  <c r="C12" i="92"/>
  <c r="C13" i="92"/>
  <c r="C14" i="92"/>
  <c r="C15" i="92"/>
  <c r="C16" i="92"/>
  <c r="C12" i="30"/>
  <c r="C13" i="30"/>
  <c r="C14" i="30"/>
  <c r="C15" i="30"/>
  <c r="C16" i="30"/>
  <c r="C17" i="30"/>
  <c r="C11" i="30"/>
  <c r="C12" i="29"/>
  <c r="C13" i="29"/>
  <c r="C14" i="29"/>
  <c r="C15" i="29"/>
  <c r="C16" i="29"/>
  <c r="C17" i="29"/>
  <c r="C11" i="29"/>
  <c r="C11" i="28"/>
  <c r="B11" i="92"/>
  <c r="B12" i="92"/>
  <c r="B13" i="92"/>
  <c r="B14" i="92"/>
  <c r="B15" i="92"/>
  <c r="B16" i="92"/>
  <c r="E5" i="92"/>
  <c r="E4" i="92"/>
  <c r="B12" i="30"/>
  <c r="B13" i="30"/>
  <c r="B14" i="30"/>
  <c r="B15" i="30"/>
  <c r="B16" i="30"/>
  <c r="B17" i="30"/>
  <c r="B11" i="30"/>
  <c r="G5" i="30"/>
  <c r="G4" i="30"/>
  <c r="G5" i="29"/>
  <c r="G4" i="29"/>
  <c r="H5" i="28"/>
  <c r="H4" i="28"/>
  <c r="I5" i="91"/>
  <c r="I4" i="91"/>
  <c r="B11" i="29"/>
  <c r="B12" i="29"/>
  <c r="B13" i="29"/>
  <c r="B14" i="29"/>
  <c r="B15" i="29"/>
  <c r="B16" i="29"/>
  <c r="B17" i="29"/>
  <c r="B11" i="28"/>
  <c r="C12" i="28"/>
  <c r="C13" i="28"/>
  <c r="C14" i="28"/>
  <c r="C15" i="28"/>
  <c r="C16" i="28"/>
  <c r="C17" i="28"/>
  <c r="C11" i="91"/>
  <c r="B12" i="28"/>
  <c r="B13" i="28"/>
  <c r="B14" i="28"/>
  <c r="B15" i="28"/>
  <c r="B16" i="28"/>
  <c r="B17" i="28"/>
  <c r="B11" i="91"/>
  <c r="C12" i="91"/>
  <c r="C13" i="91"/>
  <c r="C14" i="91"/>
  <c r="C15" i="91"/>
  <c r="C16" i="91"/>
  <c r="C17" i="91"/>
  <c r="C10" i="90"/>
  <c r="B12" i="91"/>
  <c r="B13" i="91"/>
  <c r="B14" i="91"/>
  <c r="B15" i="91"/>
  <c r="B16" i="91"/>
  <c r="B17" i="91"/>
  <c r="B10" i="90"/>
  <c r="D12" i="28"/>
  <c r="D12" i="29" s="1"/>
  <c r="D13" i="28"/>
  <c r="D13" i="29" s="1"/>
  <c r="D14" i="28"/>
  <c r="D14" i="29" s="1"/>
  <c r="D15" i="28"/>
  <c r="D15" i="29" s="1"/>
  <c r="D16" i="28"/>
  <c r="D16" i="29" s="1"/>
  <c r="D17" i="28"/>
  <c r="D17" i="29" s="1"/>
  <c r="D11" i="28"/>
  <c r="D11" i="29" s="1"/>
  <c r="B11" i="90"/>
  <c r="C11" i="90"/>
  <c r="B12" i="90"/>
  <c r="C12" i="90"/>
  <c r="B13" i="90"/>
  <c r="C13" i="90"/>
  <c r="B14" i="90"/>
  <c r="C14" i="90"/>
  <c r="B15" i="90"/>
  <c r="C15" i="90"/>
  <c r="B16" i="90"/>
  <c r="C16" i="90"/>
  <c r="G5" i="90"/>
  <c r="G4" i="90"/>
  <c r="B14" i="89"/>
  <c r="C14" i="89"/>
  <c r="B15" i="89"/>
  <c r="C15" i="89"/>
  <c r="B16" i="89"/>
  <c r="C16" i="89"/>
  <c r="B11" i="89"/>
  <c r="C11" i="89"/>
  <c r="B12" i="89"/>
  <c r="C12" i="89"/>
  <c r="B13" i="89"/>
  <c r="C13" i="89"/>
  <c r="B10" i="89"/>
  <c r="C10" i="89"/>
  <c r="B13" i="24"/>
  <c r="C13" i="24"/>
  <c r="B14" i="24"/>
  <c r="C14" i="24"/>
  <c r="B15" i="24"/>
  <c r="C15" i="24"/>
  <c r="B16" i="24"/>
  <c r="C16" i="24"/>
  <c r="B17" i="24"/>
  <c r="C17" i="24"/>
  <c r="B18" i="24"/>
  <c r="C18" i="24"/>
  <c r="C12" i="24"/>
  <c r="B12" i="24"/>
  <c r="F5" i="89"/>
  <c r="F4" i="89"/>
  <c r="N16" i="29" l="1"/>
  <c r="F16" i="29"/>
  <c r="H16" i="29"/>
  <c r="J16" i="29"/>
  <c r="L16" i="29"/>
  <c r="L15" i="29"/>
  <c r="N15" i="29"/>
  <c r="F15" i="29"/>
  <c r="H15" i="29"/>
  <c r="J15" i="29"/>
  <c r="J14" i="29"/>
  <c r="L14" i="29"/>
  <c r="N14" i="29"/>
  <c r="F14" i="29"/>
  <c r="H14" i="29"/>
  <c r="F17" i="29"/>
  <c r="H17" i="29"/>
  <c r="J17" i="29"/>
  <c r="L17" i="29"/>
  <c r="N17" i="29"/>
  <c r="H13" i="29"/>
  <c r="J13" i="29"/>
  <c r="L13" i="29"/>
  <c r="N13" i="29"/>
  <c r="F13" i="29"/>
  <c r="F12" i="29"/>
  <c r="H12" i="29"/>
  <c r="J12" i="29"/>
  <c r="L12" i="29"/>
  <c r="N12" i="29"/>
  <c r="F11" i="29"/>
  <c r="H11" i="29"/>
  <c r="J11" i="29"/>
  <c r="L11" i="29"/>
  <c r="N11" i="29"/>
  <c r="N15" i="28"/>
  <c r="J15" i="28"/>
  <c r="F15" i="28"/>
  <c r="L15" i="28"/>
  <c r="H15" i="28"/>
  <c r="F13" i="92"/>
  <c r="H13" i="92"/>
  <c r="H12" i="92"/>
  <c r="F12" i="92"/>
  <c r="L13" i="28"/>
  <c r="H13" i="28"/>
  <c r="N13" i="28"/>
  <c r="J13" i="28"/>
  <c r="F13" i="28"/>
  <c r="F11" i="92"/>
  <c r="H11" i="92"/>
  <c r="N12" i="28"/>
  <c r="L12" i="28"/>
  <c r="J12" i="28"/>
  <c r="H12" i="28"/>
  <c r="F12" i="28"/>
  <c r="H10" i="92"/>
  <c r="F10" i="92"/>
  <c r="N14" i="28"/>
  <c r="L14" i="28"/>
  <c r="J14" i="28"/>
  <c r="H14" i="28"/>
  <c r="F14" i="28"/>
  <c r="L11" i="28"/>
  <c r="H11" i="28"/>
  <c r="N11" i="28"/>
  <c r="J11" i="28"/>
  <c r="F11" i="28"/>
  <c r="H16" i="92"/>
  <c r="F16" i="92"/>
  <c r="H17" i="28"/>
  <c r="N17" i="28"/>
  <c r="J17" i="28"/>
  <c r="F17" i="28"/>
  <c r="L17" i="28"/>
  <c r="F15" i="92"/>
  <c r="H15" i="92"/>
  <c r="X19" i="98"/>
  <c r="L19" i="98"/>
  <c r="E111" i="2" s="1"/>
  <c r="J19" i="98"/>
  <c r="D111" i="2" s="1"/>
  <c r="N16" i="28"/>
  <c r="L16" i="28"/>
  <c r="J16" i="28"/>
  <c r="H16" i="28"/>
  <c r="F16" i="28"/>
  <c r="H14" i="92"/>
  <c r="F14" i="92"/>
  <c r="D19" i="34"/>
  <c r="G5" i="24"/>
  <c r="G4" i="24"/>
  <c r="C5" i="23"/>
  <c r="C4" i="23"/>
  <c r="C5" i="21"/>
  <c r="C4" i="21"/>
  <c r="E21" i="20"/>
  <c r="H21" i="20"/>
  <c r="K21" i="20"/>
  <c r="L21" i="20"/>
  <c r="M21" i="20"/>
  <c r="G5" i="20"/>
  <c r="G4" i="20"/>
  <c r="E5" i="19"/>
  <c r="E4" i="19"/>
  <c r="F5" i="18"/>
  <c r="F4" i="18"/>
  <c r="K20" i="17"/>
  <c r="F5" i="17"/>
  <c r="F4" i="17"/>
  <c r="D5" i="16"/>
  <c r="D4" i="16"/>
  <c r="H20" i="17"/>
  <c r="E20" i="17"/>
  <c r="I4" i="15"/>
  <c r="I5" i="15"/>
  <c r="B12" i="14"/>
  <c r="C12" i="14"/>
  <c r="B13" i="14"/>
  <c r="C13" i="14"/>
  <c r="B14" i="14"/>
  <c r="C14" i="14"/>
  <c r="B15" i="14"/>
  <c r="C15" i="14"/>
  <c r="B16" i="14"/>
  <c r="C16" i="14"/>
  <c r="B17" i="14"/>
  <c r="C17" i="14"/>
  <c r="B11" i="14"/>
  <c r="C11" i="14"/>
  <c r="D5" i="6"/>
  <c r="C5" i="12"/>
  <c r="C4" i="12"/>
  <c r="D5" i="11"/>
  <c r="D4" i="11"/>
  <c r="J5" i="9"/>
  <c r="J4" i="9"/>
  <c r="D5" i="8"/>
  <c r="D4" i="8"/>
  <c r="F5" i="7"/>
  <c r="F4" i="7"/>
  <c r="E5" i="6"/>
  <c r="E4" i="6"/>
  <c r="G18" i="92"/>
  <c r="E18" i="92"/>
  <c r="D18" i="92"/>
  <c r="R19" i="91"/>
  <c r="K19" i="91"/>
  <c r="P19" i="91"/>
  <c r="N19" i="91"/>
  <c r="I19" i="91"/>
  <c r="D19" i="91"/>
  <c r="G19" i="91"/>
  <c r="E19" i="91"/>
  <c r="L18" i="90"/>
  <c r="K18" i="90"/>
  <c r="J18" i="90"/>
  <c r="I18" i="90"/>
  <c r="H18" i="90"/>
  <c r="G18" i="90"/>
  <c r="F18" i="90"/>
  <c r="E18" i="90"/>
  <c r="D18" i="90"/>
  <c r="H10" i="89"/>
  <c r="H11" i="89"/>
  <c r="H12" i="89"/>
  <c r="H13" i="89"/>
  <c r="H14" i="89"/>
  <c r="H15" i="89"/>
  <c r="H16" i="89"/>
  <c r="G18" i="89"/>
  <c r="F18" i="89"/>
  <c r="E18" i="89"/>
  <c r="C12" i="88"/>
  <c r="C13" i="88"/>
  <c r="C14" i="88"/>
  <c r="C15" i="88"/>
  <c r="C16" i="88"/>
  <c r="C17" i="88"/>
  <c r="C11" i="88"/>
  <c r="B12" i="88"/>
  <c r="B13" i="88"/>
  <c r="B14" i="88"/>
  <c r="B15" i="88"/>
  <c r="B16" i="88"/>
  <c r="B17" i="88"/>
  <c r="E19" i="88"/>
  <c r="D20" i="82"/>
  <c r="M12" i="82"/>
  <c r="L12" i="82"/>
  <c r="K12" i="82"/>
  <c r="V19" i="81"/>
  <c r="T19" i="81"/>
  <c r="U19" i="81" s="1"/>
  <c r="R19" i="81"/>
  <c r="P19" i="81"/>
  <c r="N19" i="81"/>
  <c r="L19" i="81"/>
  <c r="J19" i="81"/>
  <c r="F19" i="81"/>
  <c r="E19" i="81"/>
  <c r="D19" i="81"/>
  <c r="E18" i="80"/>
  <c r="D18" i="80"/>
  <c r="I19" i="79"/>
  <c r="G19" i="79"/>
  <c r="H19" i="79" s="1"/>
  <c r="E19" i="79"/>
  <c r="D19" i="79"/>
  <c r="K11" i="79"/>
  <c r="F11" i="79"/>
  <c r="D19" i="78"/>
  <c r="O17" i="78"/>
  <c r="L17" i="78"/>
  <c r="I17" i="78"/>
  <c r="O16" i="78"/>
  <c r="L16" i="78"/>
  <c r="I16" i="78"/>
  <c r="O15" i="78"/>
  <c r="L15" i="78"/>
  <c r="I15" i="78"/>
  <c r="O14" i="78"/>
  <c r="L14" i="78"/>
  <c r="I14" i="78"/>
  <c r="O13" i="78"/>
  <c r="L13" i="78"/>
  <c r="I13" i="78"/>
  <c r="O12" i="78"/>
  <c r="L12" i="78"/>
  <c r="I12" i="78"/>
  <c r="Q11" i="78"/>
  <c r="Q19" i="78" s="1"/>
  <c r="P11" i="78"/>
  <c r="P19" i="78" s="1"/>
  <c r="O11" i="78"/>
  <c r="L11" i="78"/>
  <c r="I11" i="78"/>
  <c r="F11" i="78"/>
  <c r="F19" i="78" s="1"/>
  <c r="O19" i="77"/>
  <c r="N19" i="77"/>
  <c r="L19" i="77"/>
  <c r="J19" i="77"/>
  <c r="I19" i="77"/>
  <c r="F19" i="77"/>
  <c r="E19" i="77"/>
  <c r="D19" i="77"/>
  <c r="G17" i="77"/>
  <c r="H17" i="77" s="1"/>
  <c r="G16" i="77"/>
  <c r="H16" i="77" s="1"/>
  <c r="G15" i="77"/>
  <c r="H15" i="77" s="1"/>
  <c r="G14" i="77"/>
  <c r="H14" i="77" s="1"/>
  <c r="G13" i="77"/>
  <c r="H13" i="77" s="1"/>
  <c r="G12" i="77"/>
  <c r="H12" i="77" s="1"/>
  <c r="P11" i="77"/>
  <c r="K11" i="77"/>
  <c r="M11" i="77" s="1"/>
  <c r="G11" i="77"/>
  <c r="H11" i="77" s="1"/>
  <c r="H19" i="76"/>
  <c r="G19" i="76"/>
  <c r="E19" i="76"/>
  <c r="D19" i="76"/>
  <c r="I17" i="76"/>
  <c r="F17" i="76"/>
  <c r="I16" i="76"/>
  <c r="F16" i="76"/>
  <c r="I15" i="76"/>
  <c r="F15" i="76"/>
  <c r="I14" i="76"/>
  <c r="F14" i="76"/>
  <c r="I13" i="76"/>
  <c r="F13" i="76"/>
  <c r="I12" i="76"/>
  <c r="F12" i="76"/>
  <c r="I11" i="76"/>
  <c r="F11" i="76"/>
  <c r="AB13" i="75"/>
  <c r="Y13" i="75"/>
  <c r="J13" i="75"/>
  <c r="AB12" i="75"/>
  <c r="Y12" i="75"/>
  <c r="J12" i="75"/>
  <c r="AB11" i="75"/>
  <c r="Y11" i="75"/>
  <c r="J11" i="75"/>
  <c r="E19" i="74"/>
  <c r="D19" i="74"/>
  <c r="S20" i="73"/>
  <c r="D176" i="2" s="1"/>
  <c r="R20" i="73"/>
  <c r="C176" i="2" s="1"/>
  <c r="P20" i="73"/>
  <c r="D175" i="2" s="1"/>
  <c r="O20" i="73"/>
  <c r="C175" i="2" s="1"/>
  <c r="N20" i="73"/>
  <c r="L20" i="73"/>
  <c r="D173" i="2" s="1"/>
  <c r="K20" i="73"/>
  <c r="C173" i="2" s="1"/>
  <c r="I20" i="73"/>
  <c r="D172" i="2" s="1"/>
  <c r="H20" i="73"/>
  <c r="C172" i="2" s="1"/>
  <c r="G20" i="73"/>
  <c r="E20" i="73"/>
  <c r="D170" i="2" s="1"/>
  <c r="D20" i="73"/>
  <c r="C170" i="2" s="1"/>
  <c r="T18" i="73"/>
  <c r="Q18" i="73"/>
  <c r="M18" i="73"/>
  <c r="J18" i="73"/>
  <c r="T17" i="73"/>
  <c r="Q17" i="73"/>
  <c r="M17" i="73"/>
  <c r="J17" i="73"/>
  <c r="T16" i="73"/>
  <c r="Q16" i="73"/>
  <c r="M16" i="73"/>
  <c r="J16" i="73"/>
  <c r="T15" i="73"/>
  <c r="Q15" i="73"/>
  <c r="M15" i="73"/>
  <c r="J15" i="73"/>
  <c r="T14" i="73"/>
  <c r="Q14" i="73"/>
  <c r="M14" i="73"/>
  <c r="J14" i="73"/>
  <c r="T13" i="73"/>
  <c r="Q13" i="73"/>
  <c r="M13" i="73"/>
  <c r="J13" i="73"/>
  <c r="T12" i="73"/>
  <c r="Q12" i="73"/>
  <c r="M12" i="73"/>
  <c r="J12" i="73"/>
  <c r="F12" i="73"/>
  <c r="E17" i="72"/>
  <c r="D17" i="72"/>
  <c r="H20" i="71"/>
  <c r="G20" i="71"/>
  <c r="E20" i="71"/>
  <c r="D20" i="71"/>
  <c r="E8" i="71"/>
  <c r="H19" i="70"/>
  <c r="G19" i="70"/>
  <c r="E19" i="70"/>
  <c r="D19" i="70"/>
  <c r="K17" i="70"/>
  <c r="J17" i="70"/>
  <c r="I17" i="70"/>
  <c r="F17" i="70"/>
  <c r="K16" i="70"/>
  <c r="J16" i="70"/>
  <c r="I16" i="70"/>
  <c r="F16" i="70"/>
  <c r="K15" i="70"/>
  <c r="J15" i="70"/>
  <c r="I15" i="70"/>
  <c r="F15" i="70"/>
  <c r="K14" i="70"/>
  <c r="J14" i="70"/>
  <c r="I14" i="70"/>
  <c r="F14" i="70"/>
  <c r="K13" i="70"/>
  <c r="J13" i="70"/>
  <c r="I13" i="70"/>
  <c r="F13" i="70"/>
  <c r="K12" i="70"/>
  <c r="J12" i="70"/>
  <c r="I12" i="70"/>
  <c r="F12" i="70"/>
  <c r="K11" i="70"/>
  <c r="J11" i="70"/>
  <c r="I11" i="70"/>
  <c r="F11" i="70"/>
  <c r="K20" i="69"/>
  <c r="I20" i="69"/>
  <c r="G20" i="69"/>
  <c r="E20" i="69"/>
  <c r="H19" i="68"/>
  <c r="G19" i="68"/>
  <c r="E19" i="68"/>
  <c r="D19" i="68"/>
  <c r="K17" i="68"/>
  <c r="J17" i="68"/>
  <c r="I17" i="68"/>
  <c r="F17" i="68"/>
  <c r="K16" i="68"/>
  <c r="J16" i="68"/>
  <c r="I16" i="68"/>
  <c r="F16" i="68"/>
  <c r="K15" i="68"/>
  <c r="J15" i="68"/>
  <c r="I15" i="68"/>
  <c r="F15" i="68"/>
  <c r="K14" i="68"/>
  <c r="J14" i="68"/>
  <c r="I14" i="68"/>
  <c r="F14" i="68"/>
  <c r="K13" i="68"/>
  <c r="J13" i="68"/>
  <c r="I13" i="68"/>
  <c r="F13" i="68"/>
  <c r="K12" i="68"/>
  <c r="J12" i="68"/>
  <c r="I12" i="68"/>
  <c r="F12" i="68"/>
  <c r="K11" i="68"/>
  <c r="J11" i="68"/>
  <c r="I11" i="68"/>
  <c r="F11" i="68"/>
  <c r="G20" i="67"/>
  <c r="E20" i="67"/>
  <c r="D20" i="67"/>
  <c r="F20" i="66"/>
  <c r="E20" i="66"/>
  <c r="G18" i="66"/>
  <c r="G17" i="66"/>
  <c r="G16" i="66"/>
  <c r="G15" i="66"/>
  <c r="G14" i="66"/>
  <c r="G13" i="66"/>
  <c r="G12" i="66"/>
  <c r="O20" i="65"/>
  <c r="M20" i="65"/>
  <c r="K20" i="65"/>
  <c r="I20" i="65"/>
  <c r="G20" i="65"/>
  <c r="D20" i="65"/>
  <c r="E18" i="65"/>
  <c r="H18" i="65" s="1"/>
  <c r="E17" i="65"/>
  <c r="H17" i="65" s="1"/>
  <c r="E16" i="65"/>
  <c r="H16" i="65" s="1"/>
  <c r="E15" i="65"/>
  <c r="H15" i="65" s="1"/>
  <c r="E14" i="65"/>
  <c r="H14" i="65" s="1"/>
  <c r="E13" i="65"/>
  <c r="H13" i="65" s="1"/>
  <c r="E12" i="65"/>
  <c r="H12" i="65" s="1"/>
  <c r="D17" i="63"/>
  <c r="C17" i="63"/>
  <c r="E15" i="63"/>
  <c r="E14" i="63"/>
  <c r="E13" i="63"/>
  <c r="E12" i="63"/>
  <c r="E11" i="63"/>
  <c r="E10" i="63"/>
  <c r="R20" i="62"/>
  <c r="Q20" i="62"/>
  <c r="L20" i="62"/>
  <c r="K20" i="62"/>
  <c r="J20" i="62"/>
  <c r="I20" i="62"/>
  <c r="F20" i="62"/>
  <c r="E20" i="62"/>
  <c r="S12" i="62"/>
  <c r="N12" i="62"/>
  <c r="M12" i="62"/>
  <c r="H12" i="62"/>
  <c r="AB19" i="61"/>
  <c r="R19" i="61"/>
  <c r="S19" i="61" s="1"/>
  <c r="P19" i="61"/>
  <c r="L19" i="61"/>
  <c r="J19" i="61"/>
  <c r="H19" i="61"/>
  <c r="G19" i="61"/>
  <c r="E19" i="61"/>
  <c r="D19" i="61"/>
  <c r="V17" i="61"/>
  <c r="W17" i="61" s="1"/>
  <c r="V16" i="61"/>
  <c r="W16" i="61" s="1"/>
  <c r="V15" i="61"/>
  <c r="V14" i="61"/>
  <c r="W14" i="61" s="1"/>
  <c r="V13" i="61"/>
  <c r="W13" i="61" s="1"/>
  <c r="V12" i="61"/>
  <c r="X11" i="61"/>
  <c r="Y11" i="61" s="1"/>
  <c r="V11" i="61"/>
  <c r="W11" i="61" s="1"/>
  <c r="T11" i="61"/>
  <c r="N11" i="61"/>
  <c r="I11" i="61"/>
  <c r="AC11" i="61" s="1"/>
  <c r="F11" i="61"/>
  <c r="J20" i="60"/>
  <c r="G20" i="60"/>
  <c r="E20" i="60"/>
  <c r="D20" i="60"/>
  <c r="I18" i="60"/>
  <c r="I16" i="60"/>
  <c r="I15" i="60"/>
  <c r="I14" i="60"/>
  <c r="I13" i="60"/>
  <c r="I12" i="60"/>
  <c r="I20" i="58"/>
  <c r="G20" i="58"/>
  <c r="E20" i="58"/>
  <c r="D20" i="58"/>
  <c r="K12" i="58"/>
  <c r="L12" i="58" s="1"/>
  <c r="F12" i="58"/>
  <c r="O19" i="57"/>
  <c r="M19" i="57"/>
  <c r="I19" i="57"/>
  <c r="G19" i="57"/>
  <c r="E19" i="57"/>
  <c r="D19" i="57"/>
  <c r="K17" i="57"/>
  <c r="L17" i="57" s="1"/>
  <c r="K16" i="57"/>
  <c r="L16" i="57" s="1"/>
  <c r="K15" i="57"/>
  <c r="L15" i="57" s="1"/>
  <c r="K14" i="57"/>
  <c r="L14" i="57" s="1"/>
  <c r="K13" i="57"/>
  <c r="L13" i="57" s="1"/>
  <c r="K12" i="57"/>
  <c r="L12" i="57" s="1"/>
  <c r="K11" i="57"/>
  <c r="F11" i="57"/>
  <c r="O20" i="56"/>
  <c r="P20" i="56" s="1"/>
  <c r="M20" i="56"/>
  <c r="I20" i="56"/>
  <c r="G20" i="56"/>
  <c r="E20" i="56"/>
  <c r="D20" i="56"/>
  <c r="Q17" i="56"/>
  <c r="K17" i="56"/>
  <c r="F17" i="56"/>
  <c r="Q16" i="56"/>
  <c r="K16" i="56"/>
  <c r="F16" i="56"/>
  <c r="Q15" i="56"/>
  <c r="K15" i="56"/>
  <c r="F15" i="56"/>
  <c r="Q14" i="56"/>
  <c r="K14" i="56"/>
  <c r="F14" i="56"/>
  <c r="Q13" i="56"/>
  <c r="K13" i="56"/>
  <c r="F13" i="56"/>
  <c r="Q12" i="56"/>
  <c r="K12" i="56"/>
  <c r="F12" i="56"/>
  <c r="W19" i="52"/>
  <c r="U19" i="52"/>
  <c r="S19" i="52"/>
  <c r="R19" i="52"/>
  <c r="N19" i="52"/>
  <c r="L19" i="52"/>
  <c r="J19" i="52"/>
  <c r="I19" i="52"/>
  <c r="G19" i="52"/>
  <c r="E19" i="52"/>
  <c r="D19" i="52"/>
  <c r="Y17" i="52"/>
  <c r="T17" i="52"/>
  <c r="P17" i="52"/>
  <c r="K17" i="52"/>
  <c r="Y16" i="52"/>
  <c r="T16" i="52"/>
  <c r="P16" i="52"/>
  <c r="K16" i="52"/>
  <c r="Y15" i="52"/>
  <c r="T15" i="52"/>
  <c r="P15" i="52"/>
  <c r="K15" i="52"/>
  <c r="Y14" i="52"/>
  <c r="T14" i="52"/>
  <c r="P14" i="52"/>
  <c r="K14" i="52"/>
  <c r="Y13" i="52"/>
  <c r="T13" i="52"/>
  <c r="P13" i="52"/>
  <c r="K13" i="52"/>
  <c r="Y12" i="52"/>
  <c r="T12" i="52"/>
  <c r="P12" i="52"/>
  <c r="K12" i="52"/>
  <c r="Y11" i="52"/>
  <c r="T11" i="52"/>
  <c r="P11" i="52"/>
  <c r="K11" i="52"/>
  <c r="I18" i="51"/>
  <c r="H18" i="51"/>
  <c r="E18" i="51"/>
  <c r="D18" i="51"/>
  <c r="W19" i="50"/>
  <c r="V19" i="50"/>
  <c r="T19" i="50"/>
  <c r="S19" i="50"/>
  <c r="Q19" i="50"/>
  <c r="P19" i="50"/>
  <c r="N19" i="50"/>
  <c r="M19" i="50"/>
  <c r="K19" i="50"/>
  <c r="J19" i="50"/>
  <c r="H19" i="50"/>
  <c r="G19" i="50"/>
  <c r="E19" i="50"/>
  <c r="D19" i="50"/>
  <c r="J18" i="49"/>
  <c r="H18" i="49"/>
  <c r="G18" i="49"/>
  <c r="E18" i="49"/>
  <c r="D18" i="49"/>
  <c r="H20" i="48"/>
  <c r="G20" i="48"/>
  <c r="E20" i="48"/>
  <c r="D20" i="48"/>
  <c r="I18" i="48"/>
  <c r="F18" i="48"/>
  <c r="I17" i="48"/>
  <c r="F17" i="48"/>
  <c r="I16" i="48"/>
  <c r="F16" i="48"/>
  <c r="I15" i="48"/>
  <c r="F15" i="48"/>
  <c r="I14" i="48"/>
  <c r="F14" i="48"/>
  <c r="I13" i="48"/>
  <c r="F13" i="48"/>
  <c r="I12" i="48"/>
  <c r="F12" i="48"/>
  <c r="H19" i="46"/>
  <c r="G19" i="46"/>
  <c r="E19" i="46"/>
  <c r="K17" i="46"/>
  <c r="K16" i="46"/>
  <c r="K15" i="46"/>
  <c r="K14" i="46"/>
  <c r="K13" i="46"/>
  <c r="K12" i="46"/>
  <c r="K11" i="46"/>
  <c r="O21" i="45"/>
  <c r="M21" i="45"/>
  <c r="I21" i="45"/>
  <c r="G21" i="45"/>
  <c r="E21" i="45"/>
  <c r="D21" i="45"/>
  <c r="Q19" i="45"/>
  <c r="K19" i="45"/>
  <c r="F19" i="45"/>
  <c r="Q18" i="45"/>
  <c r="K18" i="45"/>
  <c r="F18" i="45"/>
  <c r="Q17" i="45"/>
  <c r="K17" i="45"/>
  <c r="F17" i="45"/>
  <c r="Q16" i="45"/>
  <c r="K16" i="45"/>
  <c r="F16" i="45"/>
  <c r="Q15" i="45"/>
  <c r="K15" i="45"/>
  <c r="F15" i="45"/>
  <c r="Q14" i="45"/>
  <c r="K14" i="45"/>
  <c r="F14" i="45"/>
  <c r="Q13" i="45"/>
  <c r="K13" i="45"/>
  <c r="F13" i="45"/>
  <c r="AA20" i="44"/>
  <c r="Y20" i="44"/>
  <c r="U20" i="44"/>
  <c r="S20" i="44"/>
  <c r="O20" i="44"/>
  <c r="M20" i="44"/>
  <c r="I20" i="44"/>
  <c r="G20" i="44"/>
  <c r="AC18" i="44"/>
  <c r="AD18" i="44" s="1"/>
  <c r="W18" i="44"/>
  <c r="X18" i="44" s="1"/>
  <c r="Q18" i="44"/>
  <c r="R18" i="44" s="1"/>
  <c r="K18" i="44"/>
  <c r="L18" i="44" s="1"/>
  <c r="AC17" i="44"/>
  <c r="AD17" i="44" s="1"/>
  <c r="W17" i="44"/>
  <c r="X17" i="44" s="1"/>
  <c r="Q17" i="44"/>
  <c r="R17" i="44" s="1"/>
  <c r="K17" i="44"/>
  <c r="L17" i="44" s="1"/>
  <c r="AC16" i="44"/>
  <c r="AD16" i="44" s="1"/>
  <c r="W16" i="44"/>
  <c r="X16" i="44" s="1"/>
  <c r="Q16" i="44"/>
  <c r="R16" i="44" s="1"/>
  <c r="K16" i="44"/>
  <c r="L16" i="44" s="1"/>
  <c r="AC15" i="44"/>
  <c r="AD15" i="44" s="1"/>
  <c r="W15" i="44"/>
  <c r="X15" i="44" s="1"/>
  <c r="Q15" i="44"/>
  <c r="R15" i="44" s="1"/>
  <c r="K15" i="44"/>
  <c r="L15" i="44" s="1"/>
  <c r="AC14" i="44"/>
  <c r="AD14" i="44" s="1"/>
  <c r="W14" i="44"/>
  <c r="X14" i="44" s="1"/>
  <c r="Q14" i="44"/>
  <c r="R14" i="44" s="1"/>
  <c r="K14" i="44"/>
  <c r="L14" i="44" s="1"/>
  <c r="AC13" i="44"/>
  <c r="AD13" i="44" s="1"/>
  <c r="W13" i="44"/>
  <c r="X13" i="44" s="1"/>
  <c r="Q13" i="44"/>
  <c r="R13" i="44" s="1"/>
  <c r="K13" i="44"/>
  <c r="L13" i="44" s="1"/>
  <c r="AC12" i="44"/>
  <c r="W12" i="44"/>
  <c r="Q12" i="44"/>
  <c r="K12" i="44"/>
  <c r="E12" i="44"/>
  <c r="D12" i="44"/>
  <c r="AA21" i="43"/>
  <c r="Y21" i="43"/>
  <c r="O21" i="43"/>
  <c r="M21" i="43"/>
  <c r="I21" i="43"/>
  <c r="G21" i="43"/>
  <c r="AC19" i="43"/>
  <c r="AD19" i="43" s="1"/>
  <c r="Q19" i="43"/>
  <c r="R19" i="43" s="1"/>
  <c r="K19" i="43"/>
  <c r="AC18" i="43"/>
  <c r="AD18" i="43" s="1"/>
  <c r="Q18" i="43"/>
  <c r="R18" i="43" s="1"/>
  <c r="K18" i="43"/>
  <c r="AC17" i="43"/>
  <c r="AD17" i="43" s="1"/>
  <c r="Q17" i="43"/>
  <c r="R17" i="43" s="1"/>
  <c r="K17" i="43"/>
  <c r="AC16" i="43"/>
  <c r="AD16" i="43" s="1"/>
  <c r="Q16" i="43"/>
  <c r="R16" i="43" s="1"/>
  <c r="K16" i="43"/>
  <c r="AC15" i="43"/>
  <c r="AD15" i="43" s="1"/>
  <c r="Q15" i="43"/>
  <c r="R15" i="43" s="1"/>
  <c r="K15" i="43"/>
  <c r="AC14" i="43"/>
  <c r="AD14" i="43" s="1"/>
  <c r="Q14" i="43"/>
  <c r="R14" i="43" s="1"/>
  <c r="K14" i="43"/>
  <c r="AC13" i="43"/>
  <c r="AD13" i="43" s="1"/>
  <c r="Q13" i="43"/>
  <c r="R13" i="43" s="1"/>
  <c r="K13" i="43"/>
  <c r="E19" i="42"/>
  <c r="I19" i="41"/>
  <c r="G19" i="41"/>
  <c r="H19" i="41" s="1"/>
  <c r="E19" i="41"/>
  <c r="D19" i="41"/>
  <c r="K17" i="41"/>
  <c r="F17" i="41"/>
  <c r="D17" i="46" s="1"/>
  <c r="F17" i="46" s="1"/>
  <c r="K16" i="41"/>
  <c r="F16" i="41"/>
  <c r="D16" i="46" s="1"/>
  <c r="F16" i="46" s="1"/>
  <c r="K15" i="41"/>
  <c r="F15" i="41"/>
  <c r="D15" i="46" s="1"/>
  <c r="F15" i="46" s="1"/>
  <c r="K14" i="41"/>
  <c r="F14" i="41"/>
  <c r="D14" i="46" s="1"/>
  <c r="F14" i="46" s="1"/>
  <c r="K13" i="41"/>
  <c r="F13" i="41"/>
  <c r="D13" i="46" s="1"/>
  <c r="F13" i="46" s="1"/>
  <c r="K12" i="41"/>
  <c r="F12" i="41"/>
  <c r="D12" i="46" s="1"/>
  <c r="F12" i="46" s="1"/>
  <c r="K11" i="41"/>
  <c r="F11" i="41"/>
  <c r="D11" i="46" s="1"/>
  <c r="F11" i="46" s="1"/>
  <c r="H19" i="40"/>
  <c r="G19" i="40"/>
  <c r="E19" i="40"/>
  <c r="D19" i="40"/>
  <c r="O19" i="39"/>
  <c r="M19" i="39"/>
  <c r="I19" i="39"/>
  <c r="G19" i="39"/>
  <c r="Q11" i="39"/>
  <c r="R11" i="39" s="1"/>
  <c r="K11" i="39"/>
  <c r="L11" i="39" s="1"/>
  <c r="S19" i="34"/>
  <c r="Q19" i="34"/>
  <c r="O19" i="34"/>
  <c r="M19" i="34"/>
  <c r="K19" i="34"/>
  <c r="I19" i="34"/>
  <c r="G19" i="34"/>
  <c r="U17" i="34"/>
  <c r="U16" i="34"/>
  <c r="U15" i="34"/>
  <c r="U14" i="34"/>
  <c r="U13" i="34"/>
  <c r="U12" i="34"/>
  <c r="U11" i="34"/>
  <c r="K20" i="33"/>
  <c r="I20" i="33"/>
  <c r="G20" i="33"/>
  <c r="E20" i="33"/>
  <c r="D20" i="33"/>
  <c r="AC19" i="32"/>
  <c r="AA19" i="32"/>
  <c r="Y19" i="32"/>
  <c r="W19" i="32"/>
  <c r="S19" i="32"/>
  <c r="Q19" i="32"/>
  <c r="O19" i="32"/>
  <c r="M19" i="32"/>
  <c r="K19" i="32"/>
  <c r="I19" i="32"/>
  <c r="G19" i="32"/>
  <c r="E19" i="32"/>
  <c r="D19" i="32"/>
  <c r="U17" i="32"/>
  <c r="U16" i="32"/>
  <c r="U15" i="32"/>
  <c r="U14" i="32"/>
  <c r="U13" i="32"/>
  <c r="U12" i="32"/>
  <c r="U11" i="32"/>
  <c r="M19" i="30"/>
  <c r="K19" i="30"/>
  <c r="I19" i="30"/>
  <c r="G19" i="30"/>
  <c r="E19" i="30"/>
  <c r="D19" i="30"/>
  <c r="M19" i="29"/>
  <c r="K19" i="29"/>
  <c r="I19" i="29"/>
  <c r="G19" i="29"/>
  <c r="E19" i="29"/>
  <c r="D19" i="29"/>
  <c r="M19" i="28"/>
  <c r="K19" i="28"/>
  <c r="I19" i="28"/>
  <c r="G19" i="28"/>
  <c r="E19" i="28"/>
  <c r="O17" i="28"/>
  <c r="P17" i="28" s="1"/>
  <c r="O16" i="28"/>
  <c r="P16" i="28" s="1"/>
  <c r="O15" i="28"/>
  <c r="P15" i="28" s="1"/>
  <c r="O14" i="28"/>
  <c r="P14" i="28" s="1"/>
  <c r="O13" i="28"/>
  <c r="P13" i="28" s="1"/>
  <c r="O12" i="28"/>
  <c r="P12" i="28" s="1"/>
  <c r="O11" i="28"/>
  <c r="P11" i="28" s="1"/>
  <c r="H20" i="24"/>
  <c r="G20" i="24"/>
  <c r="E20" i="24"/>
  <c r="D20" i="24"/>
  <c r="K18" i="24"/>
  <c r="J18" i="24"/>
  <c r="D16" i="89" s="1"/>
  <c r="I18" i="24"/>
  <c r="F18" i="24"/>
  <c r="K17" i="24"/>
  <c r="J17" i="24"/>
  <c r="D15" i="89" s="1"/>
  <c r="I17" i="24"/>
  <c r="F17" i="24"/>
  <c r="K16" i="24"/>
  <c r="J16" i="24"/>
  <c r="D14" i="89" s="1"/>
  <c r="I16" i="24"/>
  <c r="F16" i="24"/>
  <c r="K15" i="24"/>
  <c r="J15" i="24"/>
  <c r="D13" i="89" s="1"/>
  <c r="I15" i="24"/>
  <c r="F15" i="24"/>
  <c r="K14" i="24"/>
  <c r="J14" i="24"/>
  <c r="D12" i="89" s="1"/>
  <c r="I14" i="24"/>
  <c r="F14" i="24"/>
  <c r="K13" i="24"/>
  <c r="J13" i="24"/>
  <c r="I13" i="24"/>
  <c r="F13" i="24"/>
  <c r="K12" i="24"/>
  <c r="J12" i="24"/>
  <c r="D10" i="89" s="1"/>
  <c r="I12" i="24"/>
  <c r="F12" i="24"/>
  <c r="C33" i="23"/>
  <c r="C28" i="23"/>
  <c r="C24" i="23"/>
  <c r="C20" i="23"/>
  <c r="C18" i="21"/>
  <c r="C13" i="21"/>
  <c r="M19" i="20"/>
  <c r="L19" i="20"/>
  <c r="K19" i="20"/>
  <c r="H19" i="20"/>
  <c r="E19" i="20"/>
  <c r="M11" i="20"/>
  <c r="L11" i="20"/>
  <c r="K11" i="20"/>
  <c r="H11" i="20"/>
  <c r="E11" i="20"/>
  <c r="J21" i="19"/>
  <c r="I21" i="19"/>
  <c r="H21" i="19"/>
  <c r="E21" i="19"/>
  <c r="J19" i="19"/>
  <c r="I19" i="19"/>
  <c r="H19" i="19"/>
  <c r="E19" i="19"/>
  <c r="J11" i="19"/>
  <c r="I11" i="19"/>
  <c r="H11" i="19"/>
  <c r="E11" i="19"/>
  <c r="N20" i="18"/>
  <c r="K20" i="18"/>
  <c r="H20" i="18"/>
  <c r="E20" i="18"/>
  <c r="N11" i="18"/>
  <c r="K11" i="18"/>
  <c r="H11" i="18"/>
  <c r="E11" i="18"/>
  <c r="N10" i="18"/>
  <c r="K10" i="18"/>
  <c r="H10" i="18"/>
  <c r="E10" i="18"/>
  <c r="K18" i="17"/>
  <c r="H18" i="17"/>
  <c r="E18" i="17"/>
  <c r="K10" i="17"/>
  <c r="H10" i="17"/>
  <c r="E10" i="17"/>
  <c r="E20" i="16"/>
  <c r="E18" i="16"/>
  <c r="E10" i="16"/>
  <c r="Q21" i="15"/>
  <c r="N21" i="15"/>
  <c r="H21" i="15"/>
  <c r="E21" i="15"/>
  <c r="E20" i="15"/>
  <c r="S18" i="15"/>
  <c r="R18" i="15"/>
  <c r="Q18" i="15"/>
  <c r="N18" i="15"/>
  <c r="J18" i="15"/>
  <c r="I18" i="15"/>
  <c r="H18" i="15"/>
  <c r="E18" i="15"/>
  <c r="S13" i="15"/>
  <c r="R13" i="15"/>
  <c r="Q13" i="15"/>
  <c r="N13" i="15"/>
  <c r="J13" i="15"/>
  <c r="I13" i="15"/>
  <c r="S12" i="15"/>
  <c r="R12" i="15"/>
  <c r="Q12" i="15"/>
  <c r="N12" i="15"/>
  <c r="J12" i="15"/>
  <c r="I12" i="15"/>
  <c r="E12" i="15"/>
  <c r="S11" i="15"/>
  <c r="R11" i="15"/>
  <c r="Q11" i="15"/>
  <c r="N11" i="15"/>
  <c r="J11" i="15"/>
  <c r="I11" i="15"/>
  <c r="E11" i="15"/>
  <c r="S10" i="15"/>
  <c r="R10" i="15"/>
  <c r="Q10" i="15"/>
  <c r="N10" i="15"/>
  <c r="J10" i="15"/>
  <c r="I10" i="15"/>
  <c r="H10" i="15"/>
  <c r="E10" i="15"/>
  <c r="I19" i="14"/>
  <c r="F19" i="14"/>
  <c r="D19" i="14"/>
  <c r="G11" i="14"/>
  <c r="C15" i="13"/>
  <c r="D49" i="12"/>
  <c r="G17" i="11"/>
  <c r="F11" i="10"/>
  <c r="E11" i="10"/>
  <c r="C9" i="10"/>
  <c r="B9" i="10"/>
  <c r="K12" i="9"/>
  <c r="J12" i="9"/>
  <c r="H12" i="9"/>
  <c r="G12" i="9"/>
  <c r="E12" i="9"/>
  <c r="D12" i="9"/>
  <c r="C12" i="9"/>
  <c r="L10" i="9"/>
  <c r="I10" i="9"/>
  <c r="F10" i="9"/>
  <c r="D9" i="10" s="1"/>
  <c r="D13" i="8"/>
  <c r="J73" i="7"/>
  <c r="I73" i="7"/>
  <c r="G73" i="7"/>
  <c r="F73" i="7"/>
  <c r="D73" i="7"/>
  <c r="C73" i="7"/>
  <c r="K71" i="7"/>
  <c r="H71" i="7"/>
  <c r="E71" i="7"/>
  <c r="K69" i="7"/>
  <c r="H69" i="7"/>
  <c r="E69" i="7"/>
  <c r="K67" i="7"/>
  <c r="H67" i="7"/>
  <c r="E67" i="7"/>
  <c r="K65" i="7"/>
  <c r="H65" i="7"/>
  <c r="E65" i="7"/>
  <c r="J62" i="7"/>
  <c r="I62" i="7"/>
  <c r="G62" i="7"/>
  <c r="F62" i="7"/>
  <c r="D62" i="7"/>
  <c r="C62" i="7"/>
  <c r="K60" i="7"/>
  <c r="H60" i="7"/>
  <c r="E60" i="7"/>
  <c r="K59" i="7"/>
  <c r="H59" i="7"/>
  <c r="E59" i="7"/>
  <c r="K58" i="7"/>
  <c r="H58" i="7"/>
  <c r="E58" i="7"/>
  <c r="K54" i="7"/>
  <c r="H54" i="7"/>
  <c r="E54" i="7"/>
  <c r="K48" i="7"/>
  <c r="H48" i="7"/>
  <c r="E48" i="7"/>
  <c r="K46" i="7"/>
  <c r="H46" i="7"/>
  <c r="E46" i="7"/>
  <c r="K45" i="7"/>
  <c r="H45" i="7"/>
  <c r="E45" i="7"/>
  <c r="K44" i="7"/>
  <c r="H44" i="7"/>
  <c r="E44" i="7"/>
  <c r="K42" i="7"/>
  <c r="H42" i="7"/>
  <c r="E42" i="7"/>
  <c r="K41" i="7"/>
  <c r="H41" i="7"/>
  <c r="E41" i="7"/>
  <c r="K40" i="7"/>
  <c r="H40" i="7"/>
  <c r="E40" i="7"/>
  <c r="K36" i="7"/>
  <c r="H36" i="7"/>
  <c r="E36" i="7"/>
  <c r="K30" i="7"/>
  <c r="H30" i="7"/>
  <c r="E30" i="7"/>
  <c r="K29" i="7"/>
  <c r="H29" i="7"/>
  <c r="E29" i="7"/>
  <c r="K28" i="7"/>
  <c r="H28" i="7"/>
  <c r="E28" i="7"/>
  <c r="K24" i="7"/>
  <c r="H24" i="7"/>
  <c r="E24" i="7"/>
  <c r="K19" i="7"/>
  <c r="H19" i="7"/>
  <c r="E19" i="7"/>
  <c r="K18" i="7"/>
  <c r="H18" i="7"/>
  <c r="E18" i="7"/>
  <c r="K17" i="7"/>
  <c r="H17" i="7"/>
  <c r="E17" i="7"/>
  <c r="K16" i="7"/>
  <c r="H16" i="7"/>
  <c r="E16" i="7"/>
  <c r="J42" i="6"/>
  <c r="J41" i="6"/>
  <c r="J40" i="6"/>
  <c r="J39" i="6"/>
  <c r="J38" i="6"/>
  <c r="J37" i="6"/>
  <c r="J36" i="6"/>
  <c r="J35" i="6"/>
  <c r="J34" i="6"/>
  <c r="J33" i="6"/>
  <c r="J32" i="6"/>
  <c r="J30" i="6"/>
  <c r="J29" i="6"/>
  <c r="J28" i="6"/>
  <c r="J27" i="6"/>
  <c r="J26" i="6"/>
  <c r="J25" i="6"/>
  <c r="J24" i="6"/>
  <c r="J23" i="6"/>
  <c r="J22" i="6"/>
  <c r="J21" i="6"/>
  <c r="J20" i="6"/>
  <c r="J18" i="6"/>
  <c r="J17" i="6"/>
  <c r="J16" i="6"/>
  <c r="J15" i="6"/>
  <c r="J14" i="6"/>
  <c r="J11" i="6"/>
  <c r="E22" i="5"/>
  <c r="E21" i="5"/>
  <c r="E20" i="5"/>
  <c r="E19" i="5"/>
  <c r="E18" i="5"/>
  <c r="E17" i="5"/>
  <c r="E16" i="5"/>
  <c r="E15" i="5"/>
  <c r="E14" i="5"/>
  <c r="D11" i="5"/>
  <c r="C11" i="5"/>
  <c r="D6" i="5"/>
  <c r="C6" i="5"/>
  <c r="D5" i="5"/>
  <c r="C5" i="5"/>
  <c r="D28" i="4"/>
  <c r="C28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D5" i="4"/>
  <c r="C5" i="4"/>
  <c r="D4" i="4"/>
  <c r="C4" i="4"/>
  <c r="H19" i="3"/>
  <c r="G19" i="3"/>
  <c r="E19" i="3"/>
  <c r="D19" i="3"/>
  <c r="C19" i="3"/>
  <c r="F18" i="3"/>
  <c r="F17" i="3"/>
  <c r="F16" i="3"/>
  <c r="F15" i="3"/>
  <c r="F14" i="3"/>
  <c r="F13" i="3"/>
  <c r="F12" i="3"/>
  <c r="D19" i="88"/>
  <c r="D20" i="66"/>
  <c r="D21" i="43"/>
  <c r="E21" i="43"/>
  <c r="F19" i="91" l="1"/>
  <c r="C11" i="7"/>
  <c r="L14" i="76"/>
  <c r="J19" i="76"/>
  <c r="M19" i="81"/>
  <c r="Q19" i="77"/>
  <c r="Q19" i="61"/>
  <c r="O19" i="81"/>
  <c r="R19" i="77"/>
  <c r="L17" i="45"/>
  <c r="L11" i="76"/>
  <c r="L15" i="76"/>
  <c r="K19" i="76"/>
  <c r="D182" i="2" s="1"/>
  <c r="Q19" i="81"/>
  <c r="L12" i="76"/>
  <c r="L16" i="76"/>
  <c r="S11" i="77"/>
  <c r="L13" i="76"/>
  <c r="L17" i="76"/>
  <c r="W19" i="81"/>
  <c r="F20" i="71"/>
  <c r="E165" i="2" s="1"/>
  <c r="E21" i="16"/>
  <c r="E66" i="2" s="1"/>
  <c r="L15" i="45"/>
  <c r="R15" i="45"/>
  <c r="J21" i="45"/>
  <c r="P21" i="45"/>
  <c r="M19" i="61"/>
  <c r="D145" i="2" s="1"/>
  <c r="J19" i="41"/>
  <c r="D116" i="2" s="1"/>
  <c r="L12" i="48"/>
  <c r="L16" i="48"/>
  <c r="J18" i="51"/>
  <c r="Q11" i="52"/>
  <c r="Q13" i="52"/>
  <c r="Q15" i="52"/>
  <c r="Q17" i="52"/>
  <c r="L15" i="56"/>
  <c r="E18" i="72"/>
  <c r="E169" i="2" s="1"/>
  <c r="AH12" i="75"/>
  <c r="O19" i="52"/>
  <c r="F20" i="67"/>
  <c r="H20" i="67" s="1"/>
  <c r="F18" i="80"/>
  <c r="R12" i="56"/>
  <c r="R16" i="56"/>
  <c r="J19" i="57"/>
  <c r="D137" i="2" s="1"/>
  <c r="U19" i="50"/>
  <c r="I19" i="50"/>
  <c r="K20" i="48"/>
  <c r="D125" i="2" s="1"/>
  <c r="L13" i="48"/>
  <c r="L17" i="48"/>
  <c r="L14" i="48"/>
  <c r="L18" i="48"/>
  <c r="L15" i="48"/>
  <c r="S19" i="91"/>
  <c r="O19" i="91"/>
  <c r="F19" i="30"/>
  <c r="L12" i="56"/>
  <c r="R17" i="56"/>
  <c r="L11" i="57"/>
  <c r="U11" i="61"/>
  <c r="M19" i="52"/>
  <c r="H19" i="57"/>
  <c r="C137" i="2" s="1"/>
  <c r="H20" i="58"/>
  <c r="F19" i="29"/>
  <c r="J19" i="30"/>
  <c r="F20" i="33"/>
  <c r="H19" i="91"/>
  <c r="D92" i="2" s="1"/>
  <c r="D11" i="7"/>
  <c r="H19" i="30"/>
  <c r="H21" i="45"/>
  <c r="G11" i="7"/>
  <c r="M12" i="9"/>
  <c r="C41" i="2" s="1"/>
  <c r="L19" i="30"/>
  <c r="AE13" i="75"/>
  <c r="N19" i="30"/>
  <c r="R13" i="56"/>
  <c r="L16" i="56"/>
  <c r="J11" i="7"/>
  <c r="P12" i="9"/>
  <c r="C42" i="2" s="1"/>
  <c r="R16" i="45"/>
  <c r="L19" i="45"/>
  <c r="J20" i="48"/>
  <c r="Q12" i="52"/>
  <c r="Q14" i="52"/>
  <c r="Q16" i="52"/>
  <c r="F19" i="52"/>
  <c r="V19" i="52"/>
  <c r="N20" i="56"/>
  <c r="AE11" i="75"/>
  <c r="O10" i="9"/>
  <c r="H19" i="52"/>
  <c r="X19" i="52"/>
  <c r="AH11" i="75"/>
  <c r="D15" i="83"/>
  <c r="D16" i="42"/>
  <c r="F11" i="7"/>
  <c r="E22" i="19"/>
  <c r="E75" i="2" s="1"/>
  <c r="G21" i="95"/>
  <c r="D21" i="95"/>
  <c r="C106" i="2" s="1"/>
  <c r="F21" i="95"/>
  <c r="C108" i="2" s="1"/>
  <c r="H21" i="95"/>
  <c r="C110" i="2" s="1"/>
  <c r="R15" i="32"/>
  <c r="AB15" i="32"/>
  <c r="L15" i="32"/>
  <c r="V15" i="32"/>
  <c r="F15" i="32"/>
  <c r="P15" i="32"/>
  <c r="Z15" i="32"/>
  <c r="J15" i="32"/>
  <c r="H15" i="32"/>
  <c r="T15" i="32"/>
  <c r="AD15" i="32"/>
  <c r="N15" i="32"/>
  <c r="X15" i="32"/>
  <c r="V14" i="34"/>
  <c r="T14" i="34"/>
  <c r="R14" i="34"/>
  <c r="P14" i="34"/>
  <c r="N14" i="34"/>
  <c r="L14" i="34"/>
  <c r="J14" i="34"/>
  <c r="H14" i="34"/>
  <c r="F14" i="34"/>
  <c r="L12" i="41"/>
  <c r="L16" i="41"/>
  <c r="W18" i="43"/>
  <c r="X18" i="43" s="1"/>
  <c r="L18" i="43"/>
  <c r="R17" i="45"/>
  <c r="H18" i="60"/>
  <c r="F18" i="60"/>
  <c r="L20" i="65"/>
  <c r="I17" i="66"/>
  <c r="H17" i="66"/>
  <c r="AE12" i="75"/>
  <c r="F19" i="88"/>
  <c r="E152" i="2" s="1"/>
  <c r="K21" i="17"/>
  <c r="E70" i="2" s="1"/>
  <c r="D16" i="83"/>
  <c r="D17" i="42"/>
  <c r="H22" i="19"/>
  <c r="E76" i="2" s="1"/>
  <c r="AB16" i="32"/>
  <c r="T16" i="32"/>
  <c r="L16" i="32"/>
  <c r="AD16" i="32"/>
  <c r="V16" i="32"/>
  <c r="N16" i="32"/>
  <c r="F16" i="32"/>
  <c r="X16" i="32"/>
  <c r="P16" i="32"/>
  <c r="H16" i="32"/>
  <c r="Z16" i="32"/>
  <c r="R16" i="32"/>
  <c r="J16" i="32"/>
  <c r="V15" i="34"/>
  <c r="T15" i="34"/>
  <c r="R15" i="34"/>
  <c r="P15" i="34"/>
  <c r="N15" i="34"/>
  <c r="L15" i="34"/>
  <c r="J15" i="34"/>
  <c r="H15" i="34"/>
  <c r="F15" i="34"/>
  <c r="W13" i="43"/>
  <c r="X13" i="43" s="1"/>
  <c r="L13" i="43"/>
  <c r="J13" i="46"/>
  <c r="L13" i="46" s="1"/>
  <c r="J17" i="46"/>
  <c r="L17" i="46" s="1"/>
  <c r="G22" i="60"/>
  <c r="E142" i="2" s="1"/>
  <c r="I18" i="66"/>
  <c r="H18" i="66"/>
  <c r="K24" i="20"/>
  <c r="I11" i="7"/>
  <c r="N12" i="9"/>
  <c r="D41" i="2" s="1"/>
  <c r="I22" i="19"/>
  <c r="C77" i="2" s="1"/>
  <c r="L21" i="95"/>
  <c r="I21" i="95"/>
  <c r="D106" i="2" s="1"/>
  <c r="K21" i="95"/>
  <c r="D108" i="2" s="1"/>
  <c r="M21" i="95"/>
  <c r="D110" i="2" s="1"/>
  <c r="H19" i="29"/>
  <c r="X17" i="32"/>
  <c r="R17" i="32"/>
  <c r="AB17" i="32"/>
  <c r="L17" i="32"/>
  <c r="V17" i="32"/>
  <c r="F17" i="32"/>
  <c r="P17" i="32"/>
  <c r="Z17" i="32"/>
  <c r="J17" i="32"/>
  <c r="T17" i="32"/>
  <c r="AD17" i="32"/>
  <c r="N17" i="32"/>
  <c r="H17" i="32"/>
  <c r="H20" i="33"/>
  <c r="P16" i="34"/>
  <c r="H16" i="34"/>
  <c r="V16" i="34"/>
  <c r="N16" i="34"/>
  <c r="F16" i="34"/>
  <c r="T16" i="34"/>
  <c r="L16" i="34"/>
  <c r="R16" i="34"/>
  <c r="J16" i="34"/>
  <c r="F19" i="40"/>
  <c r="L13" i="41"/>
  <c r="L17" i="41"/>
  <c r="W16" i="43"/>
  <c r="X16" i="43" s="1"/>
  <c r="L16" i="43"/>
  <c r="L18" i="45"/>
  <c r="F18" i="49"/>
  <c r="R15" i="56"/>
  <c r="J20" i="58"/>
  <c r="E21" i="17"/>
  <c r="E68" i="2" s="1"/>
  <c r="D10" i="83"/>
  <c r="D11" i="42"/>
  <c r="H9" i="10"/>
  <c r="J9" i="10"/>
  <c r="J22" i="19"/>
  <c r="D77" i="2" s="1"/>
  <c r="J19" i="29"/>
  <c r="J20" i="33"/>
  <c r="V17" i="34"/>
  <c r="T17" i="34"/>
  <c r="R17" i="34"/>
  <c r="P17" i="34"/>
  <c r="N17" i="34"/>
  <c r="L17" i="34"/>
  <c r="J17" i="34"/>
  <c r="H17" i="34"/>
  <c r="F17" i="34"/>
  <c r="W19" i="43"/>
  <c r="X19" i="43" s="1"/>
  <c r="L19" i="43"/>
  <c r="L13" i="45"/>
  <c r="R18" i="45"/>
  <c r="N21" i="45"/>
  <c r="J14" i="46"/>
  <c r="L14" i="46" s="1"/>
  <c r="D19" i="46"/>
  <c r="F19" i="46" s="1"/>
  <c r="L19" i="50"/>
  <c r="E132" i="2" s="1"/>
  <c r="X19" i="50"/>
  <c r="Z11" i="52"/>
  <c r="Z13" i="52"/>
  <c r="Z15" i="52"/>
  <c r="Z17" i="52"/>
  <c r="L13" i="56"/>
  <c r="H20" i="56"/>
  <c r="C136" i="2" s="1"/>
  <c r="H12" i="60"/>
  <c r="F12" i="60"/>
  <c r="Z12" i="61"/>
  <c r="AA12" i="61" s="1"/>
  <c r="W12" i="61"/>
  <c r="I12" i="66"/>
  <c r="H12" i="66"/>
  <c r="L11" i="79"/>
  <c r="I19" i="81"/>
  <c r="D198" i="2" s="1"/>
  <c r="F18" i="92"/>
  <c r="D98" i="2" s="1"/>
  <c r="H21" i="17"/>
  <c r="E69" i="2" s="1"/>
  <c r="D13" i="83"/>
  <c r="D14" i="42"/>
  <c r="D11" i="83"/>
  <c r="D12" i="42"/>
  <c r="Q12" i="9"/>
  <c r="D42" i="2" s="1"/>
  <c r="E21" i="18"/>
  <c r="E71" i="2" s="1"/>
  <c r="L19" i="29"/>
  <c r="L20" i="33"/>
  <c r="I19" i="40"/>
  <c r="E115" i="2" s="1"/>
  <c r="L14" i="41"/>
  <c r="L14" i="43"/>
  <c r="W14" i="43"/>
  <c r="X14" i="43" s="1"/>
  <c r="T12" i="44"/>
  <c r="Z12" i="44"/>
  <c r="H12" i="44"/>
  <c r="N12" i="44"/>
  <c r="R13" i="45"/>
  <c r="L16" i="45"/>
  <c r="I18" i="49"/>
  <c r="E127" i="2" s="1"/>
  <c r="G18" i="51"/>
  <c r="J20" i="56"/>
  <c r="D136" i="2" s="1"/>
  <c r="H13" i="60"/>
  <c r="F13" i="60"/>
  <c r="J25" i="60"/>
  <c r="E144" i="2" s="1"/>
  <c r="C151" i="2"/>
  <c r="I13" i="66"/>
  <c r="H13" i="66"/>
  <c r="F19" i="74"/>
  <c r="AH13" i="75"/>
  <c r="G19" i="81"/>
  <c r="D196" i="2" s="1"/>
  <c r="J19" i="91"/>
  <c r="H18" i="92"/>
  <c r="D12" i="83"/>
  <c r="D13" i="42"/>
  <c r="C10" i="8"/>
  <c r="E10" i="8" s="1"/>
  <c r="R10" i="9"/>
  <c r="H21" i="18"/>
  <c r="E72" i="2" s="1"/>
  <c r="H24" i="20"/>
  <c r="N19" i="29"/>
  <c r="X12" i="32"/>
  <c r="P12" i="32"/>
  <c r="H12" i="32"/>
  <c r="Z12" i="32"/>
  <c r="R12" i="32"/>
  <c r="J12" i="32"/>
  <c r="AB12" i="32"/>
  <c r="T12" i="32"/>
  <c r="L12" i="32"/>
  <c r="AD12" i="32"/>
  <c r="V12" i="32"/>
  <c r="N12" i="32"/>
  <c r="F12" i="32"/>
  <c r="V11" i="34"/>
  <c r="T11" i="34"/>
  <c r="R11" i="34"/>
  <c r="P11" i="34"/>
  <c r="N11" i="34"/>
  <c r="L11" i="34"/>
  <c r="J11" i="34"/>
  <c r="H11" i="34"/>
  <c r="F11" i="34"/>
  <c r="W17" i="43"/>
  <c r="X17" i="43" s="1"/>
  <c r="L17" i="43"/>
  <c r="V12" i="44"/>
  <c r="J12" i="44"/>
  <c r="AB12" i="44"/>
  <c r="P12" i="44"/>
  <c r="J11" i="46"/>
  <c r="L11" i="46" s="1"/>
  <c r="J15" i="46"/>
  <c r="L15" i="46" s="1"/>
  <c r="L18" i="49"/>
  <c r="E128" i="2" s="1"/>
  <c r="N18" i="49"/>
  <c r="E129" i="2" s="1"/>
  <c r="H14" i="60"/>
  <c r="F14" i="60"/>
  <c r="K19" i="61"/>
  <c r="D151" i="2"/>
  <c r="I14" i="66"/>
  <c r="H14" i="66"/>
  <c r="K19" i="81"/>
  <c r="D197" i="2" s="1"/>
  <c r="M19" i="91"/>
  <c r="D94" i="2" s="1"/>
  <c r="X13" i="32"/>
  <c r="H13" i="32"/>
  <c r="R13" i="32"/>
  <c r="AB13" i="32"/>
  <c r="L13" i="32"/>
  <c r="V13" i="32"/>
  <c r="F13" i="32"/>
  <c r="P13" i="32"/>
  <c r="Z13" i="32"/>
  <c r="J13" i="32"/>
  <c r="T13" i="32"/>
  <c r="AD13" i="32"/>
  <c r="N13" i="32"/>
  <c r="J12" i="34"/>
  <c r="P12" i="34"/>
  <c r="H12" i="34"/>
  <c r="N12" i="34"/>
  <c r="V12" i="34"/>
  <c r="F12" i="34"/>
  <c r="R12" i="34"/>
  <c r="T12" i="34"/>
  <c r="L12" i="34"/>
  <c r="L11" i="41"/>
  <c r="L15" i="41"/>
  <c r="L14" i="45"/>
  <c r="R19" i="45"/>
  <c r="I19" i="46"/>
  <c r="E121" i="2" s="1"/>
  <c r="L14" i="56"/>
  <c r="H15" i="60"/>
  <c r="F15" i="60"/>
  <c r="Z15" i="61"/>
  <c r="AA15" i="61" s="1"/>
  <c r="W15" i="61"/>
  <c r="I15" i="66"/>
  <c r="H15" i="66"/>
  <c r="G9" i="10"/>
  <c r="I9" i="10"/>
  <c r="D14" i="83"/>
  <c r="D15" i="42"/>
  <c r="N21" i="18"/>
  <c r="E74" i="2" s="1"/>
  <c r="Z14" i="32"/>
  <c r="R14" i="32"/>
  <c r="J14" i="32"/>
  <c r="AB14" i="32"/>
  <c r="T14" i="32"/>
  <c r="L14" i="32"/>
  <c r="AD14" i="32"/>
  <c r="V14" i="32"/>
  <c r="N14" i="32"/>
  <c r="F14" i="32"/>
  <c r="X14" i="32"/>
  <c r="P14" i="32"/>
  <c r="H14" i="32"/>
  <c r="V13" i="34"/>
  <c r="T13" i="34"/>
  <c r="R13" i="34"/>
  <c r="P13" i="34"/>
  <c r="N13" i="34"/>
  <c r="L13" i="34"/>
  <c r="J13" i="34"/>
  <c r="H13" i="34"/>
  <c r="F13" i="34"/>
  <c r="W15" i="43"/>
  <c r="X15" i="43" s="1"/>
  <c r="L15" i="43"/>
  <c r="R14" i="45"/>
  <c r="J12" i="46"/>
  <c r="L12" i="46" s="1"/>
  <c r="J16" i="46"/>
  <c r="L16" i="46" s="1"/>
  <c r="Z12" i="52"/>
  <c r="Z14" i="52"/>
  <c r="Z16" i="52"/>
  <c r="R14" i="56"/>
  <c r="L17" i="56"/>
  <c r="H16" i="60"/>
  <c r="F16" i="60"/>
  <c r="O11" i="61"/>
  <c r="G20" i="62"/>
  <c r="I16" i="66"/>
  <c r="H16" i="66"/>
  <c r="I20" i="71"/>
  <c r="E166" i="2" s="1"/>
  <c r="C186" i="2"/>
  <c r="J19" i="79"/>
  <c r="D194" i="2" s="1"/>
  <c r="Q19" i="91"/>
  <c r="D95" i="2" s="1"/>
  <c r="E24" i="20"/>
  <c r="L24" i="20"/>
  <c r="M24" i="20"/>
  <c r="K21" i="18"/>
  <c r="E73" i="2" s="1"/>
  <c r="S21" i="15"/>
  <c r="D62" i="2" s="1"/>
  <c r="R21" i="15"/>
  <c r="C62" i="2" s="1"/>
  <c r="I21" i="15"/>
  <c r="J21" i="15"/>
  <c r="D17" i="2"/>
  <c r="D23" i="2"/>
  <c r="D22" i="2"/>
  <c r="D15" i="2"/>
  <c r="D21" i="2"/>
  <c r="D20" i="2"/>
  <c r="D19" i="2"/>
  <c r="D18" i="2"/>
  <c r="D10" i="2"/>
  <c r="E29" i="4"/>
  <c r="C10" i="2"/>
  <c r="F28" i="4"/>
  <c r="C23" i="2"/>
  <c r="C20" i="2"/>
  <c r="C22" i="2"/>
  <c r="C15" i="2"/>
  <c r="C21" i="2"/>
  <c r="C19" i="2"/>
  <c r="C18" i="2"/>
  <c r="C17" i="2"/>
  <c r="E10" i="2"/>
  <c r="I19" i="3"/>
  <c r="J19" i="3"/>
  <c r="E60" i="2"/>
  <c r="E59" i="2"/>
  <c r="AD11" i="32"/>
  <c r="AB11" i="32"/>
  <c r="Z11" i="32"/>
  <c r="X11" i="32"/>
  <c r="H19" i="14"/>
  <c r="H20" i="14" s="1"/>
  <c r="E12" i="14"/>
  <c r="G12" i="14"/>
  <c r="G16" i="14"/>
  <c r="E16" i="14"/>
  <c r="G13" i="14"/>
  <c r="E13" i="14"/>
  <c r="G17" i="14"/>
  <c r="E17" i="14"/>
  <c r="E14" i="14"/>
  <c r="G14" i="14"/>
  <c r="G15" i="14"/>
  <c r="E15" i="14"/>
  <c r="AB21" i="43"/>
  <c r="J21" i="43"/>
  <c r="P21" i="43"/>
  <c r="Z21" i="43"/>
  <c r="N21" i="43"/>
  <c r="H21" i="43"/>
  <c r="S19" i="81"/>
  <c r="D199" i="2" s="1"/>
  <c r="I20" i="67"/>
  <c r="J20" i="67" s="1"/>
  <c r="N20" i="65"/>
  <c r="P20" i="65"/>
  <c r="N19" i="57"/>
  <c r="P19" i="57"/>
  <c r="O19" i="50"/>
  <c r="E133" i="2" s="1"/>
  <c r="F19" i="50"/>
  <c r="E130" i="2" s="1"/>
  <c r="R19" i="50"/>
  <c r="H11" i="32"/>
  <c r="F11" i="32"/>
  <c r="V11" i="32"/>
  <c r="T11" i="32"/>
  <c r="R11" i="32"/>
  <c r="P11" i="32"/>
  <c r="N11" i="32"/>
  <c r="L11" i="32"/>
  <c r="J11" i="32"/>
  <c r="E11" i="14"/>
  <c r="F12" i="44"/>
  <c r="R12" i="44" s="1"/>
  <c r="K20" i="58"/>
  <c r="D20" i="44"/>
  <c r="Z20" i="44" s="1"/>
  <c r="L14" i="70"/>
  <c r="I19" i="78"/>
  <c r="L19" i="78"/>
  <c r="L15" i="24"/>
  <c r="K19" i="57"/>
  <c r="Z16" i="61"/>
  <c r="AA16" i="61" s="1"/>
  <c r="O19" i="78"/>
  <c r="Z17" i="61"/>
  <c r="AA17" i="61" s="1"/>
  <c r="D87" i="2"/>
  <c r="Z13" i="61"/>
  <c r="AA13" i="61" s="1"/>
  <c r="L14" i="24"/>
  <c r="D186" i="2"/>
  <c r="N12" i="82"/>
  <c r="O12" i="82" s="1"/>
  <c r="Z14" i="61"/>
  <c r="AA14" i="61" s="1"/>
  <c r="C145" i="2"/>
  <c r="L18" i="24"/>
  <c r="C12" i="7"/>
  <c r="F12" i="7"/>
  <c r="D12" i="7"/>
  <c r="G12" i="7"/>
  <c r="L12" i="24"/>
  <c r="C19" i="21"/>
  <c r="C20" i="21" s="1"/>
  <c r="C116" i="2"/>
  <c r="U19" i="34"/>
  <c r="R19" i="34" s="1"/>
  <c r="J19" i="68"/>
  <c r="J21" i="68" s="1"/>
  <c r="C13" i="8"/>
  <c r="E13" i="8" s="1"/>
  <c r="M20" i="62"/>
  <c r="K19" i="77"/>
  <c r="M19" i="77" s="1"/>
  <c r="O12" i="62"/>
  <c r="P12" i="62" s="1"/>
  <c r="L13" i="68"/>
  <c r="D14" i="69" s="1"/>
  <c r="L16" i="24"/>
  <c r="D50" i="12"/>
  <c r="T20" i="73"/>
  <c r="E176" i="2" s="1"/>
  <c r="L17" i="24"/>
  <c r="L17" i="70"/>
  <c r="J20" i="73"/>
  <c r="E172" i="2" s="1"/>
  <c r="F20" i="65"/>
  <c r="J20" i="65" s="1"/>
  <c r="C87" i="2"/>
  <c r="D138" i="2"/>
  <c r="E20" i="65"/>
  <c r="H20" i="65" s="1"/>
  <c r="T10" i="15"/>
  <c r="P19" i="52"/>
  <c r="F20" i="56"/>
  <c r="M20" i="73"/>
  <c r="N21" i="73" s="1"/>
  <c r="L11" i="70"/>
  <c r="D187" i="2"/>
  <c r="E131" i="2"/>
  <c r="S20" i="62"/>
  <c r="E11" i="5"/>
  <c r="V19" i="61"/>
  <c r="F19" i="70"/>
  <c r="K73" i="7"/>
  <c r="N11" i="20"/>
  <c r="C182" i="2"/>
  <c r="Z11" i="61"/>
  <c r="AA11" i="61" s="1"/>
  <c r="F19" i="76"/>
  <c r="I19" i="61"/>
  <c r="I19" i="70"/>
  <c r="Y19" i="52"/>
  <c r="L13" i="24"/>
  <c r="D11" i="89"/>
  <c r="K20" i="44"/>
  <c r="N19" i="61"/>
  <c r="H20" i="62"/>
  <c r="D20" i="62"/>
  <c r="L17" i="68"/>
  <c r="D18" i="69" s="1"/>
  <c r="Q21" i="45"/>
  <c r="D146" i="2"/>
  <c r="X19" i="61"/>
  <c r="Y19" i="61" s="1"/>
  <c r="I19" i="76"/>
  <c r="K19" i="19"/>
  <c r="T19" i="61"/>
  <c r="S21" i="43"/>
  <c r="T21" i="43" s="1"/>
  <c r="D93" i="2"/>
  <c r="H62" i="7"/>
  <c r="U21" i="43"/>
  <c r="V21" i="43" s="1"/>
  <c r="L11" i="68"/>
  <c r="D12" i="69" s="1"/>
  <c r="Q20" i="44"/>
  <c r="E126" i="2"/>
  <c r="L13" i="70"/>
  <c r="H8" i="71"/>
  <c r="R11" i="78"/>
  <c r="R19" i="78" s="1"/>
  <c r="L16" i="68"/>
  <c r="D17" i="69" s="1"/>
  <c r="L12" i="70"/>
  <c r="I20" i="24"/>
  <c r="K11" i="19"/>
  <c r="K62" i="7"/>
  <c r="I12" i="9"/>
  <c r="F19" i="3"/>
  <c r="K19" i="46"/>
  <c r="L15" i="70"/>
  <c r="K21" i="19"/>
  <c r="L20" i="82"/>
  <c r="C19" i="23"/>
  <c r="C13" i="23" s="1"/>
  <c r="F19" i="41"/>
  <c r="T19" i="52"/>
  <c r="C146" i="2"/>
  <c r="F20" i="48"/>
  <c r="F20" i="73"/>
  <c r="G21" i="73" s="1"/>
  <c r="O19" i="28"/>
  <c r="C125" i="2"/>
  <c r="F20" i="58"/>
  <c r="L16" i="70"/>
  <c r="N20" i="62"/>
  <c r="C187" i="2"/>
  <c r="H18" i="89"/>
  <c r="K19" i="70"/>
  <c r="Q20" i="73"/>
  <c r="E175" i="2" s="1"/>
  <c r="D91" i="2"/>
  <c r="K20" i="82"/>
  <c r="L14" i="68"/>
  <c r="D15" i="69" s="1"/>
  <c r="N21" i="20"/>
  <c r="N19" i="20"/>
  <c r="K18" i="15"/>
  <c r="K13" i="15"/>
  <c r="K10" i="15"/>
  <c r="T13" i="15"/>
  <c r="T18" i="15"/>
  <c r="K11" i="15"/>
  <c r="K12" i="15"/>
  <c r="T11" i="15"/>
  <c r="T12" i="15"/>
  <c r="E73" i="7"/>
  <c r="E62" i="7"/>
  <c r="K19" i="39"/>
  <c r="E28" i="4"/>
  <c r="Q22" i="15" s="1"/>
  <c r="F12" i="9"/>
  <c r="C11" i="10"/>
  <c r="G11" i="10" s="1"/>
  <c r="Q19" i="39"/>
  <c r="D19" i="28"/>
  <c r="F19" i="28" s="1"/>
  <c r="U19" i="32"/>
  <c r="H73" i="7"/>
  <c r="L12" i="9"/>
  <c r="D99" i="2"/>
  <c r="F20" i="24"/>
  <c r="J20" i="24"/>
  <c r="D19" i="39"/>
  <c r="E19" i="39"/>
  <c r="K20" i="24"/>
  <c r="K21" i="43"/>
  <c r="AC20" i="44"/>
  <c r="K19" i="41"/>
  <c r="E20" i="44"/>
  <c r="P20" i="44" s="1"/>
  <c r="F21" i="45"/>
  <c r="K21" i="45"/>
  <c r="AC21" i="43"/>
  <c r="F19" i="61"/>
  <c r="W20" i="44"/>
  <c r="Q21" i="43"/>
  <c r="K19" i="52"/>
  <c r="Q20" i="56"/>
  <c r="G22" i="62"/>
  <c r="G23" i="62" s="1"/>
  <c r="F19" i="79"/>
  <c r="C194" i="2"/>
  <c r="M20" i="82"/>
  <c r="I20" i="48"/>
  <c r="F19" i="57"/>
  <c r="F19" i="68"/>
  <c r="E20" i="68" s="1"/>
  <c r="K19" i="79"/>
  <c r="E195" i="2"/>
  <c r="D96" i="2"/>
  <c r="I19" i="68"/>
  <c r="H20" i="68" s="1"/>
  <c r="L15" i="68"/>
  <c r="D16" i="69" s="1"/>
  <c r="P19" i="77"/>
  <c r="C138" i="2"/>
  <c r="I20" i="60"/>
  <c r="I24" i="60" s="1"/>
  <c r="E17" i="63"/>
  <c r="F15" i="63" s="1"/>
  <c r="L12" i="68"/>
  <c r="D13" i="69" s="1"/>
  <c r="K19" i="68"/>
  <c r="G19" i="77"/>
  <c r="H19" i="77" s="1"/>
  <c r="K20" i="56"/>
  <c r="J19" i="70"/>
  <c r="G20" i="66"/>
  <c r="H20" i="66" s="1"/>
  <c r="G13" i="7" l="1"/>
  <c r="D40" i="2" s="1"/>
  <c r="F10" i="63"/>
  <c r="C13" i="7"/>
  <c r="C39" i="2" s="1"/>
  <c r="K21" i="15"/>
  <c r="K22" i="15" s="1"/>
  <c r="D13" i="7"/>
  <c r="D39" i="2" s="1"/>
  <c r="S19" i="77"/>
  <c r="L20" i="56"/>
  <c r="F14" i="63"/>
  <c r="C18" i="63"/>
  <c r="F18" i="69"/>
  <c r="J18" i="69"/>
  <c r="H18" i="69"/>
  <c r="H14" i="69"/>
  <c r="F14" i="69"/>
  <c r="J14" i="69"/>
  <c r="J13" i="69"/>
  <c r="H13" i="69"/>
  <c r="F13" i="69"/>
  <c r="H15" i="69"/>
  <c r="J15" i="69"/>
  <c r="F15" i="69"/>
  <c r="F13" i="63"/>
  <c r="D18" i="63"/>
  <c r="D20" i="68"/>
  <c r="F11" i="63"/>
  <c r="F17" i="69"/>
  <c r="J17" i="69"/>
  <c r="H17" i="69"/>
  <c r="J12" i="69"/>
  <c r="H12" i="69"/>
  <c r="F12" i="69"/>
  <c r="F12" i="63"/>
  <c r="J16" i="69"/>
  <c r="H16" i="69"/>
  <c r="F16" i="69"/>
  <c r="L19" i="76"/>
  <c r="E182" i="2" s="1"/>
  <c r="G21" i="69"/>
  <c r="E163" i="2" s="1"/>
  <c r="F13" i="7"/>
  <c r="C40" i="2" s="1"/>
  <c r="R12" i="9"/>
  <c r="E42" i="2" s="1"/>
  <c r="U19" i="61"/>
  <c r="J19" i="46"/>
  <c r="L19" i="46" s="1"/>
  <c r="H19" i="89"/>
  <c r="D90" i="2" s="1"/>
  <c r="E11" i="7"/>
  <c r="L20" i="48"/>
  <c r="E125" i="2" s="1"/>
  <c r="K11" i="7"/>
  <c r="N20" i="44"/>
  <c r="E186" i="2"/>
  <c r="H11" i="7"/>
  <c r="H13" i="7" s="1"/>
  <c r="E40" i="2" s="1"/>
  <c r="H20" i="60"/>
  <c r="J20" i="44"/>
  <c r="I20" i="66"/>
  <c r="E156" i="2" s="1"/>
  <c r="AB20" i="44"/>
  <c r="D119" i="2" s="1"/>
  <c r="P19" i="34"/>
  <c r="K22" i="19"/>
  <c r="E77" i="2" s="1"/>
  <c r="F15" i="42"/>
  <c r="D15" i="85"/>
  <c r="H19" i="34"/>
  <c r="F14" i="42"/>
  <c r="D14" i="85"/>
  <c r="F20" i="60"/>
  <c r="AD12" i="44"/>
  <c r="E184" i="2"/>
  <c r="L19" i="41"/>
  <c r="E116" i="2" s="1"/>
  <c r="T20" i="44"/>
  <c r="C118" i="2" s="1"/>
  <c r="G20" i="68"/>
  <c r="N21" i="95"/>
  <c r="E106" i="2" s="1"/>
  <c r="Q21" i="95"/>
  <c r="P21" i="95"/>
  <c r="E108" i="2" s="1"/>
  <c r="R21" i="95"/>
  <c r="E110" i="2" s="1"/>
  <c r="V20" i="44"/>
  <c r="D118" i="2" s="1"/>
  <c r="L12" i="44"/>
  <c r="F13" i="42"/>
  <c r="D13" i="85"/>
  <c r="AC19" i="61"/>
  <c r="E148" i="2" s="1"/>
  <c r="E21" i="24"/>
  <c r="C88" i="2" s="1"/>
  <c r="X12" i="44"/>
  <c r="L19" i="57"/>
  <c r="E137" i="2" s="1"/>
  <c r="L20" i="58"/>
  <c r="E138" i="2" s="1"/>
  <c r="H19" i="28"/>
  <c r="F11" i="42"/>
  <c r="D11" i="85"/>
  <c r="D19" i="42"/>
  <c r="F19" i="42" s="1"/>
  <c r="T19" i="34"/>
  <c r="O19" i="61"/>
  <c r="E145" i="2" s="1"/>
  <c r="V19" i="34"/>
  <c r="E102" i="2" s="1"/>
  <c r="F19" i="34"/>
  <c r="L19" i="28"/>
  <c r="J19" i="34"/>
  <c r="J19" i="28"/>
  <c r="D18" i="83"/>
  <c r="F17" i="42"/>
  <c r="D17" i="85"/>
  <c r="L19" i="79"/>
  <c r="E194" i="2" s="1"/>
  <c r="P19" i="28"/>
  <c r="D97" i="2" s="1"/>
  <c r="K21" i="68"/>
  <c r="D159" i="2" s="1"/>
  <c r="N19" i="28"/>
  <c r="L19" i="34"/>
  <c r="H20" i="44"/>
  <c r="F16" i="42"/>
  <c r="D16" i="85"/>
  <c r="L21" i="45"/>
  <c r="O12" i="9"/>
  <c r="E41" i="2" s="1"/>
  <c r="N19" i="34"/>
  <c r="F12" i="42"/>
  <c r="D12" i="85"/>
  <c r="H21" i="24"/>
  <c r="D88" i="2" s="1"/>
  <c r="N24" i="20"/>
  <c r="T21" i="15"/>
  <c r="E62" i="2" s="1"/>
  <c r="H22" i="15"/>
  <c r="E19" i="2"/>
  <c r="E18" i="2"/>
  <c r="E17" i="2"/>
  <c r="E23" i="2"/>
  <c r="E21" i="2"/>
  <c r="E20" i="2"/>
  <c r="E22" i="2"/>
  <c r="E15" i="2"/>
  <c r="K20" i="77"/>
  <c r="E183" i="2" s="1"/>
  <c r="S22" i="73"/>
  <c r="D177" i="2" s="1"/>
  <c r="D15" i="21"/>
  <c r="K22" i="18"/>
  <c r="D18" i="21"/>
  <c r="D20" i="76"/>
  <c r="E181" i="2" s="1"/>
  <c r="F22" i="16"/>
  <c r="D65" i="2" s="1"/>
  <c r="N22" i="18"/>
  <c r="R22" i="73"/>
  <c r="C177" i="2" s="1"/>
  <c r="D13" i="21"/>
  <c r="H22" i="18"/>
  <c r="D16" i="21"/>
  <c r="D12" i="21"/>
  <c r="E22" i="18"/>
  <c r="H23" i="19"/>
  <c r="D11" i="21"/>
  <c r="K22" i="17"/>
  <c r="E22" i="17"/>
  <c r="E23" i="19"/>
  <c r="D19" i="21"/>
  <c r="H22" i="17"/>
  <c r="D17" i="21"/>
  <c r="T22" i="73"/>
  <c r="E177" i="2" s="1"/>
  <c r="E22" i="16"/>
  <c r="E67" i="2" s="1"/>
  <c r="E22" i="15"/>
  <c r="N22" i="15"/>
  <c r="AD19" i="32"/>
  <c r="AB19" i="32"/>
  <c r="Z19" i="32"/>
  <c r="X19" i="32"/>
  <c r="G19" i="14"/>
  <c r="E19" i="14"/>
  <c r="J19" i="39"/>
  <c r="D113" i="2" s="1"/>
  <c r="V19" i="39"/>
  <c r="P19" i="39"/>
  <c r="D114" i="2" s="1"/>
  <c r="T19" i="39"/>
  <c r="N19" i="39"/>
  <c r="C114" i="2" s="1"/>
  <c r="H19" i="39"/>
  <c r="C113" i="2" s="1"/>
  <c r="E185" i="2"/>
  <c r="E157" i="2"/>
  <c r="W19" i="61"/>
  <c r="C147" i="2" s="1"/>
  <c r="R20" i="56"/>
  <c r="Z19" i="52"/>
  <c r="Q19" i="52"/>
  <c r="R21" i="45"/>
  <c r="V19" i="32"/>
  <c r="E101" i="2" s="1"/>
  <c r="T19" i="32"/>
  <c r="R19" i="32"/>
  <c r="P19" i="32"/>
  <c r="N19" i="32"/>
  <c r="L19" i="32"/>
  <c r="J19" i="32"/>
  <c r="H19" i="32"/>
  <c r="F19" i="32"/>
  <c r="C119" i="2"/>
  <c r="D18" i="89"/>
  <c r="E136" i="2"/>
  <c r="E87" i="2"/>
  <c r="E12" i="7"/>
  <c r="E171" i="2"/>
  <c r="E170" i="2"/>
  <c r="D158" i="2"/>
  <c r="E153" i="2"/>
  <c r="E154" i="2"/>
  <c r="E174" i="2"/>
  <c r="E173" i="2"/>
  <c r="E151" i="2"/>
  <c r="C159" i="2"/>
  <c r="C158" i="2"/>
  <c r="D89" i="2"/>
  <c r="L20" i="24"/>
  <c r="K21" i="24" s="1"/>
  <c r="N20" i="82"/>
  <c r="D147" i="2"/>
  <c r="Z19" i="61"/>
  <c r="W21" i="43"/>
  <c r="L19" i="70"/>
  <c r="L20" i="70" s="1"/>
  <c r="F21" i="43"/>
  <c r="E187" i="2"/>
  <c r="C42" i="23"/>
  <c r="D38" i="23" s="1"/>
  <c r="F20" i="44"/>
  <c r="X20" i="44" s="1"/>
  <c r="O20" i="62"/>
  <c r="E143" i="2"/>
  <c r="E155" i="2"/>
  <c r="L19" i="68"/>
  <c r="E158" i="2" s="1"/>
  <c r="F19" i="39"/>
  <c r="D11" i="10"/>
  <c r="I11" i="10" s="1"/>
  <c r="D35" i="23" l="1"/>
  <c r="D25" i="23"/>
  <c r="D17" i="23"/>
  <c r="D34" i="23"/>
  <c r="D24" i="23"/>
  <c r="D16" i="23"/>
  <c r="D15" i="23"/>
  <c r="D21" i="23"/>
  <c r="D20" i="23"/>
  <c r="D18" i="23"/>
  <c r="D31" i="23"/>
  <c r="D23" i="23"/>
  <c r="D27" i="23"/>
  <c r="D30" i="23"/>
  <c r="D22" i="23"/>
  <c r="D14" i="23"/>
  <c r="D29" i="23"/>
  <c r="D19" i="23"/>
  <c r="D26" i="23"/>
  <c r="D28" i="23"/>
  <c r="F81" i="108"/>
  <c r="F81" i="2"/>
  <c r="C45" i="23"/>
  <c r="E13" i="7"/>
  <c r="E39" i="2" s="1"/>
  <c r="K23" i="19"/>
  <c r="D40" i="23"/>
  <c r="D37" i="23"/>
  <c r="D44" i="23"/>
  <c r="D33" i="23"/>
  <c r="L21" i="68"/>
  <c r="E159" i="2" s="1"/>
  <c r="J20" i="68"/>
  <c r="AD20" i="44"/>
  <c r="E88" i="2"/>
  <c r="R20" i="44"/>
  <c r="Q13" i="85"/>
  <c r="G13" i="85"/>
  <c r="K20" i="68"/>
  <c r="D13" i="23"/>
  <c r="E118" i="2"/>
  <c r="G15" i="85"/>
  <c r="Q15" i="85"/>
  <c r="L20" i="44"/>
  <c r="Q17" i="85"/>
  <c r="G17" i="85"/>
  <c r="Q11" i="85"/>
  <c r="G11" i="85"/>
  <c r="D19" i="85"/>
  <c r="Q14" i="85"/>
  <c r="G14" i="85"/>
  <c r="H11" i="10"/>
  <c r="J11" i="10"/>
  <c r="O20" i="82"/>
  <c r="E200" i="2" s="1"/>
  <c r="Q12" i="85"/>
  <c r="G12" i="85"/>
  <c r="Q16" i="85"/>
  <c r="G16" i="85"/>
  <c r="T22" i="15"/>
  <c r="E164" i="2"/>
  <c r="R21" i="43"/>
  <c r="L21" i="43"/>
  <c r="AD21" i="43"/>
  <c r="X21" i="43"/>
  <c r="X19" i="39"/>
  <c r="R19" i="39"/>
  <c r="E114" i="2" s="1"/>
  <c r="L19" i="39"/>
  <c r="E113" i="2" s="1"/>
  <c r="P20" i="62"/>
  <c r="E149" i="2" s="1"/>
  <c r="AA19" i="61"/>
  <c r="E120" i="2"/>
  <c r="E122" i="2"/>
  <c r="E119" i="2"/>
  <c r="D20" i="69"/>
  <c r="F83" i="108" l="1"/>
  <c r="F83" i="2"/>
  <c r="F82" i="2"/>
  <c r="F82" i="108"/>
  <c r="H20" i="69"/>
  <c r="E162" i="2" s="1"/>
  <c r="F20" i="69"/>
  <c r="E161" i="2" s="1"/>
  <c r="J20" i="69"/>
  <c r="E160" i="2" s="1"/>
  <c r="E146" i="2"/>
  <c r="E147" i="2"/>
  <c r="G19" i="85"/>
  <c r="Q19" i="85"/>
  <c r="C12" i="33" l="1"/>
</calcChain>
</file>

<file path=xl/comments1.xml><?xml version="1.0" encoding="utf-8"?>
<comments xmlns="http://schemas.openxmlformats.org/spreadsheetml/2006/main">
  <authors>
    <author>Hisyam akbar</author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>Hisyam akbar: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D2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Diisi jumlah terduga tuberkulosis</t>
        </r>
      </text>
    </comment>
    <comment ref="I2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isi perkiraan jumlah insiden tuberkulosis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D2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isi prevalensi pneumonia balita (%)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F1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jumlah estimasi orang dengan risiko terinfeksi HIV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input  jumlah org dgn risiko terinfeksi HIV mendapat pelayanan deteksi dini HIV sesuai standar</t>
        </r>
      </text>
    </comment>
  </commentList>
</comments>
</file>

<file path=xl/sharedStrings.xml><?xml version="1.0" encoding="utf-8"?>
<sst xmlns="http://schemas.openxmlformats.org/spreadsheetml/2006/main" count="3755" uniqueCount="1403">
  <si>
    <t>RESUME PROFIL KESEHATAN</t>
  </si>
  <si>
    <t>TAHUN</t>
  </si>
  <si>
    <t>NO</t>
  </si>
  <si>
    <t>INDIKATOR</t>
  </si>
  <si>
    <t>ANGKA/NILAI</t>
  </si>
  <si>
    <t>No. Lampiran</t>
  </si>
  <si>
    <t>L</t>
  </si>
  <si>
    <t>P</t>
  </si>
  <si>
    <t>L + P</t>
  </si>
  <si>
    <t>Satuan</t>
  </si>
  <si>
    <t>I</t>
  </si>
  <si>
    <t>GAMBARAN UMUM</t>
  </si>
  <si>
    <t>Luas Wilayah</t>
  </si>
  <si>
    <r>
      <t>Km</t>
    </r>
    <r>
      <rPr>
        <vertAlign val="superscript"/>
        <sz val="11"/>
        <rFont val="Arial"/>
        <family val="2"/>
      </rPr>
      <t>2</t>
    </r>
  </si>
  <si>
    <t>Tabel 1</t>
  </si>
  <si>
    <t>Jumlah Desa/Kelurahan</t>
  </si>
  <si>
    <t>Desa/Kelurahan</t>
  </si>
  <si>
    <t>Jumlah Penduduk</t>
  </si>
  <si>
    <t>Jiwa</t>
  </si>
  <si>
    <t>Tabel 2</t>
  </si>
  <si>
    <t>Rata-rata jiwa/rumah tangga</t>
  </si>
  <si>
    <r>
      <t>Kepadatan Penduduk /Km</t>
    </r>
    <r>
      <rPr>
        <vertAlign val="superscript"/>
        <sz val="11"/>
        <rFont val="Arial"/>
        <family val="2"/>
      </rPr>
      <t>2</t>
    </r>
  </si>
  <si>
    <r>
      <t>Jiwa/Km</t>
    </r>
    <r>
      <rPr>
        <vertAlign val="superscript"/>
        <sz val="11"/>
        <rFont val="Arial"/>
        <family val="2"/>
      </rPr>
      <t>2</t>
    </r>
  </si>
  <si>
    <t>Rasio Beban Tanggungan</t>
  </si>
  <si>
    <t>per 100 penduduk produktif</t>
  </si>
  <si>
    <t>Rasio Jenis Kelamin</t>
  </si>
  <si>
    <t>Penduduk 15 tahun ke atas melek huruf</t>
  </si>
  <si>
    <t>%</t>
  </si>
  <si>
    <t>Tabel 3</t>
  </si>
  <si>
    <t>Penduduk 15 tahun yang memiliki ijazah tertinggi</t>
  </si>
  <si>
    <t>a. SMP/ MTs</t>
  </si>
  <si>
    <t>b. SMA/ MA</t>
  </si>
  <si>
    <t>c. Sekolah menengah kejuruan</t>
  </si>
  <si>
    <t>d. Diploma I/Diploma II</t>
  </si>
  <si>
    <t>e. Akademi/Diploma III</t>
  </si>
  <si>
    <t>f.  S1/Diploma IV</t>
  </si>
  <si>
    <t>g. S2/S3 (Master/Doktor)</t>
  </si>
  <si>
    <t>II</t>
  </si>
  <si>
    <t>SARANA KESEHATAN</t>
  </si>
  <si>
    <t>II.1</t>
  </si>
  <si>
    <t>Sarana Kesehatan</t>
  </si>
  <si>
    <t>Jumlah Rumah Sakit Umum</t>
  </si>
  <si>
    <t>RS</t>
  </si>
  <si>
    <t>Tabel 4</t>
  </si>
  <si>
    <t>Jumlah Rumah Sakit Khusus</t>
  </si>
  <si>
    <t>Jumlah Puskesmas Rawat Inap</t>
  </si>
  <si>
    <t>Puskesmas</t>
  </si>
  <si>
    <t>Jumlah Puskesmas non-Rawat Inap</t>
  </si>
  <si>
    <t>Jumlah Puskesmas Keliling</t>
  </si>
  <si>
    <t>Puskesmas keliling</t>
  </si>
  <si>
    <t>Jumlah Puskesmas pembantu</t>
  </si>
  <si>
    <t>Pustu</t>
  </si>
  <si>
    <t>Jumlah Apotek</t>
  </si>
  <si>
    <t>Apotek</t>
  </si>
  <si>
    <t>RS dengan kemampuan pelayanan gadar level 1</t>
  </si>
  <si>
    <t>Tabel 6</t>
  </si>
  <si>
    <t>II.2</t>
  </si>
  <si>
    <t>Akses dan Mutu Pelayanan Kesehatan</t>
  </si>
  <si>
    <t>Cakupan Kunjungan Rawat Jalan</t>
  </si>
  <si>
    <t>Tabel 5</t>
  </si>
  <si>
    <t>Cakupan Kunjungan Rawat Inap</t>
  </si>
  <si>
    <r>
      <t>Angka kematian kasar/</t>
    </r>
    <r>
      <rPr>
        <i/>
        <sz val="11"/>
        <rFont val="Arial"/>
        <family val="2"/>
      </rPr>
      <t>Gross Death Rate</t>
    </r>
    <r>
      <rPr>
        <sz val="11"/>
        <rFont val="Arial"/>
        <family val="2"/>
      </rPr>
      <t xml:space="preserve"> (GDR) di RS</t>
    </r>
  </si>
  <si>
    <t>per 1.000 pasien keluar</t>
  </si>
  <si>
    <t>Tabel 7</t>
  </si>
  <si>
    <r>
      <t>Angka kematian murni/</t>
    </r>
    <r>
      <rPr>
        <i/>
        <sz val="11"/>
        <rFont val="Arial"/>
        <family val="2"/>
      </rPr>
      <t xml:space="preserve">Nett Death Rate </t>
    </r>
    <r>
      <rPr>
        <sz val="11"/>
        <rFont val="Arial"/>
        <family val="2"/>
      </rPr>
      <t>(NDR) di RS</t>
    </r>
  </si>
  <si>
    <r>
      <rPr>
        <i/>
        <sz val="11"/>
        <rFont val="Arial"/>
        <family val="2"/>
      </rPr>
      <t>Bed Occupation Rate</t>
    </r>
    <r>
      <rPr>
        <sz val="11"/>
        <rFont val="Arial"/>
        <family val="2"/>
      </rPr>
      <t xml:space="preserve"> (BOR) di RS</t>
    </r>
  </si>
  <si>
    <t>Tabel 8</t>
  </si>
  <si>
    <r>
      <rPr>
        <i/>
        <sz val="11"/>
        <rFont val="Arial"/>
        <family val="2"/>
      </rPr>
      <t>Bed Turn Over</t>
    </r>
    <r>
      <rPr>
        <sz val="11"/>
        <rFont val="Arial"/>
        <family val="2"/>
      </rPr>
      <t xml:space="preserve"> (BTO) di RS</t>
    </r>
  </si>
  <si>
    <t>Kali</t>
  </si>
  <si>
    <r>
      <rPr>
        <i/>
        <sz val="11"/>
        <rFont val="Arial"/>
        <family val="2"/>
      </rPr>
      <t>Turn of Interval</t>
    </r>
    <r>
      <rPr>
        <sz val="11"/>
        <rFont val="Arial"/>
        <family val="2"/>
      </rPr>
      <t xml:space="preserve"> (TOI) di RS</t>
    </r>
  </si>
  <si>
    <t>Hari</t>
  </si>
  <si>
    <r>
      <rPr>
        <i/>
        <sz val="11"/>
        <rFont val="Arial"/>
        <family val="2"/>
      </rPr>
      <t>Average Length of Stay</t>
    </r>
    <r>
      <rPr>
        <sz val="11"/>
        <rFont val="Arial"/>
        <family val="2"/>
      </rPr>
      <t xml:space="preserve"> (ALOS) di RS</t>
    </r>
  </si>
  <si>
    <t>Puskesmas dengan ketersediaan obat vaksin &amp; essensial</t>
  </si>
  <si>
    <t>Tabel 9</t>
  </si>
  <si>
    <t>II.3</t>
  </si>
  <si>
    <t>Upaya Kesehatan Bersumberdaya Masyarakat (UKBM)</t>
  </si>
  <si>
    <t>Jumlah Posyandu</t>
  </si>
  <si>
    <t>Posyandu</t>
  </si>
  <si>
    <t>Tabel 10</t>
  </si>
  <si>
    <t>Posyandu Aktif</t>
  </si>
  <si>
    <t>Rasio posyandu per 100 balita</t>
  </si>
  <si>
    <t>per 100 balita</t>
  </si>
  <si>
    <t>Posbindu PTM</t>
  </si>
  <si>
    <t>III</t>
  </si>
  <si>
    <t>SUMBER DAYA MANUSIA KESEHATAN</t>
  </si>
  <si>
    <t>Jumlah Dokter Spesialis</t>
  </si>
  <si>
    <t>Orang</t>
  </si>
  <si>
    <t>Tabel 11</t>
  </si>
  <si>
    <t>Jumlah Dokter Umum</t>
  </si>
  <si>
    <t xml:space="preserve">Rasio Dokter (spesialis+umum) </t>
  </si>
  <si>
    <t>per 100.000 penduduk</t>
  </si>
  <si>
    <t>Jumlah Dokter Gigi + Dokter Gigi Spesialis</t>
  </si>
  <si>
    <t>Rasio Dokter Gigi (termasuk Dokter Gigi Spesialis)</t>
  </si>
  <si>
    <t>Jumlah Bidan</t>
  </si>
  <si>
    <t>Tabel 12</t>
  </si>
  <si>
    <t>Rasio Bidan per 100.000 penduduk</t>
  </si>
  <si>
    <t>Jumlah Perawat</t>
  </si>
  <si>
    <t>Rasio Perawat per 100.000 penduduk</t>
  </si>
  <si>
    <t>Jumlah Tenaga Kesehatan Masyarakat</t>
  </si>
  <si>
    <t>Tabel 13</t>
  </si>
  <si>
    <t>Jumlah Tenaga Gizi</t>
  </si>
  <si>
    <t>Jumlah Tenaga Kefarmasian</t>
  </si>
  <si>
    <t>Tabel 15</t>
  </si>
  <si>
    <t>IV</t>
  </si>
  <si>
    <t>PEMBIAYAAN KESEHATAN</t>
  </si>
  <si>
    <t>Peserta Jaminan Pemeliharaan Kesehatan</t>
  </si>
  <si>
    <t>Tabel 17</t>
  </si>
  <si>
    <t>Total anggaran kesehatan</t>
  </si>
  <si>
    <t>Rp</t>
  </si>
  <si>
    <t>Tabel 19</t>
  </si>
  <si>
    <t>APBD kesehatan terhadap APBD kab/kota</t>
  </si>
  <si>
    <t>Anggaran kesehatan perkapita</t>
  </si>
  <si>
    <t>V</t>
  </si>
  <si>
    <t>KESEHATAN KELUARGA</t>
  </si>
  <si>
    <t>V.1</t>
  </si>
  <si>
    <t>Kesehatan Ibu</t>
  </si>
  <si>
    <t>Jumlah Lahir Hidup</t>
  </si>
  <si>
    <t>Tabel 20</t>
  </si>
  <si>
    <t>Angka Lahir Mati (dilaporkan)</t>
  </si>
  <si>
    <t>per 1.000 Kelahiran Hidup</t>
  </si>
  <si>
    <t>Jumlah Kematian Ibu</t>
  </si>
  <si>
    <t>Ibu</t>
  </si>
  <si>
    <t>Tabel 21</t>
  </si>
  <si>
    <t>Angka Kematian Ibu (dilaporkan)</t>
  </si>
  <si>
    <t>per 100.000 Kelahiran Hidup</t>
  </si>
  <si>
    <t>Kunjungan Ibu Hamil (K1)</t>
  </si>
  <si>
    <t>Kunjungan Ibu Hamil (K4)</t>
  </si>
  <si>
    <t>Ibu hamil dengan imunisasi Td2+</t>
  </si>
  <si>
    <t>Tabel 24</t>
  </si>
  <si>
    <t xml:space="preserve">Ibu Hamil Mendapat Tablet Tambah Darah 90 </t>
  </si>
  <si>
    <t>Ibu Nifas Mendapat Vitamin A</t>
  </si>
  <si>
    <t>Tabel 28</t>
  </si>
  <si>
    <t>Peserta KB Pasca Persalinan</t>
  </si>
  <si>
    <t>Tabel 29</t>
  </si>
  <si>
    <t>V.2</t>
  </si>
  <si>
    <t>Kesehatan Anak</t>
  </si>
  <si>
    <t>Jumlah Kematian Neonatal</t>
  </si>
  <si>
    <t>neonatal</t>
  </si>
  <si>
    <t>Tabel 31</t>
  </si>
  <si>
    <t>Angka Kematian Neonatal (dilaporkan)</t>
  </si>
  <si>
    <t>bayi</t>
  </si>
  <si>
    <t>Angka Kematian Bayi (dilaporkan)</t>
  </si>
  <si>
    <t>Jumlah Balita Mati</t>
  </si>
  <si>
    <t>Balita</t>
  </si>
  <si>
    <t>Angka Kematian Balita (dilaporkan)</t>
  </si>
  <si>
    <t xml:space="preserve">Bayi baru lahir ditimbang </t>
  </si>
  <si>
    <t xml:space="preserve">Berat Badan Bayi Lahir Rendah (BBLR) </t>
  </si>
  <si>
    <t>Kunjungan Neonatus 1 (KN 1)</t>
  </si>
  <si>
    <t>Tabel 34</t>
  </si>
  <si>
    <t>Kunjungan Neonatus 3 kali (KN Lengkap)</t>
  </si>
  <si>
    <t>Bayi yang diberi ASI Eksklusif</t>
  </si>
  <si>
    <t>Pelayanan kesehatan bayi</t>
  </si>
  <si>
    <t>Desa/Kelurahan UCI</t>
  </si>
  <si>
    <t>Tabel 37</t>
  </si>
  <si>
    <t>Tabel 39</t>
  </si>
  <si>
    <t>Imunisasi dasar lengkap pada bayi</t>
  </si>
  <si>
    <t>Bayi Mendapat Vitamin A</t>
  </si>
  <si>
    <t>Tabel 41</t>
  </si>
  <si>
    <t>Anak Balita Mendapat Vitamin A</t>
  </si>
  <si>
    <t>Balita ditimbang (D/S)</t>
  </si>
  <si>
    <t>Tabel 43</t>
  </si>
  <si>
    <t>Cakupan Penjaringan Kesehatan Siswa Kelas 1 SD/MI</t>
  </si>
  <si>
    <t>Tabel 45</t>
  </si>
  <si>
    <t>Cakupan Penjaringan Kesehatan Siswa Kelas 7 SMP/MTs</t>
  </si>
  <si>
    <t>Cakupan Penjaringan Kesehatan Siswa Kelas 10 SMA/MA</t>
  </si>
  <si>
    <t>Pelayanan kesehatan pada usia pendidikan dasar</t>
  </si>
  <si>
    <t>V.3</t>
  </si>
  <si>
    <t>Kesehatan Usia Produktif dan Usia Lanjut</t>
  </si>
  <si>
    <t>Pelayanan Kesehatan Usia Produktif</t>
  </si>
  <si>
    <t>Tabel 48</t>
  </si>
  <si>
    <t>Pelayanan Kesehatan Usila (60+ tahun)</t>
  </si>
  <si>
    <t>Tabel 49</t>
  </si>
  <si>
    <t>VI</t>
  </si>
  <si>
    <t>PENGENDALIAN PENYAKIT</t>
  </si>
  <si>
    <t>VI.1</t>
  </si>
  <si>
    <t>Pengendalian Penyakit Menular Langsung</t>
  </si>
  <si>
    <t>Persentase orang terduga TBC mendapatkan pelayanan kesehatan sesuai standar</t>
  </si>
  <si>
    <t>Cakupan penemuan kasus TBC anak</t>
  </si>
  <si>
    <t>Angka kesembuhan BTA+</t>
  </si>
  <si>
    <t>Tabel 52</t>
  </si>
  <si>
    <t>Angka pengobatan lengkap semua kasus TBC</t>
  </si>
  <si>
    <r>
      <t xml:space="preserve">Angka keberhasilan pengobatan </t>
    </r>
    <r>
      <rPr>
        <i/>
        <sz val="11"/>
        <rFont val="Arial"/>
        <family val="2"/>
      </rPr>
      <t>(Success Rate)</t>
    </r>
    <r>
      <rPr>
        <sz val="11"/>
        <rFont val="Arial"/>
        <family val="2"/>
      </rPr>
      <t xml:space="preserve"> semua kasus TBC</t>
    </r>
  </si>
  <si>
    <t>Jumlah kematian selama pengobatan tuberkulosis</t>
  </si>
  <si>
    <t>Penemuan penderita pneumonia pada balita</t>
  </si>
  <si>
    <t>Tabel 53</t>
  </si>
  <si>
    <t>Puskesmas yang melakukan tatalaksana standar pneumonia min 60%</t>
  </si>
  <si>
    <t>Jumlah Kasus HIV</t>
  </si>
  <si>
    <t>Kasus</t>
  </si>
  <si>
    <t>Tabel 54</t>
  </si>
  <si>
    <t>Tabel 56</t>
  </si>
  <si>
    <t>Jumlah Kasus Baru Kusta (PB+MB)</t>
  </si>
  <si>
    <t>Tabel 57</t>
  </si>
  <si>
    <t>Angka penemuan kasus baru kusta (NCDR)</t>
  </si>
  <si>
    <t>Tabel 58</t>
  </si>
  <si>
    <t>Persentase Cacat Tingkat 0 Penderita Kusta</t>
  </si>
  <si>
    <t>Persentase Cacat Tingkat 2 Penderita Kusta</t>
  </si>
  <si>
    <t>Angka Cacat Tingkat 2 Penderita Kusta</t>
  </si>
  <si>
    <t xml:space="preserve">Angka Prevalensi Kusta </t>
  </si>
  <si>
    <t>per 10.000 Penduduk</t>
  </si>
  <si>
    <t>Tabel 59</t>
  </si>
  <si>
    <t>Penderita Kusta PB Selesai Berobat (RFT PB)</t>
  </si>
  <si>
    <t>Tabel 60</t>
  </si>
  <si>
    <t>Penderita Kusta MB Selesai Berobat (RFT MB)</t>
  </si>
  <si>
    <t>VI.2</t>
  </si>
  <si>
    <t>Pengendalian Penyakit yang Dapat Dicegah dengan Imunisasi</t>
  </si>
  <si>
    <t>AFP Rate (non polio) &lt; 15 tahun</t>
  </si>
  <si>
    <t>per 100.000 penduduk &lt;15 tahun</t>
  </si>
  <si>
    <t>Tabel 61</t>
  </si>
  <si>
    <t>Jumlah kasus difteri</t>
  </si>
  <si>
    <t>Tabel 62</t>
  </si>
  <si>
    <r>
      <rPr>
        <i/>
        <sz val="11"/>
        <rFont val="Arial"/>
        <family val="2"/>
      </rPr>
      <t>Case fatality rate</t>
    </r>
    <r>
      <rPr>
        <sz val="11"/>
        <rFont val="Arial"/>
        <family val="2"/>
      </rPr>
      <t xml:space="preserve"> difteri</t>
    </r>
  </si>
  <si>
    <t>Jumlah kasus pertusis</t>
  </si>
  <si>
    <t>Jumlah kasus tetanus neonatorum</t>
  </si>
  <si>
    <r>
      <rPr>
        <i/>
        <sz val="11"/>
        <rFont val="Arial"/>
        <family val="2"/>
      </rPr>
      <t>Case fatality rate</t>
    </r>
    <r>
      <rPr>
        <sz val="11"/>
        <rFont val="Arial"/>
        <family val="2"/>
      </rPr>
      <t xml:space="preserve"> tetanus neonatorum</t>
    </r>
  </si>
  <si>
    <t>Jumlah kasus hepatitis B</t>
  </si>
  <si>
    <t>Jumlah kasus suspek campak</t>
  </si>
  <si>
    <t xml:space="preserve">Insiden rate suspek campak </t>
  </si>
  <si>
    <t>KLB ditangani &lt; 24 jam</t>
  </si>
  <si>
    <t>Tabel 63</t>
  </si>
  <si>
    <t>VI.3</t>
  </si>
  <si>
    <t>Pengendalian Penyakit Tular Vektor dan Zoonotik</t>
  </si>
  <si>
    <r>
      <rPr>
        <sz val="11"/>
        <rFont val="Arial"/>
        <family val="2"/>
      </rPr>
      <t>Angka kesakitan (</t>
    </r>
    <r>
      <rPr>
        <i/>
        <sz val="11"/>
        <rFont val="Arial"/>
        <family val="2"/>
      </rPr>
      <t>incidence rate)</t>
    </r>
    <r>
      <rPr>
        <sz val="11"/>
        <rFont val="Arial"/>
        <family val="2"/>
      </rPr>
      <t>DBD</t>
    </r>
  </si>
  <si>
    <t>Tabel 65</t>
  </si>
  <si>
    <r>
      <rPr>
        <sz val="11"/>
        <rFont val="Arial"/>
        <family val="2"/>
      </rPr>
      <t>Angka kematian</t>
    </r>
    <r>
      <rPr>
        <i/>
        <sz val="11"/>
        <rFont val="Arial"/>
        <family val="2"/>
      </rPr>
      <t xml:space="preserve"> (case fatality rate)</t>
    </r>
    <r>
      <rPr>
        <sz val="11"/>
        <rFont val="Arial"/>
        <family val="2"/>
      </rPr>
      <t xml:space="preserve"> DBD</t>
    </r>
  </si>
  <si>
    <r>
      <t>Angka kesakitan malaria (</t>
    </r>
    <r>
      <rPr>
        <i/>
        <sz val="11"/>
        <rFont val="Arial"/>
        <family val="2"/>
      </rPr>
      <t>annual parasit incidence</t>
    </r>
    <r>
      <rPr>
        <sz val="11"/>
        <rFont val="Arial"/>
        <family val="2"/>
      </rPr>
      <t>)</t>
    </r>
  </si>
  <si>
    <t>per 1.000 penduduk</t>
  </si>
  <si>
    <t>Tabel 66</t>
  </si>
  <si>
    <t>Konfirmasi laboratorium pada suspek malaria</t>
  </si>
  <si>
    <t>Pengobatan standar kasus malaria positif</t>
  </si>
  <si>
    <r>
      <t>Case fatality rate</t>
    </r>
    <r>
      <rPr>
        <sz val="11"/>
        <rFont val="Arial"/>
        <family val="2"/>
      </rPr>
      <t xml:space="preserve"> malaria</t>
    </r>
  </si>
  <si>
    <t>Penderita kronis filariasis</t>
  </si>
  <si>
    <t>Tabel 67</t>
  </si>
  <si>
    <t>VI.4</t>
  </si>
  <si>
    <t>Pengendalian Penyakit Tidak Menular</t>
  </si>
  <si>
    <t>Penderita Hipertensi Mendapat Pelayanan Kesehatan</t>
  </si>
  <si>
    <t>Tabel 68</t>
  </si>
  <si>
    <t xml:space="preserve">Penyandang DM  mendapatkan pelayanan kesehatan sesuai standar </t>
  </si>
  <si>
    <t>Tabel 69</t>
  </si>
  <si>
    <t>% perempuan usia 30-50 tahun</t>
  </si>
  <si>
    <t>Tabel 70</t>
  </si>
  <si>
    <t>Persentase IVA positif pada perempuan usia 30-50 tahun</t>
  </si>
  <si>
    <t>Pelayanan Kesehatan Orang dengan Gangguan Jiwa Berat</t>
  </si>
  <si>
    <t>VII</t>
  </si>
  <si>
    <t>KESEHATAN LINGKUNGAN</t>
  </si>
  <si>
    <t>Tabel 72</t>
  </si>
  <si>
    <t>Tabel 73</t>
  </si>
  <si>
    <t>Tabel 74</t>
  </si>
  <si>
    <t>Tabel 75</t>
  </si>
  <si>
    <t>Tabel 76</t>
  </si>
  <si>
    <t>TABEL 1</t>
  </si>
  <si>
    <t>LUAS WILAYAH,  JUMLAH DESA/KELURAHAN, JUMLAH PENDUDUK, JUMLAH RUMAH TANGGA,</t>
  </si>
  <si>
    <t>DAN KEPADATAN PENDUDUK MENURUT KECAMATAN</t>
  </si>
  <si>
    <t>KABUPATEN/KOTA</t>
  </si>
  <si>
    <t>KECAMATAN</t>
  </si>
  <si>
    <t>LUAS</t>
  </si>
  <si>
    <t>JUMLAH</t>
  </si>
  <si>
    <t>JUMLAH PENDUDUK</t>
  </si>
  <si>
    <t>RATA-RATA</t>
  </si>
  <si>
    <t>KEPADATAN</t>
  </si>
  <si>
    <t>WILAYAH</t>
  </si>
  <si>
    <t xml:space="preserve">DESA </t>
  </si>
  <si>
    <t>KELURAHAN</t>
  </si>
  <si>
    <t>DESA + KELURAHAN</t>
  </si>
  <si>
    <t>RUMAH</t>
  </si>
  <si>
    <t>JIWA/RUMAH</t>
  </si>
  <si>
    <t>PENDUDUK</t>
  </si>
  <si>
    <t xml:space="preserve">TANGGA </t>
  </si>
  <si>
    <t>Sumber: - Kantor Statistik Kabupaten/Kota</t>
  </si>
  <si>
    <t xml:space="preserve">              - sumber lain…... (sebutkan)</t>
  </si>
  <si>
    <t>TABEL 2</t>
  </si>
  <si>
    <t>JUMLAH PENDUDUK MENURUT JENIS KELAMIN DAN KELOMPOK UMUR</t>
  </si>
  <si>
    <t>KELOMPOK UMUR (TAHUN)</t>
  </si>
  <si>
    <t xml:space="preserve">LAKI-LAKI </t>
  </si>
  <si>
    <t xml:space="preserve"> PEREMPUAN </t>
  </si>
  <si>
    <t>LAKI-LAKI+PEREMPUAN</t>
  </si>
  <si>
    <t>RASIO JENIS KELAMIN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</si>
  <si>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</si>
  <si>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</si>
  <si>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</si>
  <si>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</si>
  <si>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</si>
  <si>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</si>
  <si>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</si>
  <si>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</si>
  <si>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</si>
  <si>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</si>
  <si>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</si>
  <si>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</si>
  <si>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</si>
  <si>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</si>
  <si>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</si>
  <si>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75+</t>
  </si>
  <si>
    <r>
      <t xml:space="preserve">ANGKA BEBAN TANGGUNGAN </t>
    </r>
    <r>
      <rPr>
        <b/>
        <i/>
        <sz val="12"/>
        <rFont val="Arial"/>
        <family val="2"/>
      </rPr>
      <t>(DEPENDENCY RATIO)</t>
    </r>
  </si>
  <si>
    <t>Sumber: -  Kantor Statistik Kabupaten/kota</t>
  </si>
  <si>
    <t xml:space="preserve">                 -  Sumber lain…... (sebutkan)</t>
  </si>
  <si>
    <t>TABEL 3</t>
  </si>
  <si>
    <t xml:space="preserve">PENDUDUK BERUMUR 15 TAHUN KE ATAS YANG MELEK HURUF </t>
  </si>
  <si>
    <t>DAN IJAZAH TERTINGGI YANG DIPEROLEH MENURUT JENIS KELAMIN</t>
  </si>
  <si>
    <t>VARIABEL</t>
  </si>
  <si>
    <t>PERSENTASE</t>
  </si>
  <si>
    <t>LAKI-LAKI+
PEREMPUAN</t>
  </si>
  <si>
    <t xml:space="preserve"> PEREMPUAN</t>
  </si>
  <si>
    <t>PENDUDUK BERUMUR 15 TAHUN KE ATAS</t>
  </si>
  <si>
    <t>PENDUDUK BERUMUR 15 TAHUN KE ATAS YANG MELEK HURUF</t>
  </si>
  <si>
    <t>PERSENTASE PENDIDIKAN TERTINGGI YANG DITAMATKAN:</t>
  </si>
  <si>
    <t>a. TIDAK MEMILIKI IJAZAH SD</t>
  </si>
  <si>
    <t>b. SD/MI</t>
  </si>
  <si>
    <t>c. SMP/ MTs</t>
  </si>
  <si>
    <t>d. SMA/ MA</t>
  </si>
  <si>
    <t>e. SEKOLAH MENENGAH KEJURUAN</t>
  </si>
  <si>
    <t>f.  DIPLOMA I/DIPLOMA II</t>
  </si>
  <si>
    <t>g. AKADEMI/DIPLOMA III</t>
  </si>
  <si>
    <t>h. S1/DIPLOMA IV</t>
  </si>
  <si>
    <t>i. S2/S3 (MASTER/DOKTOR)</t>
  </si>
  <si>
    <t>Sumber: …………… (sebutkan)</t>
  </si>
  <si>
    <t xml:space="preserve"> </t>
  </si>
  <si>
    <t>TABEL 4</t>
  </si>
  <si>
    <t>JUMLAH FASILITAS PELAYANAN KESEHATAN MENURUT KEPEMILIKAN</t>
  </si>
  <si>
    <t>FASILITAS KESEHATAN</t>
  </si>
  <si>
    <t>PEMILIKAN/PENGELOLA</t>
  </si>
  <si>
    <t>KEMENKES</t>
  </si>
  <si>
    <t>PEM.PROV</t>
  </si>
  <si>
    <t>PEM.KAB/KOTA</t>
  </si>
  <si>
    <t>TNI/POLRI</t>
  </si>
  <si>
    <t>BUMN</t>
  </si>
  <si>
    <t>SWASTA</t>
  </si>
  <si>
    <t>ORGANISASI KEMASYARAKATAN</t>
  </si>
  <si>
    <t>RUMAH SAKIT</t>
  </si>
  <si>
    <t>RUMAH SAKIT UMUM</t>
  </si>
  <si>
    <t xml:space="preserve">RUMAH SAKIT KHUSUS
</t>
  </si>
  <si>
    <t>PUSKESMAS DAN JARINGANNYA</t>
  </si>
  <si>
    <t>PUSKESMAS RAWAT INAP</t>
  </si>
  <si>
    <t xml:space="preserve">      - JUMLAH TEMPAT TIDUR</t>
  </si>
  <si>
    <t>PUSKESMAS NON RAWAT INAP</t>
  </si>
  <si>
    <t>PUSKESMAS KELILING</t>
  </si>
  <si>
    <t>PUSKESMAS PEMBANTU</t>
  </si>
  <si>
    <t>SARANA PELAYANAN LAIN</t>
  </si>
  <si>
    <t>KLINIK PRATAMA</t>
  </si>
  <si>
    <t>KLINIK UTAMA</t>
  </si>
  <si>
    <t>TEMPAT PRAKTIK MANDIRI DOKTER</t>
  </si>
  <si>
    <t>TEMPAT PRAKTIK MANDIRI DOKTER GIGI</t>
  </si>
  <si>
    <t>TEMPAT PRAKTIK MANDIRI DOKTER SPESIALIS</t>
  </si>
  <si>
    <t>TEMPAT PRAKTIK MANDIRI BIDAN</t>
  </si>
  <si>
    <t>TEMPAT PRAKTK MANDIRI PERAWAT</t>
  </si>
  <si>
    <t>GRIYA SEHAT</t>
  </si>
  <si>
    <t>PANTI SEHAT</t>
  </si>
  <si>
    <t>UNIT TRANSFUSI DARAH</t>
  </si>
  <si>
    <t>LABORATORIUM KESEHATAN</t>
  </si>
  <si>
    <t>SARANA PRODUKSI DAN DISTRIBUSI KEFARMASIAN</t>
  </si>
  <si>
    <t>INDUSTRI FARMASI</t>
  </si>
  <si>
    <t>INDUSTRI OBAT TRADISIONAL/EKSTRAK BAHAN ALAM (IOT/IEBA)</t>
  </si>
  <si>
    <t>USAHA KECIL/MIKRO OBAT TRADISIONAL (UKOT/UMOT)</t>
  </si>
  <si>
    <t>PRODUKSI ALAT KESEHATAN</t>
  </si>
  <si>
    <t>PRODUKSI PERBEKALAN KESEHATAN RUMAH TANGGA (PKRT)</t>
  </si>
  <si>
    <t>INDUSTRI KOSMETIKA</t>
  </si>
  <si>
    <t>PEDAGANG BESAR FARMASI (PBF)</t>
  </si>
  <si>
    <t>PENYALUR ALAT KESEHATAN (PAK)</t>
  </si>
  <si>
    <t>APOTEK</t>
  </si>
  <si>
    <t>TOKO OBAT</t>
  </si>
  <si>
    <t>TOKO ALKES</t>
  </si>
  <si>
    <t>Sumber: ……................ (sebutkan)</t>
  </si>
  <si>
    <t>TABEL  5</t>
  </si>
  <si>
    <t>JUMLAH KUNJUNGAN PASIEN BARU RAWAT JALAN, RAWAT INAP, DAN KUNJUNGAN GANGGUAN JIWA DI SARANA PELAYANAN KESEHATAN</t>
  </si>
  <si>
    <t xml:space="preserve">                                                                                                                   TAHUN ……….</t>
  </si>
  <si>
    <t>SARANA PELAYANAN KESEHATAN</t>
  </si>
  <si>
    <t>JUMLAH KUNJUNGAN</t>
  </si>
  <si>
    <t>KUNJUNGAN GANGGUAN JIWA</t>
  </si>
  <si>
    <t>RAWAT JALAN</t>
  </si>
  <si>
    <t>RAWAT INAP</t>
  </si>
  <si>
    <t>L+P</t>
  </si>
  <si>
    <t>JUMLAH PENDUDUK KAB/KOTA</t>
  </si>
  <si>
    <t>CAKUPAN KUNJUNGAN (%)</t>
  </si>
  <si>
    <t>A</t>
  </si>
  <si>
    <t>Fasilitas Pelayanan Kesehatan Tingkat Pertama</t>
  </si>
  <si>
    <t>Klinik Pratama</t>
  </si>
  <si>
    <t>Praktik Mandiri Dokter</t>
  </si>
  <si>
    <t>Praktik Mandiri Dokter Gigi</t>
  </si>
  <si>
    <t>Praktik Mandiri Bidan</t>
  </si>
  <si>
    <t>SUB JUMLAH I</t>
  </si>
  <si>
    <t>B</t>
  </si>
  <si>
    <t>Fasilitas Pelayanan Kesehatan Tingkat Lanjut</t>
  </si>
  <si>
    <t>Klinik Utama</t>
  </si>
  <si>
    <t>RS Umum</t>
  </si>
  <si>
    <t>RS Khusus</t>
  </si>
  <si>
    <t>Praktik Mandiri Dokter Spesialis</t>
  </si>
  <si>
    <t>SUB JUMLAH II</t>
  </si>
  <si>
    <t>Sumber: ……………… (sebutkan)</t>
  </si>
  <si>
    <t>Catatan: Puskesmas non rawat inap hanya melayani kunjungan rawat jalan</t>
  </si>
  <si>
    <t>TABEL 6</t>
  </si>
  <si>
    <t xml:space="preserve">PERSENTASE RUMAH SAKIT DENGAN KEMAMPUAN PELAYANAN GAWAT DARURAT (GADAR ) LEVEL I </t>
  </si>
  <si>
    <t>RUMAH SAKIT KHUSUS</t>
  </si>
  <si>
    <t>TABEL 7</t>
  </si>
  <si>
    <t>ANGKA KEMATIAN PASIEN DI RUMAH SAKIT</t>
  </si>
  <si>
    <t>JUMLAH             TEMPAT TIDUR</t>
  </si>
  <si>
    <t>PASIEN KELUAR                (HIDUP + MATI)</t>
  </si>
  <si>
    <t>PASIEN KELUAR MATI</t>
  </si>
  <si>
    <t>Gross Death Rate</t>
  </si>
  <si>
    <t>Net Death Rate</t>
  </si>
  <si>
    <t>TABEL 8</t>
  </si>
  <si>
    <t>INDIKATOR KINERJA PELAYANAN DI RUMAH SAKIT</t>
  </si>
  <si>
    <t>JUMLAH HARI PERAWATAN</t>
  </si>
  <si>
    <t>JUMLAH LAMA DIRAWAT</t>
  </si>
  <si>
    <t>BOR (%)</t>
  </si>
  <si>
    <t>BTO (KALI)</t>
  </si>
  <si>
    <t>TOI (HARI)</t>
  </si>
  <si>
    <t>ALOS (HARI)</t>
  </si>
  <si>
    <t>TABEL 9</t>
  </si>
  <si>
    <t>PUSKESMAS</t>
  </si>
  <si>
    <t>JUMLAH PUSKESMAS YANG MEMILIKI 80% OBAT DAN VAKSIN ESENSIAL</t>
  </si>
  <si>
    <t>JUMLAH PUSKESMAS YANG MELAPOR</t>
  </si>
  <si>
    <t>% PUSKESMAS DENGAN KETERSEDIAAN OBAT &amp; VAKSIN ESENSIAL</t>
  </si>
  <si>
    <t>Sumber: …………….. (sebutkan)</t>
  </si>
  <si>
    <t>Keterangan: *) beri tanda "V" jika puskesmas memiliki obat dan vaksin esensial ≥80%</t>
  </si>
  <si>
    <t xml:space="preserve">                    *) beri tanda "X" jika puskesmas memiliki obat dan vaksin esensial &lt;80%</t>
  </si>
  <si>
    <t>TABEL 10</t>
  </si>
  <si>
    <t>PERSENTASE KETERSEDIAAN OBAT ESENSIAL</t>
  </si>
  <si>
    <t>NAMA OBAT</t>
  </si>
  <si>
    <t>SATUAN</t>
  </si>
  <si>
    <t>KETERSEDIAAN OBAT ESENSIAL*</t>
  </si>
  <si>
    <t xml:space="preserve">Albendazol /Pirantel Pamoat </t>
  </si>
  <si>
    <t>Tablet</t>
  </si>
  <si>
    <t>Alopurinol</t>
  </si>
  <si>
    <t xml:space="preserve">Amlodipin/Kaptopril </t>
  </si>
  <si>
    <t xml:space="preserve">Amoksisilin 500 mg </t>
  </si>
  <si>
    <t xml:space="preserve">Amoksisilin sirup </t>
  </si>
  <si>
    <t>Botol</t>
  </si>
  <si>
    <t>Antasida tablet kunyah/ antasida suspensi</t>
  </si>
  <si>
    <t>Tablet/Botol</t>
  </si>
  <si>
    <t xml:space="preserve">Asam Askorbat (Vitamin C) </t>
  </si>
  <si>
    <t xml:space="preserve">Asiklovir </t>
  </si>
  <si>
    <t>Betametason salep</t>
  </si>
  <si>
    <t>Tube</t>
  </si>
  <si>
    <t>Deksametason tablet/deksametason injeksi</t>
  </si>
  <si>
    <t>Tablet/Vial/Ampul</t>
  </si>
  <si>
    <t>Diazepam injeksi  5 mg/ml</t>
  </si>
  <si>
    <t>Ampul</t>
  </si>
  <si>
    <t xml:space="preserve">Diazepam </t>
  </si>
  <si>
    <t>Dihidroartemsin+piperakuin (DHP) dan primaquin</t>
  </si>
  <si>
    <t>Difenhidramin Inj. 10 mg/ml</t>
  </si>
  <si>
    <t>Epinefrin (Adrenalin) injeksi  0,1 % (sebagai HCl)</t>
  </si>
  <si>
    <t>Fitomenadion (Vitamin K) injeksi</t>
  </si>
  <si>
    <t xml:space="preserve">Furosemid 40 mg/Hidroklorotiazid (HCT) </t>
  </si>
  <si>
    <t>Garam Oralit  serbuk</t>
  </si>
  <si>
    <t>Kantong</t>
  </si>
  <si>
    <t xml:space="preserve">Glibenklamid/Metformin </t>
  </si>
  <si>
    <t>Hidrokortison krim/salep</t>
  </si>
  <si>
    <t>Kotrimoksazol (dewasa) kombinasi tablet/Kotrimoksazol suspensi</t>
  </si>
  <si>
    <t xml:space="preserve">Lidokain inj </t>
  </si>
  <si>
    <t>Vial</t>
  </si>
  <si>
    <t xml:space="preserve">Magnesium Sulfat injeksi </t>
  </si>
  <si>
    <t>Metilergometrin Maleat injeksi  0,200 mg-1 ml</t>
  </si>
  <si>
    <t xml:space="preserve">Natrium Diklofenak </t>
  </si>
  <si>
    <t>OAT FDC Kat 1</t>
  </si>
  <si>
    <t>Paket</t>
  </si>
  <si>
    <t>Oksitosin injeksi</t>
  </si>
  <si>
    <t xml:space="preserve">Parasetamol sirup 120 mg / 5 ml </t>
  </si>
  <si>
    <t>Parasetamol 500 mg</t>
  </si>
  <si>
    <t xml:space="preserve">Prednison 5 mg </t>
  </si>
  <si>
    <t>Ranitidin  150 mg</t>
  </si>
  <si>
    <t>Retinol 100.000/200.000 IU</t>
  </si>
  <si>
    <t>Kapsul</t>
  </si>
  <si>
    <t>Salbutamol</t>
  </si>
  <si>
    <t>Salep Mata/Tetes Mata Antibiotik</t>
  </si>
  <si>
    <t xml:space="preserve">Simvastatin </t>
  </si>
  <si>
    <t>Siprofloksasin</t>
  </si>
  <si>
    <t>Tablet Tambah Darah</t>
  </si>
  <si>
    <t xml:space="preserve">Triheksifenidil </t>
  </si>
  <si>
    <t xml:space="preserve">Vitamin B6 (Piridoksin) </t>
  </si>
  <si>
    <t>Zinc 20 mg</t>
  </si>
  <si>
    <t xml:space="preserve">JUMLAH ITEM OBAT INDIKATOR YANG TERSEDIA DI KABUPATEN/KOTA </t>
  </si>
  <si>
    <t>% KETERSEDIAAN OBAT ESENSIAL</t>
  </si>
  <si>
    <t>Keterangan: *) beri tanda "V" jika kabupaten/kota memiliki obat esensial</t>
  </si>
  <si>
    <t xml:space="preserve">                     *) beri tanda "X" jika kabupaten/kota tidak memiliki obat esensial</t>
  </si>
  <si>
    <t>TABEL 11</t>
  </si>
  <si>
    <t>KETERSEDIAAN VAKSIN IDL*</t>
  </si>
  <si>
    <t>JUMLAH POSBINDU PTM**</t>
  </si>
  <si>
    <t>JUMLAH (KAB/KOTA)</t>
  </si>
  <si>
    <t>RASIO POSYANDU PER 100 BALITA</t>
  </si>
  <si>
    <t xml:space="preserve">Sumber: ……………………. (sebutkan)                         </t>
  </si>
  <si>
    <t>JUMLAH TENAGA MEDIS DI FASILITAS KESEHATAN</t>
  </si>
  <si>
    <t>UNIT KERJA</t>
  </si>
  <si>
    <t>TOTAL</t>
  </si>
  <si>
    <t xml:space="preserve">DOKTER GIGI </t>
  </si>
  <si>
    <t xml:space="preserve">DOKTER
GIGI SPESIALIS </t>
  </si>
  <si>
    <t>JUMLAH TENAGA KESEHATAN MASYARAKAT, KESEHATAN LINGKUNGAN, DAN GIZI DI FASILITAS KESEHATAN</t>
  </si>
  <si>
    <t>TABEL  14</t>
  </si>
  <si>
    <t>AHLI TEKNOLOGI LABORATORIUM MEDIK</t>
  </si>
  <si>
    <t>TENAGA TEKNIK BIOMEDIKA LAINNYA</t>
  </si>
  <si>
    <t>KETERAPIAN FISIK</t>
  </si>
  <si>
    <t>KETEKNISIAN MEDIS</t>
  </si>
  <si>
    <t>TENAGA KEFARMASIAN</t>
  </si>
  <si>
    <t>APOTEKER</t>
  </si>
  <si>
    <t>TABEL  16</t>
  </si>
  <si>
    <t>JUMLAH TENAGA PENUNJANG/PENDUKUNG KESEHATAN DI FASILITAS KESEHATAN</t>
  </si>
  <si>
    <t>TENAGA PENUNJANG/PENDUKUNG KESEHATAN</t>
  </si>
  <si>
    <t>PEJABAT STRUKTURAL</t>
  </si>
  <si>
    <t>TENAGA PENDIDIK</t>
  </si>
  <si>
    <t>TENAGA DUKUNGAN MANAJEMEN</t>
  </si>
  <si>
    <t>JENIS KEPESERTAAN</t>
  </si>
  <si>
    <t xml:space="preserve">PESERTA JAMINAN KESEHATAN </t>
  </si>
  <si>
    <t>PENERIMA BANTUAN IURAN (PBI)</t>
  </si>
  <si>
    <t>PBI APBN</t>
  </si>
  <si>
    <t>PBI APBD</t>
  </si>
  <si>
    <t>SUB JUMLAH PBI</t>
  </si>
  <si>
    <t>NON PBI</t>
  </si>
  <si>
    <t>Pekerja Penerima Upah (PPU)</t>
  </si>
  <si>
    <t>Pekerja Bukan Penerima Upah (PBPU)/mandiri</t>
  </si>
  <si>
    <t>Bukan Pekerja (BP)</t>
  </si>
  <si>
    <t>SUB JUMLAH NON PBI</t>
  </si>
  <si>
    <t xml:space="preserve">JUMLAH (KAB/KOTA) </t>
  </si>
  <si>
    <t>Sumber: ……………….. (sebutkan)</t>
  </si>
  <si>
    <t xml:space="preserve">% </t>
  </si>
  <si>
    <t>ALOKASI ANGGARAN KESEHATAN</t>
  </si>
  <si>
    <t>SUMBER BIAYA</t>
  </si>
  <si>
    <t>Rupiah</t>
  </si>
  <si>
    <t>ANGGARAN KESEHATAN BERSUMBER:</t>
  </si>
  <si>
    <t>APBD KAB/KOTA</t>
  </si>
  <si>
    <t>a. Belanja Langsung</t>
  </si>
  <si>
    <t>b. Belanja Tidak Langsung</t>
  </si>
  <si>
    <t>c. Dana Alokasi Khusus (DAK)</t>
  </si>
  <si>
    <t xml:space="preserve">      - DAK fisik</t>
  </si>
  <si>
    <t xml:space="preserve">         1. Reguler </t>
  </si>
  <si>
    <t xml:space="preserve">         2. Penugasan</t>
  </si>
  <si>
    <t xml:space="preserve">         3. Afirmasi</t>
  </si>
  <si>
    <t xml:space="preserve">      - DAK non fisik</t>
  </si>
  <si>
    <t xml:space="preserve">        1. BOK</t>
  </si>
  <si>
    <t xml:space="preserve">        2. Akreditasi </t>
  </si>
  <si>
    <t xml:space="preserve">        3. Jampersal</t>
  </si>
  <si>
    <t>APBD PROVINSI</t>
  </si>
  <si>
    <t>c. Dana Alokasi Khusus (DAK) : BOK</t>
  </si>
  <si>
    <t>APBN :</t>
  </si>
  <si>
    <t>PINJAMAN/HIBAH LUAR NEGERI (PHLN)</t>
  </si>
  <si>
    <r>
      <t xml:space="preserve">(sebutkan </t>
    </r>
    <r>
      <rPr>
        <i/>
        <sz val="12"/>
        <rFont val="Arial"/>
        <family val="2"/>
      </rPr>
      <t>project</t>
    </r>
    <r>
      <rPr>
        <sz val="12"/>
        <rFont val="Arial"/>
        <family val="2"/>
      </rPr>
      <t xml:space="preserve"> dan sumber dananya)</t>
    </r>
  </si>
  <si>
    <t>SUMBER PEMERINTAH LAIN*</t>
  </si>
  <si>
    <t>TOTAL ANGGARAN KESEHATAN</t>
  </si>
  <si>
    <t>TOTAL APBD KAB/KOTA</t>
  </si>
  <si>
    <t>% APBD KESEHATAN THD APBD KAB/KOTA</t>
  </si>
  <si>
    <t>ANGGARAN KESEHATAN PERKAPITA</t>
  </si>
  <si>
    <t>JUMLAH KELAHIRAN MENURUT JENIS KELAMIN, KECAMATAN, DAN PUSKESMAS</t>
  </si>
  <si>
    <t>NAMA PUSKESMAS</t>
  </si>
  <si>
    <t>JUMLAH KELAHIRAN</t>
  </si>
  <si>
    <t>LAKI-LAKI</t>
  </si>
  <si>
    <t>PEREMPUAN</t>
  </si>
  <si>
    <t>LAKI-LAKI + PEREMPUAN</t>
  </si>
  <si>
    <t>HIDUP</t>
  </si>
  <si>
    <t>MATI</t>
  </si>
  <si>
    <t>HIDUP + MATI</t>
  </si>
  <si>
    <t xml:space="preserve">ANGKA LAHIR MATI PER 1.000 KELAHIRAN (DILAPORKAN) </t>
  </si>
  <si>
    <t xml:space="preserve">Sumber: ………. (sebutkan) </t>
  </si>
  <si>
    <t>Keterangan : Angka Lahir Mati (dilaporkan) tersebut di atas belum tentu menggambarkan Angka Lahir Mati yang sebenarnya di populasi</t>
  </si>
  <si>
    <t>TABEL 21</t>
  </si>
  <si>
    <t>JUMLAH LAHIR HIDUP</t>
  </si>
  <si>
    <t xml:space="preserve">KEMATIAN IBU </t>
  </si>
  <si>
    <t>JUMLAH KEMATIAN IBU HAMIL</t>
  </si>
  <si>
    <t>JUMLAH KEMATIAN IBU BERSALIN</t>
  </si>
  <si>
    <t>JUMLAH KEMATIAN IBU NIFAS</t>
  </si>
  <si>
    <t>JUMLAH KEMATIAN IBU</t>
  </si>
  <si>
    <t>ANGKA KEMATIAN IBU (DILAPORKAN)</t>
  </si>
  <si>
    <t>Keterangan:</t>
  </si>
  <si>
    <t>- Jumlah kematian ibu = jumlah kematian ibu hamil + jumlah kematian ibu bersalin + jumlah  kematian ibu nifas</t>
  </si>
  <si>
    <t>- Angka Kematian Ibu (dilaporkan) tersebut di atas belum bisa menggambarkan AKI yang sebenarnya di populasi</t>
  </si>
  <si>
    <t>TABEL 22</t>
  </si>
  <si>
    <t>JUMLAH KEMATIAN IBU MENURUT PENYEBAB, KECAMATAN, DAN PUSKESMAS</t>
  </si>
  <si>
    <t>PENYEBAB KEMATIAN IBU</t>
  </si>
  <si>
    <t>PERDARAHAN</t>
  </si>
  <si>
    <t>INFEKSI</t>
  </si>
  <si>
    <t>LAIN-LAIN</t>
  </si>
  <si>
    <t>*</t>
  </si>
  <si>
    <t>**</t>
  </si>
  <si>
    <t>TABEL 23</t>
  </si>
  <si>
    <t>CAKUPAN PELAYANAN KESEHATAN PADA IBU HAMIL, IBU BERSALIN, DAN IBU NIFAS MENURUT KECAMATAN DAN PUSKESMAS</t>
  </si>
  <si>
    <t>IBU HAMIL</t>
  </si>
  <si>
    <t>IBU BERSALIN/NIFAS</t>
  </si>
  <si>
    <t>K1</t>
  </si>
  <si>
    <t>KF1</t>
  </si>
  <si>
    <t xml:space="preserve">IBU NIFAS MENDAPAT VIT A </t>
  </si>
  <si>
    <t>TABEL 24</t>
  </si>
  <si>
    <t>CAKUPAN IMUNISASI Td PADA IBU HAMIL MENURUT KECAMATAN DAN PUSKESMAS</t>
  </si>
  <si>
    <t>JUMLAH IBU HAMIL</t>
  </si>
  <si>
    <t>IMUNISASI Td PADA IBU HAMIL</t>
  </si>
  <si>
    <t>Td1</t>
  </si>
  <si>
    <t>Td2</t>
  </si>
  <si>
    <t>Td3</t>
  </si>
  <si>
    <t>Td4</t>
  </si>
  <si>
    <t>Td5</t>
  </si>
  <si>
    <t>Td2+</t>
  </si>
  <si>
    <t>PERSENTASE CAKUPAN IMUNISASI Td PADA WANITA USIA SUBUR YANG TIDAK HAMIL MENURUT KECAMATAN DAN PUSKESMAS</t>
  </si>
  <si>
    <t>JUMLAH WUS TIDAK HAMIL
(15-39 TAHUN)</t>
  </si>
  <si>
    <t>IMUNISASI Td PADA WUS TIDAK HAMIL</t>
  </si>
  <si>
    <t>TABEL  26</t>
  </si>
  <si>
    <t>PERSENTASE CAKUPAN IMUNISASI Td PADA WANITA USIA SUBUR (HAMIL DAN TIDAK HAMIL) MENURUT KECAMATAN DAN PUSKESMAS</t>
  </si>
  <si>
    <t>JUMLAH WUS 
(15-39 TAHUN)</t>
  </si>
  <si>
    <t>IMUNISASI Td PADA WUS</t>
  </si>
  <si>
    <t>TTD (90 TABLET)</t>
  </si>
  <si>
    <t xml:space="preserve">JUMLAH </t>
  </si>
  <si>
    <t>TABEL 28</t>
  </si>
  <si>
    <t>PESERTA KB AKTIF METODE MODERN MENURUT JENIS KONTRASEPSI,DAN PESERTA KB AKTIF MENGALAMI EFEK SAMPING, KOMPLIKASI KEGAGALAN DAN DROP OUT MENURUT  KECAMATAN DAN PUSKESMAS</t>
  </si>
  <si>
    <t>JUMLAH PUS</t>
  </si>
  <si>
    <t xml:space="preserve">KONDOM </t>
  </si>
  <si>
    <t>SUNTIK</t>
  </si>
  <si>
    <t>PIL</t>
  </si>
  <si>
    <t>AKDR</t>
  </si>
  <si>
    <t>MOP</t>
  </si>
  <si>
    <t>MOW</t>
  </si>
  <si>
    <t>IMPLAN</t>
  </si>
  <si>
    <t>MAL</t>
  </si>
  <si>
    <t>AKDR: Alat Kontrasepsi Dalam Rahim</t>
  </si>
  <si>
    <t>MOP  : Metode Operasi Pria</t>
  </si>
  <si>
    <t>MOW : Metode Operasi Wanita</t>
  </si>
  <si>
    <t>PASANGAN USIA SUBUR (PUS) DENGAN STATUS 4 TERLALU (4T) DAN ALKI YANG MENJADI PESERTA KB AKTIF</t>
  </si>
  <si>
    <t>MENURUT KECAMATAN, DAN PUSKESMAS</t>
  </si>
  <si>
    <t>PUS 4T</t>
  </si>
  <si>
    <t>PUS 4T PADA KB AKTIF</t>
  </si>
  <si>
    <t>PUS ALKI</t>
  </si>
  <si>
    <t>PUS ALKI PADA KB AKTIF</t>
  </si>
  <si>
    <t>TABEL 29</t>
  </si>
  <si>
    <t>CAKUPAN DAN PROPORSI PESERTA KB PASCA PERSALINAN MENURUT JENIS KONTRASEPSI, KECAMATAN, DAN PUSKESMAS</t>
  </si>
  <si>
    <t>JUMLAH IBU BERSALIN</t>
  </si>
  <si>
    <t>PESERTA KB PASCA PERSALINAN</t>
  </si>
  <si>
    <t>TABEL 30</t>
  </si>
  <si>
    <t>MENURUT JENIS KELAMIN, KECAMATAN, DAN PUSKESMAS</t>
  </si>
  <si>
    <t>JUMLAH       IBU HAMIL</t>
  </si>
  <si>
    <t xml:space="preserve">PERKIRAAN BUMIL DENGAN KOMPLIKASI KEBIDANAN </t>
  </si>
  <si>
    <t xml:space="preserve">PERKIRAAN NEONATAL KOMPLIKASI </t>
  </si>
  <si>
    <t>S</t>
  </si>
  <si>
    <t>TABEL 31</t>
  </si>
  <si>
    <t>JUMLAH KEMATIAN</t>
  </si>
  <si>
    <t>LAKI - LAKI</t>
  </si>
  <si>
    <t>LAKI - LAKI + PEREMPUAN</t>
  </si>
  <si>
    <t>NEONATAL</t>
  </si>
  <si>
    <t>BALITA</t>
  </si>
  <si>
    <t>ANAK BALITA</t>
  </si>
  <si>
    <t>JUMLAH TOTAL</t>
  </si>
  <si>
    <t>ANGKA KEMATIAN (DILAPORKAN)</t>
  </si>
  <si>
    <t>Keterangan : - Angka Kematian (dilaporkan) tersebut di atas belum tentu menggambarkan AKN/AKB/AKABA yang sebenarnya di populasi</t>
  </si>
  <si>
    <t>TABEL 32</t>
  </si>
  <si>
    <t>PENYEBAB KEMATIAN NEONATAL (0-28 HARI)</t>
  </si>
  <si>
    <t>PENYEBAB KEMATIAN POST NEONATAL (29 HARI-11 BULAN)</t>
  </si>
  <si>
    <t>PENYEBAB KEMATIAN ANAK BALITA (12-59 BULAN)</t>
  </si>
  <si>
    <t>BBLR</t>
  </si>
  <si>
    <t>ASFIKSIA</t>
  </si>
  <si>
    <t>TETANUS NEONATORUM</t>
  </si>
  <si>
    <t>PNEUMONIA</t>
  </si>
  <si>
    <t>DIARE</t>
  </si>
  <si>
    <t>MALARIA</t>
  </si>
  <si>
    <t>DIFTERI</t>
  </si>
  <si>
    <t>Pneumonia</t>
  </si>
  <si>
    <t>Diare</t>
  </si>
  <si>
    <t>Kelainan Saraf</t>
  </si>
  <si>
    <t>Lain-lain</t>
  </si>
  <si>
    <t>TABEL 33</t>
  </si>
  <si>
    <t xml:space="preserve">BAYI BARU LAHIR DITIMBANG </t>
  </si>
  <si>
    <t>TABEL 34</t>
  </si>
  <si>
    <t>CAKUPAN KUNJUNGAN NEONATAL MENURUT JENIS KELAMIN, KECAMATAN, DAN PUSKESMAS</t>
  </si>
  <si>
    <t>KUNJUNGAN NEONATAL 1 KALI (KN1)</t>
  </si>
  <si>
    <t>L  + P</t>
  </si>
  <si>
    <t>TABEL 35</t>
  </si>
  <si>
    <t>BAYI BARU LAHIR MENDAPAT IMD* DAN PEMBERIAN ASI EKSKLUSIF PADA BAYI &lt; 6 BULAN MENURUT KECAMATAN DAN PUSKESMAS</t>
  </si>
  <si>
    <t>BAYI BARU LAHIR</t>
  </si>
  <si>
    <t>BAYI USIA &lt; 6 BULAN</t>
  </si>
  <si>
    <t>MENDAPAT IMD</t>
  </si>
  <si>
    <t>DIBERI ASI EKSKLUSIF</t>
  </si>
  <si>
    <t>Keterangan: IMD = Inisiasi Menyusui Dini</t>
  </si>
  <si>
    <t>TABEL 36</t>
  </si>
  <si>
    <t>CAKUPAN PELAYANAN KESEHATAN BAYI MENURUT JENIS KELAMIN, KECAMATAN, DAN PUSKESMAS</t>
  </si>
  <si>
    <t>JUMLAH BAYI</t>
  </si>
  <si>
    <t>PELAYANAN KESEHATAN BAYI</t>
  </si>
  <si>
    <t>TABEL 37</t>
  </si>
  <si>
    <t>JUMLAH
DESA/KELURAHAN</t>
  </si>
  <si>
    <t>TABEL 38</t>
  </si>
  <si>
    <t>CAKUPAN IMUNISASI HEPATITIS B0 (0 -7 HARI) DAN BCG PADA BAYI MENURUT JENIS KELAMIN, KECAMATAN, DAN PUSKESMAS</t>
  </si>
  <si>
    <t>BAYI DIIMUNISASI</t>
  </si>
  <si>
    <t>HB0</t>
  </si>
  <si>
    <t>BCG</t>
  </si>
  <si>
    <t>&lt; 24 Jam</t>
  </si>
  <si>
    <t>1 - 7 Hari</t>
  </si>
  <si>
    <t>HB0 Total</t>
  </si>
  <si>
    <t>DPT-HB-Hib3</t>
  </si>
  <si>
    <t>POLIO 4*</t>
  </si>
  <si>
    <t>CAMPAK RUBELA</t>
  </si>
  <si>
    <t>IMUNISASI DASAR LENGKAP</t>
  </si>
  <si>
    <t>*khusus untuk provinsi DIY, diisi dengan imunisasi IPV dosis ke 3</t>
  </si>
  <si>
    <t>MR = measles rubella</t>
  </si>
  <si>
    <t>JUMLAH BADUTA</t>
  </si>
  <si>
    <t>BADUTA DIIMUNISASI</t>
  </si>
  <si>
    <t>DPT-HB-Hib4</t>
  </si>
  <si>
    <t>CAMPAK RUBELA 2</t>
  </si>
  <si>
    <t>CAKUPAN PEMBERIAN VITAMIN A PADA BAYI DAN ANAK BALITA MENURUT KECAMATAN DAN PUSKESMAS</t>
  </si>
  <si>
    <t xml:space="preserve">BAYI 6-11 BULAN </t>
  </si>
  <si>
    <t>ANAK BALITA (12-59 BULAN)</t>
  </si>
  <si>
    <t>BALITA (6-59 BULAN)</t>
  </si>
  <si>
    <t>MENDAPAT VIT A</t>
  </si>
  <si>
    <t xml:space="preserve">Keterangan: Pelaporan pemberian vitamin A dilakukan pada Februari dan Agustus, maka perhitungan bayi 6-11 bulan yang mendapat vitamin A dalam setahun </t>
  </si>
  <si>
    <t xml:space="preserve">           dihitung dengan mengakumulasi bayi 6-11 bulan yang mendapat vitamin A di bulan Februari dan yang mendapat vitamin A di bulan Agustus. </t>
  </si>
  <si>
    <t xml:space="preserve">           Untuk perhitungan anak balita 12-59 bulan yang mendapat vitamin A menggunakan data bulan Agustus. </t>
  </si>
  <si>
    <t>TABEL 42</t>
  </si>
  <si>
    <t>CAKUPAN PELAYANAN KESEHATAN BALITA MENURUT JENIS KELAMIN, KECAMATAN, DAN PUSKESMAS</t>
  </si>
  <si>
    <t>JUMLAH BALITA</t>
  </si>
  <si>
    <t>JUMLAH BALITA DITIMBANG MENURUT JENIS KELAMIN, KECAMATAN, DAN PUSKESMAS</t>
  </si>
  <si>
    <t>JUMLAH SASARAN BALITA (S)</t>
  </si>
  <si>
    <t>DITIMBANG</t>
  </si>
  <si>
    <t>JUMLAH (D)</t>
  </si>
  <si>
    <t>% (D/S)</t>
  </si>
  <si>
    <t>TABEL  44</t>
  </si>
  <si>
    <t>STATUS GIZI BALITA BERDASARKAN INDEKS BB/U, TB/U, DAN BB/TB MENURUT KECAMATAN DAN PUSKESMAS</t>
  </si>
  <si>
    <t>JUMLAH BALITA YANG DITIMBANG</t>
  </si>
  <si>
    <t>JUMLAH BALITA YANG DIUKUR TINGGI BADAN</t>
  </si>
  <si>
    <t>BALITA PENDEK (TB/U)</t>
  </si>
  <si>
    <t>JUMLAH BALITA YANG DIUKUR</t>
  </si>
  <si>
    <t xml:space="preserve">CAKUPAN PELAYANAN KESEHATAN PESERTA DIDIK SD/MI, SMP/MTS, SMA/MA SERTA USIA PENDIDIKAN DASAR MENURUT KECAMATAN DAN PUSKESMAS </t>
  </si>
  <si>
    <t>PESERTA DIDIK SEKOLAH</t>
  </si>
  <si>
    <t>SEKOLAH</t>
  </si>
  <si>
    <t xml:space="preserve">KELAS 1 SD/MI </t>
  </si>
  <si>
    <t>KELAS 7 SMP/MTS</t>
  </si>
  <si>
    <t>KELAS 10 SMA/MA</t>
  </si>
  <si>
    <t xml:space="preserve">SD/MI </t>
  </si>
  <si>
    <t>SMP/MTS</t>
  </si>
  <si>
    <t xml:space="preserve"> SMA/MA</t>
  </si>
  <si>
    <t>JUMLAH PESERTA DIDIK</t>
  </si>
  <si>
    <t>MENDAPAT PELAYANAN KESEHATAN</t>
  </si>
  <si>
    <t>Keterangan :</t>
  </si>
  <si>
    <t>TABEL 46</t>
  </si>
  <si>
    <t>PELAYANAN KESEHATAN GIGI DAN MULUT MENURUT KECAMATAN DAN PUSKESMAS</t>
  </si>
  <si>
    <t>PELAYANAN KESEHATAN GIGI DAN MULUT</t>
  </si>
  <si>
    <t>TUMPATAN GIGI TETAP</t>
  </si>
  <si>
    <t>PENCABUTAN GIGI TETAP</t>
  </si>
  <si>
    <t>RASIO TUMPATAN/ PENCABUTAN</t>
  </si>
  <si>
    <t>JUMLAH KASUS GIGI</t>
  </si>
  <si>
    <t>JUMLAH KASUS DIRUJUK</t>
  </si>
  <si>
    <t>% KASUS DIRUJUK</t>
  </si>
  <si>
    <t>JUMLAH (KAB/ KOTA)</t>
  </si>
  <si>
    <t>Keterangan: pelayanan kesehatan gigi meliputi seluruh fasilitas pelayanan kesehatan di wilayah kerja puskesmas</t>
  </si>
  <si>
    <t>TABEL 47</t>
  </si>
  <si>
    <t>PELAYANAN KESEHATAN GIGI DAN MULUT PADA ANAK SD DAN SETINGKAT MENURUT JENIS KELAMIN, KECAMATAN, DAN PUSKESMAS</t>
  </si>
  <si>
    <t>UPAYA KESEHATAN GIGI SEKOLAH (UKGS)</t>
  </si>
  <si>
    <t>JUMLAH SD/MI</t>
  </si>
  <si>
    <t>JUMLAH SD/MI DGN SIKAT GIGI MASSAL</t>
  </si>
  <si>
    <t>JUMLAH SD/MI MENDAPAT YAN. GIGI</t>
  </si>
  <si>
    <t>JUMLAH MURID SD/MI</t>
  </si>
  <si>
    <t>MURID SD/MI DIPERIKSA</t>
  </si>
  <si>
    <t>PELAYANAN KESEHATAN USIA PRODUKTIF  MENURUT JENIS KELAMIN, KECAMATAN, DAN PUSKESMAS</t>
  </si>
  <si>
    <t>PENDUDUK USIA 15-59 TAHUN</t>
  </si>
  <si>
    <t>MENDAPAT PELAYANAN SKRINING KESEHATAN SESUAI STANDAR</t>
  </si>
  <si>
    <t>BERISIKO</t>
  </si>
  <si>
    <t>TABEL 49</t>
  </si>
  <si>
    <t>CAKUPAN PELAYANAN KESEHATAN USIA LANJUT MENURUT JENIS KELAMIN, KECAMATAN, DAN PUSKESMAS</t>
  </si>
  <si>
    <t>USIA LANJUT (60TAHUN+)</t>
  </si>
  <si>
    <t>MENDAPAT SKRINING KESEHATAN SESUAI STANDAR</t>
  </si>
  <si>
    <t>TABEL 50</t>
  </si>
  <si>
    <t>PUSKESMAS YANG MELAKSANAKAN KEGIATAN PELAYANAN KESEHATAN KELUARGA</t>
  </si>
  <si>
    <t>MELAKSANAKAN KELAS IBU HAMIL</t>
  </si>
  <si>
    <t>MELAKSANAKAN ORIENTASI P4K</t>
  </si>
  <si>
    <t>MELAKSANAKAN KEGIATAN KESEHATAN REMAJA</t>
  </si>
  <si>
    <t>MELAKSANAKAN PENJARINGAN KESEHATAN KELAS 1</t>
  </si>
  <si>
    <t>MELAKSANAKAN PENJARINGAN KESEHATAN KELAS 1, 7, 10</t>
  </si>
  <si>
    <t xml:space="preserve">PERSENTASE </t>
  </si>
  <si>
    <t>Sumber:</t>
  </si>
  <si>
    <t>catatan: diisi dengan tanda "V"</t>
  </si>
  <si>
    <t>CALON PENGANTIN (CATIN) MENDAPATKAN LAYANAN KESEHATAN  MENURUT JENIS KELAMIN, KECAMATAN, DAN PUSKESMAS</t>
  </si>
  <si>
    <t>JUMLAH CATIN TERDAFTAR DI KUA ATAU LEMBAGA AGAMA LAINNYA</t>
  </si>
  <si>
    <t xml:space="preserve">CATIN MENDAPATKAN LAYANAN KESEHATAN </t>
  </si>
  <si>
    <t>CATIN PEREMPUAN ANEMIA</t>
  </si>
  <si>
    <t>CATIN PEREMPUAN GIZI KURANG</t>
  </si>
  <si>
    <t>TABEL 51</t>
  </si>
  <si>
    <t>JUMLAH TERDUGA TUBERKULOSIS YANG MENDAPATKAN PELAYANAN SESUAI STANDAR</t>
  </si>
  <si>
    <t>JUMLAH SEMUA KASUS TUBERKULOSIS</t>
  </si>
  <si>
    <t>KASUS TUBERKULOSIS ANAK 0-14 TAHUN</t>
  </si>
  <si>
    <t xml:space="preserve">JUMLAH TERDUGA TUBERKULOSIS </t>
  </si>
  <si>
    <t>% ORANG TERDUGA TUBERKULOSIS (TBC) MENDAPATKAN PELAYANAN TUBERKULOSIS SESUAI STANDAR</t>
  </si>
  <si>
    <t xml:space="preserve">PERKIRAAN INSIDEN TUBERKULOSIS (DALAM ABSOLUT) </t>
  </si>
  <si>
    <t>TREATMENT COVERAGE (TC-%)</t>
  </si>
  <si>
    <t>CAKUPAN PENEMUAN KASUS TUBERKULOSIS ANAK (%)</t>
  </si>
  <si>
    <t>Sumber: ……..............................................……….. (sebutkan)</t>
  </si>
  <si>
    <r>
      <t xml:space="preserve">Keterangan: </t>
    </r>
    <r>
      <rPr>
        <vertAlign val="superscript"/>
        <sz val="12"/>
        <rFont val="Arial"/>
        <family val="2"/>
      </rPr>
      <t/>
    </r>
  </si>
  <si>
    <t>TABEL 52</t>
  </si>
  <si>
    <t>ANGKA KESEMBUHAN DAN PENGOBATAN LENGKAP SERTA KEBERHASILAN PENGOBATAN TUBERKULOSIS MENURUT JENIS KELAMIN, KECAMATAN, DAN PUSKESMAS</t>
  </si>
  <si>
    <t>JUMLAH SEMUA KASUS TUBERKULOSIS YANG DITEMUKAN DAN DIOBATI*)</t>
  </si>
  <si>
    <t>JUMLAH KEMATIAN SELAMA PENGOBATAN TUBERKULOSIS</t>
  </si>
  <si>
    <t>*) Kasus Tuberkulosis ditemukan dan diobati berdasarkan kohort yang sama dari kasus penemuan kasus yang dinilai kesembuhan dan pengobatan lengkap</t>
  </si>
  <si>
    <t xml:space="preserve">   Jumlah pasien adalah seluruh pasien Tuberkulosis yang ada di wilayah kerja puskesmas tersebut termasuk pasien yang ditemukan di RS, BBKPM/BPKPM/BP4, Lembaga Pemasyarakatan, </t>
  </si>
  <si>
    <t xml:space="preserve">   Rumah Tahanan, Dokter Praktek Mandiri, Klinik dll</t>
  </si>
  <si>
    <t>TABEL 53</t>
  </si>
  <si>
    <t>PENEMUAN KASUS PNEUMONIA BALITA MENURUT JENIS KELAMIN, KECAMATAN, DAN PUSKESMAS</t>
  </si>
  <si>
    <t>BALITA BATUK ATAU KESUKARAN BERNAPAS</t>
  </si>
  <si>
    <t>PERKIRAAN PNEUMONIA BALITA</t>
  </si>
  <si>
    <t>REALISASI PENEMUAN PENDERITA PNEUMONIA  PADA BALITA</t>
  </si>
  <si>
    <t>BATUK BUKAN PNEUMONIA</t>
  </si>
  <si>
    <t>DIBERIKAN TATALAKSANA STANDAR (DIHITUNG NAPAS / LIHAT TDDK*)</t>
  </si>
  <si>
    <t>PERSENTASE YANG DIBERIKAN TATALAKSANA STANDAR</t>
  </si>
  <si>
    <t xml:space="preserve">PNEUMONIA </t>
  </si>
  <si>
    <t>PNEUMONIA BERAT</t>
  </si>
  <si>
    <t>Prevalensi pneumonia pada balita (%)</t>
  </si>
  <si>
    <t>Jumlah Puskesmas yang melakukan tatalaksana Standar minimal 60%</t>
  </si>
  <si>
    <t>Persentase Puskesmas yang melakukan tatalaksana standar minimal 60%</t>
  </si>
  <si>
    <t>* TDDK = tarikan dinding dada ke dalam</t>
  </si>
  <si>
    <t>Jumlah kasus adalah seluruh kasus yang ada di wilayah kerja puskesmas tersebut termasuk kasus yang ditemukan di RS</t>
  </si>
  <si>
    <t>Persentase perkiraan kasus pneumonia pada balita berbeda untuk setiap provinsi, sesuai hasil riskesdas</t>
  </si>
  <si>
    <t>JUMLAH KASUS HIV MENURUT JENIS KELAMIN DAN KELOMPOK UMUR</t>
  </si>
  <si>
    <t>KELOMPOK UMUR</t>
  </si>
  <si>
    <t>PROPORSI KELOMPOK UMUR</t>
  </si>
  <si>
    <r>
      <rPr>
        <sz val="12"/>
        <rFont val="Calibri"/>
        <family val="2"/>
      </rPr>
      <t>≤</t>
    </r>
    <r>
      <rPr>
        <sz val="12"/>
        <rFont val="Arial"/>
        <family val="2"/>
      </rPr>
      <t xml:space="preserve"> 4 TAHUN</t>
    </r>
  </si>
  <si>
    <t>5 - 14 TAHUN</t>
  </si>
  <si>
    <t>15 - 19 TAHUN</t>
  </si>
  <si>
    <t>20 - 24 TAHUN</t>
  </si>
  <si>
    <t>25 - 49 TAHUN</t>
  </si>
  <si>
    <r>
      <rPr>
        <sz val="12"/>
        <rFont val="Calibri"/>
        <family val="2"/>
      </rPr>
      <t>≥</t>
    </r>
    <r>
      <rPr>
        <sz val="12"/>
        <rFont val="Arial"/>
        <family val="2"/>
      </rPr>
      <t xml:space="preserve"> 50 TAHUN</t>
    </r>
  </si>
  <si>
    <t>PROPORSI JENIS KELAMIN</t>
  </si>
  <si>
    <t xml:space="preserve">Jumlah estimasi  orang  dengan risiko terinfeksi HIV </t>
  </si>
  <si>
    <t>Jumlah orang dengan risiko terinfeksi HIV yang mendapatkan pelayanan sesuai standar</t>
  </si>
  <si>
    <t xml:space="preserve">Persentase orang dengan risiko terinfeksi HIV mendapatkan 
pelayanan  deteksi dini HIV sesuai standar
</t>
  </si>
  <si>
    <t>Keterangan: Jumlah kasus adalah seluruh kasus baru yang ada di wilayah kerja puskesmas tersebut termasuk kasus yang ditemukan di RS</t>
  </si>
  <si>
    <t>KASUS DIARE YANG DILAYANI MENURUT JENIS KELAMIN, KECAMATAN, DAN PUSKESMAS</t>
  </si>
  <si>
    <t>JUMLAH TARGET PENEMUAN</t>
  </si>
  <si>
    <t>DILAYANI</t>
  </si>
  <si>
    <t>MENDAPAT ORALIT</t>
  </si>
  <si>
    <t>MENDAPAT ZINC</t>
  </si>
  <si>
    <t>SEMUA UMUR</t>
  </si>
  <si>
    <t>ANGKA KESAKITAN DIARE PER 1.000 PENDUDUK</t>
  </si>
  <si>
    <t>Ket:</t>
  </si>
  <si>
    <t>- Jumlah kasus adalah seluruh kasus yang ada di wilayah kerja puskesmas tersebut termasuk kasus yang ditemukan di RS</t>
  </si>
  <si>
    <t>- Persentase perkiraan jumlah kasus diare yang datang ke fasyankes besarnya sesuai dengan perkiraan daerah, namun</t>
  </si>
  <si>
    <t xml:space="preserve">   jika tidak tersedia maka menggunakan perkiraan 10% dari perkiraan jumlah penderita untuk semua umur dan 20% untuk balita</t>
  </si>
  <si>
    <t>DETEKSI DINI HEPATITIS B PADA IBU HAMIL MENURUT KECAMATAN DAN PUSKESMAS</t>
  </si>
  <si>
    <t>JUMLAH IBU HAMIL DIPERIKSA</t>
  </si>
  <si>
    <t>% BUMIL DIPERIKSA</t>
  </si>
  <si>
    <t xml:space="preserve">% BUMIL REAKTIF </t>
  </si>
  <si>
    <t>REAKTIF</t>
  </si>
  <si>
    <t>NON REAKTIF</t>
  </si>
  <si>
    <t>JUMLAH BAYI YANG LAHIR DARI IBU REAKTIF HBsAg dan MENDAPATKAN HBIG</t>
  </si>
  <si>
    <t>JUMLAH BAYI YANG LAHIR DARI IBU HBsAg Reaktif</t>
  </si>
  <si>
    <t>JUMLAH BAYI YANG LAHIR DARI IBU  HBsAg REAKTIF MENDAPAT HBIG</t>
  </si>
  <si>
    <t>≥  24 Jam</t>
  </si>
  <si>
    <t xml:space="preserve">JUMLAH  </t>
  </si>
  <si>
    <t>KASUS BARU KUSTA MENURUT JENIS KELAMIN, KECAMATAN, DAN PUSKESMAS</t>
  </si>
  <si>
    <t>KASUS BARU</t>
  </si>
  <si>
    <t>PB + MB</t>
  </si>
  <si>
    <r>
      <t>ANGKA PENEMUAN KASUS BARU (NCDR/</t>
    </r>
    <r>
      <rPr>
        <b/>
        <i/>
        <sz val="12"/>
        <rFont val="Arial"/>
        <family val="2"/>
      </rPr>
      <t>NEW CASE DETECTION RATE</t>
    </r>
    <r>
      <rPr>
        <b/>
        <sz val="12"/>
        <rFont val="Arial"/>
        <family val="2"/>
      </rPr>
      <t>) PER 100.000 PENDUDUK</t>
    </r>
  </si>
  <si>
    <t xml:space="preserve">KASUS BARU KUSTA CACAT TINGKAT 0, CACAT TINGKAT 2, PENDERITA KUSTA ANAK&lt;15 TAHUN, </t>
  </si>
  <si>
    <t>PENDERITA KUSTA</t>
  </si>
  <si>
    <t>CACAT TINGKAT 0</t>
  </si>
  <si>
    <t>CACAT TINGKAT 2</t>
  </si>
  <si>
    <t>PENDERITA KUSTA ANAK
&lt;15 TAHUN</t>
  </si>
  <si>
    <t>PENDERITA KUSTA ANAK&lt;15 TAHUN DENGAN CACAT TINGKAT 2</t>
  </si>
  <si>
    <t>ANGKA CACAT TINGKAT 2 PER 1.000.000 PENDUDUK</t>
  </si>
  <si>
    <t>TABEL  59</t>
  </si>
  <si>
    <t>KASUS TERDAFTAR</t>
  </si>
  <si>
    <t>ANGKA PREVALENSI PER 10.000 PENDUDUK</t>
  </si>
  <si>
    <t>PENDERITA KUSTA SELESAI BEROBAT (RELEASE FROM TREATMENT/RFT) MENURUT TIPE, KECAMATAN, DAN PUSKESMAS</t>
  </si>
  <si>
    <t>KUSTA (PB)</t>
  </si>
  <si>
    <t>KUSTA (MB)</t>
  </si>
  <si>
    <t>JML PENDERITA RFT</t>
  </si>
  <si>
    <t xml:space="preserve">Keterangan : </t>
  </si>
  <si>
    <t xml:space="preserve">a = </t>
  </si>
  <si>
    <t xml:space="preserve">Penderita kusta PB merupakan penderita pada kohort yang sama, yaitu diambil dari penderita baru yang masuk dalam kohort yang sama 1 tahun sebelumnya, </t>
  </si>
  <si>
    <t>misalnya: untuk mencari RFT rate tahun 2021, maka dapat dihitung dari penderita baru tahun 2020 yang menyelesaikan pengobatan tepat waktu</t>
  </si>
  <si>
    <t>b=</t>
  </si>
  <si>
    <t xml:space="preserve">Penderita kusta MB merupakan penderita pada kohort yang sama, yaitu diambil dari penderita baru yang masuk dalam kohort yang sama 2 tahun sebelumnya, </t>
  </si>
  <si>
    <t>misalnya: untuk mencari RFT rate tahun 2021, maka dapat dihitung dari penderita baru tahun 2019 yang menyelesaikan pengobatan tepat waktu</t>
  </si>
  <si>
    <t>JUMLAH KASUS AFP (NON POLIO) MENURUT KECAMATAN DAN PUSKESMAS</t>
  </si>
  <si>
    <t>JUMLAH PENDUDUK
&lt;15 TAHUN</t>
  </si>
  <si>
    <t>JUMLAH KASUS AFP
(NON POLIO)</t>
  </si>
  <si>
    <t>AFP RATE (NON POLIO) PER 100.000 PENDUDUK USIA &lt; 15 TAHUN</t>
  </si>
  <si>
    <t>Keterangan: Jumlah kasus adalah seluruh kasus yang ada di wilayah kerja puskesmas tersebut termasuk kasus yang ditemukan di RS</t>
  </si>
  <si>
    <t>JUMLAH KASUS PENYAKIT YANG DAPAT DICEGAH DENGAN IMUNISASI (PD3I) MENURUT JENIS KELAMIN, KECAMATAN, DAN PUSKESMAS</t>
  </si>
  <si>
    <t>JUMLAH KASUS  PD3I</t>
  </si>
  <si>
    <t>PERTUSIS</t>
  </si>
  <si>
    <t>HEPATITIS B</t>
  </si>
  <si>
    <t>SUSPEK CAMPAK</t>
  </si>
  <si>
    <t>JUMLAH KASUS</t>
  </si>
  <si>
    <t>MENINGGAL</t>
  </si>
  <si>
    <t>CASE FATALITY RATE (%)</t>
  </si>
  <si>
    <t>KEJADIAN LUAR BIASA (KLB) DI DESA/KELURAHAN YANG DITANGANI &lt; 24 JAM</t>
  </si>
  <si>
    <t>KLB DI DESA/KELURAHAN</t>
  </si>
  <si>
    <t>DITANGANI &lt;24 JAM</t>
  </si>
  <si>
    <t>Sumber: ………………….. (sebutkan)</t>
  </si>
  <si>
    <t>JUMLAH PENDERITA DAN KEMATIAN PADA KLB MENURUT JENIS KEJADIAN LUAR BIASA (KLB)</t>
  </si>
  <si>
    <t>JENIS KEJADIAN LUAR BIASA</t>
  </si>
  <si>
    <t>YANG TERSERANG</t>
  </si>
  <si>
    <t>WAKTU KEJADIAN (TANGGAL)</t>
  </si>
  <si>
    <t>JUMLAH PENDERITA</t>
  </si>
  <si>
    <t>KELOMPOK UMUR PENDERITA</t>
  </si>
  <si>
    <t>JUMLAH PENDUDUK TERANCAM</t>
  </si>
  <si>
    <t>ATTACK RATE (%)</t>
  </si>
  <si>
    <t>CFR (%)</t>
  </si>
  <si>
    <t>JUMLAH KEC</t>
  </si>
  <si>
    <t>JUMLAH DESA/KEL</t>
  </si>
  <si>
    <t>DIKETAHUI</t>
  </si>
  <si>
    <t>DITANGGU-LANGI</t>
  </si>
  <si>
    <t>AKHIR</t>
  </si>
  <si>
    <t>0-7 HARI</t>
  </si>
  <si>
    <t>8-28 HARI</t>
  </si>
  <si>
    <t>1-11 BLN</t>
  </si>
  <si>
    <t>1-4 THN</t>
  </si>
  <si>
    <t>5-9 THN</t>
  </si>
  <si>
    <t>10-14 THN</t>
  </si>
  <si>
    <t>15-19 THN</t>
  </si>
  <si>
    <t>20-44 THN</t>
  </si>
  <si>
    <t>45-54 THN</t>
  </si>
  <si>
    <t>55-59 THN</t>
  </si>
  <si>
    <t>60-69 THN</t>
  </si>
  <si>
    <t>70+ THN</t>
  </si>
  <si>
    <t>Sumber: ………………… (sebutkan)</t>
  </si>
  <si>
    <t>TABEL  65</t>
  </si>
  <si>
    <t>KASUS DEMAM BERDARAH DENGUE (DBD) MENURUT JENIS KELAMIN, KECAMATAN, DAN PUSKESMAS</t>
  </si>
  <si>
    <t>DEMAM BERDARAH DENGUE (DBD)</t>
  </si>
  <si>
    <t>JUMLAH KASUS (KAB/KOTA)</t>
  </si>
  <si>
    <t>ANGKA KESAKITAN DBD PER 100.000 PENDUDUK</t>
  </si>
  <si>
    <t>KESAKITAN DAN KEMATIAN AKIBAT MALARIA MENURUT JENIS KELAMIN, KECAMATAN, DAN PUSKESMAS</t>
  </si>
  <si>
    <t>SUSPEK</t>
  </si>
  <si>
    <t>KONFIRMASI LABORATORIUM</t>
  </si>
  <si>
    <t>% KONFIRMASI LABORATORIUM</t>
  </si>
  <si>
    <t>POSITIF</t>
  </si>
  <si>
    <t>PENGOBATAN STANDAR</t>
  </si>
  <si>
    <t>% PENGOBATAN STANDAR</t>
  </si>
  <si>
    <t xml:space="preserve">MENINGGAL </t>
  </si>
  <si>
    <t>CFR</t>
  </si>
  <si>
    <t>MIKROSKOPIS</t>
  </si>
  <si>
    <t>RAPID DIAGNOSTIC TEST (RDT)</t>
  </si>
  <si>
    <r>
      <t>ANGKA KESAKITAN (</t>
    </r>
    <r>
      <rPr>
        <b/>
        <i/>
        <sz val="12"/>
        <rFont val="Arial"/>
        <family val="2"/>
      </rPr>
      <t>ANNUAL PARASITE INCIDENCE</t>
    </r>
    <r>
      <rPr>
        <b/>
        <sz val="12"/>
        <rFont val="Arial"/>
        <family val="2"/>
      </rPr>
      <t>) PER 1.000 PENDUDUK</t>
    </r>
  </si>
  <si>
    <t>PENDERITA KRONIS FILARIASIS MENURUT JENIS KELAMIN, KECAMATAN, DAN PUSKESMAS</t>
  </si>
  <si>
    <t>PENDERITA KRONIS FILARIASIS</t>
  </si>
  <si>
    <t>KASUS KRONIS TAHUN SEBELUMNYA</t>
  </si>
  <si>
    <t>KASUS KRONIS BARU DITEMUKAN</t>
  </si>
  <si>
    <t>KASUS KRONIS PINDAH</t>
  </si>
  <si>
    <t>KASUS KRONIS MENINGGAL</t>
  </si>
  <si>
    <t>JUMLAH SELURUH KASUS KRONIS</t>
  </si>
  <si>
    <t>TABEL 68</t>
  </si>
  <si>
    <t>PELAYANAN KESEHATAN  PENDERITA HIPERTENSI MENURUT JENIS KELAMIN, KECAMATAN, DAN PUSKESMAS</t>
  </si>
  <si>
    <t>TABEL 69</t>
  </si>
  <si>
    <t>PELAYANAN KESEHATAN PENDERITA DIABETES MELITUS (DM) MENURUT KECAMATAN DAN PUSKESMAS</t>
  </si>
  <si>
    <t xml:space="preserve">JUMLAH PENDERITA DM  </t>
  </si>
  <si>
    <t>PENDERITA DM YANG MENDAPATKAN PELAYANAN KESEHATAN SESUAI STANDAR</t>
  </si>
  <si>
    <t>TABEL 70</t>
  </si>
  <si>
    <t xml:space="preserve">CAKUPAN DETEKSI DINI KANKER LEHER RAHIM DENGAN METODE IVA DAN KANKER PAYUDARA DENGAN PEMERIKSAAN KLINIS (SADANIS) </t>
  </si>
  <si>
    <t>MENURUT KECAMATAN DAN PUSKESMAS</t>
  </si>
  <si>
    <t>PUSKESMAS MELAKSANAKAN KEGIATAN DETEKSI DINI IVA &amp; SADANIS*</t>
  </si>
  <si>
    <t>PEREMPUAN
USIA 30-50 TAHUN</t>
  </si>
  <si>
    <t>PEMERIKSAAN IVA</t>
  </si>
  <si>
    <t>PEMERIKSAAN SADANIS</t>
  </si>
  <si>
    <t>IVA POSITIF</t>
  </si>
  <si>
    <t>CURIGA KANKER LEHER RAHIM</t>
  </si>
  <si>
    <t>KRIOTERAPI</t>
  </si>
  <si>
    <t>TUMOR/BENJOLAN</t>
  </si>
  <si>
    <t>CURIGA KANKER PAYUDARA</t>
  </si>
  <si>
    <t>Keterangan: IVA: Inspeksi Visual dengan Asam asetat</t>
  </si>
  <si>
    <t xml:space="preserve">           * diisi dengan checklist (V)</t>
  </si>
  <si>
    <t>TABEL 71</t>
  </si>
  <si>
    <t>PELAYANAN KESEHATAN ORANG DENGAN GANGGUAN JIWA (ODGJ) BERAT  MENURUT KECAMATAN DAN PUSKESMAS</t>
  </si>
  <si>
    <t>SASARAN  ODGJ BERAT</t>
  </si>
  <si>
    <t>PELAYANAN KESEHATAN ODGJ BERAT</t>
  </si>
  <si>
    <t>SKIZOFRENIA</t>
  </si>
  <si>
    <t>PSIKOTIK AKUT</t>
  </si>
  <si>
    <t>0-14 th</t>
  </si>
  <si>
    <t>15 - 59 th</t>
  </si>
  <si>
    <t>PERSENTASE SARANA AIR MINUM YANG DIAWASI/DIPERIKSA KUALITAS AIR MINUMNYA SESUAI STANDAR 
MENURUT KECAMATAN DAN PUSKESMAS</t>
  </si>
  <si>
    <t>JUMLAH SARANA AIR MINUM</t>
  </si>
  <si>
    <t>TABEL 73</t>
  </si>
  <si>
    <t>JUMLAH KK</t>
  </si>
  <si>
    <t>JUMLAH 
KK PENGGUNA</t>
  </si>
  <si>
    <t>KK SBS</t>
  </si>
  <si>
    <t>KK DENGAN AKSES TERHADAP FASILITAS SANITASI YANG LAYAK</t>
  </si>
  <si>
    <t>AKSES SANITASI AMAN</t>
  </si>
  <si>
    <t>AKSES SANITASI LAYAK SENDIRI</t>
  </si>
  <si>
    <t>AKSES LAYAK BERSAMA</t>
  </si>
  <si>
    <t>AKSES BELUM LAYAK</t>
  </si>
  <si>
    <t>BABS TERTUTUP</t>
  </si>
  <si>
    <t>BABS TERBUKA</t>
  </si>
  <si>
    <t>Keterangan : KK = Kepala Keluarga, SBS = Stop Buang Air Besar Sembarangan</t>
  </si>
  <si>
    <t>TABEL 74</t>
  </si>
  <si>
    <t>SANITASI TOTAL BERBASIS MASYARAKAT DAN RUMAH SEHAT MENURUT KECAMATAN DAN PUSKESMAS</t>
  </si>
  <si>
    <t>JUMLAH DESA/ KELURAHAN</t>
  </si>
  <si>
    <t>SANITASI TOTAL BERBASIS MASYARAKAT (STBM)</t>
  </si>
  <si>
    <t xml:space="preserve"> DESA/KELURAHAN STOP BABS (SBS)</t>
  </si>
  <si>
    <t xml:space="preserve"> KK CUCI TANGAN PAKAI SABUN (CTPS)</t>
  </si>
  <si>
    <t>KK PENGELOLAAN AIR MINUM DAN MAKANAN RUMAH TANGGA (PAMMRT)</t>
  </si>
  <si>
    <t>KK PENGELOLAAN SAMPAH RUMAH TANGGA (PSRT)</t>
  </si>
  <si>
    <t>KK PENGELOLAAN LIMBAH CAIR RUMAH TANGGA (PLCRT)</t>
  </si>
  <si>
    <t xml:space="preserve"> DESA/KELURAHAN 5 PILAR STBM</t>
  </si>
  <si>
    <t>KK PENGELOLAAN KUALITAS UDARA DALAM RUMAH TANGGA (PKURT)</t>
  </si>
  <si>
    <t>KK AKSES RUMAH SEHAT</t>
  </si>
  <si>
    <t>* SBS (Stop Buang Air Besar Sembarangan)</t>
  </si>
  <si>
    <t>TABEL 75</t>
  </si>
  <si>
    <t>PERSENTASE TEMPAT DAN FASILITAS UMUM(TFU) YANG DILAKUKAN PENGAWASAN SESUAI STANDAR MENURUT KECAMATAN DAN PUSKESMAS</t>
  </si>
  <si>
    <t>TFU TERDAFTAR</t>
  </si>
  <si>
    <t>TFU YANG DILAKUKAN PENGAWASAN SESUAI STANDAR (IKL)</t>
  </si>
  <si>
    <t>SARANA PENDIDIKAN</t>
  </si>
  <si>
    <t>PASAR</t>
  </si>
  <si>
    <t>SD/MI</t>
  </si>
  <si>
    <t>SMP/MTs</t>
  </si>
  <si>
    <t>∑</t>
  </si>
  <si>
    <t>Sumber: …………………….. (sebutkan)</t>
  </si>
  <si>
    <t>TABEL 76</t>
  </si>
  <si>
    <t xml:space="preserve">PERSENTASE TEMPAT PENGELOLAAN PANGAN (TPP) YANG MEMENUHI SYARAT KESEHATAN  MENURUT KECAMATAN </t>
  </si>
  <si>
    <t>JASA BOGA</t>
  </si>
  <si>
    <t>RESTORAN</t>
  </si>
  <si>
    <t>TPP TERTENTU</t>
  </si>
  <si>
    <t>DEPOT AIR MINUM</t>
  </si>
  <si>
    <t>RUMAH MAKAN</t>
  </si>
  <si>
    <t>KELOMPOK GERAI PANGAN JAJANAN</t>
  </si>
  <si>
    <t>SENTRA PANGAN JAJANAN/KANTIN</t>
  </si>
  <si>
    <t>TERDAFTAR</t>
  </si>
  <si>
    <t>LAIK HSP</t>
  </si>
  <si>
    <t>2</t>
  </si>
  <si>
    <t>3</t>
  </si>
  <si>
    <t>7</t>
  </si>
  <si>
    <t>ODHIV BARU DITEMUKAN</t>
  </si>
  <si>
    <t>PRESENTASE ODHIV BARU MENDAPATKAN PENGOBATAN MENURUT KECAMATAN DAN PUSKESMAS</t>
  </si>
  <si>
    <t>PERSENTASE ODHIV BARU MENDAPAT PENGOBATAN ARV</t>
  </si>
  <si>
    <t>ODHIV BARU DITEMUKAN DAN MENDAPAT PENGOBATAN ARV</t>
  </si>
  <si>
    <t>TABEL 55</t>
  </si>
  <si>
    <t>JUMLAH TENAGA KEFARMASIAN DI FASILITAS KESEHATAN</t>
  </si>
  <si>
    <t>SARANA PELAYANAN KESEHATAN LAIN</t>
  </si>
  <si>
    <t>JUMLAH KEMATIAN IBU MENURUT KECAMATAN DAN PUSKESMAS</t>
  </si>
  <si>
    <t>GANGGUAN HIPERTENSI</t>
  </si>
  <si>
    <t>KELAINAN JANTUNG DAN PEMBULUH DARAH*</t>
  </si>
  <si>
    <t>GANGGUAN AUTOIMUN**</t>
  </si>
  <si>
    <t>GANGGUAN CEREBROVASKULAR***</t>
  </si>
  <si>
    <t>COVID-19</t>
  </si>
  <si>
    <t>KOMPLIKASI PASCA KEGUGURAN (ABORTUS)</t>
  </si>
  <si>
    <t>penyakit jantung kongenital, PPCM (Peripartum cardiomyopathy), aneurisma aorta, dll</t>
  </si>
  <si>
    <t>SLE (Systemic lupus erthematosus), dll</t>
  </si>
  <si>
    <t>***</t>
  </si>
  <si>
    <t>stroke, aneurisma otak, dll</t>
  </si>
  <si>
    <t>K6</t>
  </si>
  <si>
    <t>KF LENGKAP</t>
  </si>
  <si>
    <t>JUMLAH IBU HAMIL YANG MENDAPATKAN DAN MENGONSUMSI TABLET TAMBAH DARAH (TTD) MENURUT KECAMATAN DAN PUSKESMAS</t>
  </si>
  <si>
    <t>IBU HAMIL YANG MENDAPATKAN</t>
  </si>
  <si>
    <t>IBU HAMIL YANG MENGONSUMSI</t>
  </si>
  <si>
    <t>TABEL 13</t>
  </si>
  <si>
    <t>TABEL 12</t>
  </si>
  <si>
    <t>TENAGA KEBIDANAN</t>
  </si>
  <si>
    <t xml:space="preserve">DR SPESIALIS </t>
  </si>
  <si>
    <t>RASIO TERHADAP 100.000 PENDUDUK</t>
  </si>
  <si>
    <t>Keterangan : - Tenaga kesehatan termasuk yang memiliki ijazah pasca sarjana dan doktor</t>
  </si>
  <si>
    <t>TENAGA KEPERAWATAN</t>
  </si>
  <si>
    <t>TABEL  15</t>
  </si>
  <si>
    <t>TENAGA KESEHATAN MASYARAKAT</t>
  </si>
  <si>
    <t>TENAGA KESEHATAN LINGKUNGAN</t>
  </si>
  <si>
    <t>TENAGA GIZI</t>
  </si>
  <si>
    <t>TABEL 17</t>
  </si>
  <si>
    <t>TABEL  18</t>
  </si>
  <si>
    <t xml:space="preserve">Keterangan :   - Pada penghitungan jumlah di tingkat kabupaten/kota, tenaga yang bertugas di lebih dari satu tempat hanya dihitung satu kali </t>
  </si>
  <si>
    <t>TENAGA TEKNIS KEFARMASIAN</t>
  </si>
  <si>
    <t>TABEL  19</t>
  </si>
  <si>
    <t>TABEL 20</t>
  </si>
  <si>
    <t>TABEL 25</t>
  </si>
  <si>
    <t>TABEL  27</t>
  </si>
  <si>
    <t>PESERTA KB AKTIF METODE MODERN</t>
  </si>
  <si>
    <t>JUMLAH DAN PERSENTASE KOMPLIKASI KEBIDANAN</t>
  </si>
  <si>
    <t>JUMLAH KOMPLIKASI KEBIDANAN</t>
  </si>
  <si>
    <t>JUMLAH DAN PERSENTASE KOMPLIKASI NEONATAL</t>
  </si>
  <si>
    <t>JUMLAH KOMPLIKASI PADA NEONATUS</t>
  </si>
  <si>
    <t>KELAINAN KONGENITAL</t>
  </si>
  <si>
    <t>POST NEONATAL</t>
  </si>
  <si>
    <t>BAYI</t>
  </si>
  <si>
    <t xml:space="preserve">BAYI </t>
  </si>
  <si>
    <t>BBLR DAN PREMATURITAS</t>
  </si>
  <si>
    <t>KELAINAN CARDIOVASKULAR DAN RESPIRATORI</t>
  </si>
  <si>
    <t>KONDISI PERINATAL</t>
  </si>
  <si>
    <t>KELAINAN KONGENITAL JANTUNG</t>
  </si>
  <si>
    <t>KELAINAN KONGENITAL LANNYA</t>
  </si>
  <si>
    <t>MENINGITIS</t>
  </si>
  <si>
    <t>PENYAKIT SARAF</t>
  </si>
  <si>
    <t>DEMAM BERDARAH</t>
  </si>
  <si>
    <t>JUMLAH KEMATIAN ANAK BALITA MENURUT PENYEBAB UTAMA, KECAMATAN, DAN PUSKESMAS</t>
  </si>
  <si>
    <t>KELAINAN KONGENITAL LAINNYA</t>
  </si>
  <si>
    <t>INFEKSI PARASIT</t>
  </si>
  <si>
    <t xml:space="preserve"> BAYI BBLR</t>
  </si>
  <si>
    <t>PREMATUR</t>
  </si>
  <si>
    <t>BAYI BARU LAHIR YANG DILAKUKAN SCREENING HIPOTIROID KONGENITAL</t>
  </si>
  <si>
    <t>TABEL 39</t>
  </si>
  <si>
    <t>TABEL 40</t>
  </si>
  <si>
    <t>TABEL 41</t>
  </si>
  <si>
    <t>CAKUPAN IMUNISASI DPT-HB-Hib 3, POLIO 4*, CAMPAK RUBELA, DAN IMUNISASI DASAR LENGKAP PADA BAYI MENURUT JENIS KELAMIN, KECAMATAN, DAN PUSKESMAS</t>
  </si>
  <si>
    <t>TABEL  43</t>
  </si>
  <si>
    <t>CAKUPAN IMUNISASI LANJUTAN DPT-HB-Hib 4 DAN CAMPAK RUBELA 2 PADA ANAK USIA DIBAWAH DUA TAHUN (BADUTA)</t>
  </si>
  <si>
    <t>TABEL  45</t>
  </si>
  <si>
    <t>BALITA MEMILIKI BUKU KIA</t>
  </si>
  <si>
    <t>TABEL  48</t>
  </si>
  <si>
    <t>BALITA GIZI KURANG
(BB/TB : &lt; -2 s.d -3 SD)</t>
  </si>
  <si>
    <t>BALITA GIZI BURUK 
(BB/TB: &lt; -3 SD)</t>
  </si>
  <si>
    <t>MURID SD/MI PERLU PERAWATAN</t>
  </si>
  <si>
    <t>MURID SD/MI MENDAPAT PERAWATAN</t>
  </si>
  <si>
    <t>TABEL 54</t>
  </si>
  <si>
    <t>MELAKSANAKAN KELAS IBU BALITA</t>
  </si>
  <si>
    <t>MELAKSANAKAN KELAS SDIDTK</t>
  </si>
  <si>
    <t>MELAKSANAKAN MTBS</t>
  </si>
  <si>
    <t>MELAKSANAKAN PENJARINGAN KESEHATAN KELAS 7</t>
  </si>
  <si>
    <t>MELAKSANAKAN PENJARINGAN KESEHATAN KELAS 10</t>
  </si>
  <si>
    <t>TABEL 56</t>
  </si>
  <si>
    <t>DAN TREATMENT COVERAGE  (TC) MENURUT JENIS KELAMIN, KECAMATAN, DAN PUSKESMAS</t>
  </si>
  <si>
    <t>Keterangan: Jumlah pasien adalah seluruh pasien tuberkulosis yang ada di wilayah kerja puskesmas tersebut termasuk pasien yang ditemukan di RS, BBKPM/BPKPM/BP4, Lembaga Pemasyarakatan, Rumah Tahanan, Dokter Praktek Mandiri, Klinik dll</t>
  </si>
  <si>
    <t>BUMIL DENGAN KOMPLIKASI KEBIDANAN YANG DITANGANI</t>
  </si>
  <si>
    <t>KURANG ENERGI KRONIS (KEK)</t>
  </si>
  <si>
    <t>ANEMIA</t>
  </si>
  <si>
    <t>INFEKSI LAINNYA</t>
  </si>
  <si>
    <t>DIABETES MELITUS</t>
  </si>
  <si>
    <t>JANTUNG</t>
  </si>
  <si>
    <t>PENYEBAB LAINNYA</t>
  </si>
  <si>
    <t>JUMLAH KOMPLIKASI DALAM KEHAMILAN</t>
  </si>
  <si>
    <t>JUMLAH KOMPLIKASI DALAM PERSALINAN</t>
  </si>
  <si>
    <t>JUMLAH KOMPLIKASI PASCA PERSALINAN (NIFAS)</t>
  </si>
  <si>
    <t>BALITA DIPANTAU PERTUMBUHAN DAN PERKEMBANGAN</t>
  </si>
  <si>
    <t>BALITA DILAYANI SDIDTK</t>
  </si>
  <si>
    <t>BALITA DILAYANI MTBS</t>
  </si>
  <si>
    <t>TABEL 57</t>
  </si>
  <si>
    <t>TUBERKULOSIS</t>
  </si>
  <si>
    <t>TABEL 58</t>
  </si>
  <si>
    <t>TABEL 60</t>
  </si>
  <si>
    <t>TABEL  61</t>
  </si>
  <si>
    <t>BALITA BERAT BADAN KURANG (BB/U)</t>
  </si>
  <si>
    <t>TABEL  62</t>
  </si>
  <si>
    <t>TABEL  63</t>
  </si>
  <si>
    <t>TABEL  64</t>
  </si>
  <si>
    <t>TABEL  66</t>
  </si>
  <si>
    <t>JUMLAH KASUS TERDAFTAR DAN ANGKA PREVALENSI PENYAKIT KUSTA MENURUT TIPE/JENIS, USIA, KECAMATAN, DAN PUSKESMAS</t>
  </si>
  <si>
    <t>PAUSI BASILER/KUSTA KERING</t>
  </si>
  <si>
    <t>MULTI BASILER/KUSTA BASAH</t>
  </si>
  <si>
    <t>ANAK</t>
  </si>
  <si>
    <t>DEWASA</t>
  </si>
  <si>
    <t>TABEL  67</t>
  </si>
  <si>
    <t>RFT RATE PB (%)</t>
  </si>
  <si>
    <t>RFT RATE MB (%)</t>
  </si>
  <si>
    <t>TABEL 72</t>
  </si>
  <si>
    <t>Keterangan : Jumlah kasus adalah seluruh kasus yang ada di wilayah kerja puskesmas tersebut termasuk kasus yang ditemukan di RS</t>
  </si>
  <si>
    <t>TABEL 77</t>
  </si>
  <si>
    <t>IVA POSITIF DAN CURIGA KANKER LEHER RAHIM DIRUJUK</t>
  </si>
  <si>
    <t>TUMOR DAN CURIGA KANKER PAYUDARA DIRUJUK</t>
  </si>
  <si>
    <t>TABEL 78</t>
  </si>
  <si>
    <t>TABEL 79</t>
  </si>
  <si>
    <t>JUMLAH DESA/
KELURAHAN</t>
  </si>
  <si>
    <t>SARANA AIR MINUM YANG DIAWASI/ DIPERIKSA KUALITAS AIR MINUMNYA SESUAI STANDAR (AMAN)</t>
  </si>
  <si>
    <t>TABEL 80</t>
  </si>
  <si>
    <t>JUMLAH KEPALA KELUARGA DENGAN AKSES TERHADAP FASILITAS SANITASI YANG AMAN (JAMBAN SEHAT) MENURUT KECAMATAN DAN PUSKESMAS</t>
  </si>
  <si>
    <t>TABEL 81</t>
  </si>
  <si>
    <t>TABEL 82</t>
  </si>
  <si>
    <t>TABEL 83</t>
  </si>
  <si>
    <r>
      <rPr>
        <b/>
        <u/>
        <sz val="12"/>
        <color indexed="8"/>
        <rFont val="Arial"/>
        <family val="2"/>
      </rPr>
      <t>&gt;</t>
    </r>
    <r>
      <rPr>
        <b/>
        <sz val="12"/>
        <color indexed="8"/>
        <rFont val="Arial"/>
        <family val="2"/>
      </rPr>
      <t xml:space="preserve"> 60 th</t>
    </r>
  </si>
  <si>
    <r>
      <t xml:space="preserve">JUMLAH ESTIMASI PENDERITA HIPERTENSI BERUSIA </t>
    </r>
    <r>
      <rPr>
        <b/>
        <sz val="12"/>
        <rFont val="Calibri"/>
        <family val="2"/>
      </rPr>
      <t>≥</t>
    </r>
    <r>
      <rPr>
        <b/>
        <sz val="12"/>
        <rFont val="Arial"/>
        <family val="2"/>
      </rPr>
      <t xml:space="preserve"> 15 TAHUN</t>
    </r>
  </si>
  <si>
    <r>
      <rPr>
        <b/>
        <i/>
        <sz val="12"/>
        <rFont val="Arial"/>
        <family val="2"/>
      </rPr>
      <t>CFR</t>
    </r>
    <r>
      <rPr>
        <b/>
        <sz val="12"/>
        <rFont val="Arial"/>
        <family val="2"/>
      </rPr>
      <t xml:space="preserve"> (%)</t>
    </r>
  </si>
  <si>
    <r>
      <t>JUMLAH KASUS TUBERKULOSIS PARU TERKONFIRMASI BAKTERIOLOGIS YANG DITEMUKAN DAN DIOBATI</t>
    </r>
    <r>
      <rPr>
        <b/>
        <vertAlign val="superscript"/>
        <sz val="12"/>
        <rFont val="Arial"/>
        <family val="2"/>
      </rPr>
      <t>*)</t>
    </r>
  </si>
  <si>
    <r>
      <t xml:space="preserve">ANGKA PENGOBATAN LENGKAP 
</t>
    </r>
    <r>
      <rPr>
        <b/>
        <i/>
        <sz val="12"/>
        <rFont val="Arial"/>
        <family val="2"/>
      </rPr>
      <t>(COMPLETE RATE) SEMUA KASUS TUBERKULOSIS</t>
    </r>
  </si>
  <si>
    <r>
      <t xml:space="preserve">ANGKA KEBERHASILAN PENGOBATAN </t>
    </r>
    <r>
      <rPr>
        <b/>
        <i/>
        <sz val="12"/>
        <rFont val="Arial"/>
        <family val="2"/>
      </rPr>
      <t xml:space="preserve">(SUCCESS RATE/SR) </t>
    </r>
    <r>
      <rPr>
        <b/>
        <sz val="12"/>
        <rFont val="Arial"/>
        <family val="2"/>
      </rPr>
      <t>SEMUA KASUS TUBERKULOSIS</t>
    </r>
  </si>
  <si>
    <r>
      <t xml:space="preserve">JUMLAH BAYI
</t>
    </r>
    <r>
      <rPr>
        <b/>
        <i/>
        <sz val="12"/>
        <rFont val="Arial"/>
        <family val="2"/>
      </rPr>
      <t>(SURVIVING INFANT)</t>
    </r>
  </si>
  <si>
    <r>
      <t>NAMA RUMAH SAKIT</t>
    </r>
    <r>
      <rPr>
        <b/>
        <vertAlign val="superscript"/>
        <sz val="12"/>
        <rFont val="Arial"/>
        <family val="2"/>
      </rPr>
      <t>a</t>
    </r>
  </si>
  <si>
    <r>
      <t xml:space="preserve">PASIEN KELUAR MATI                 </t>
    </r>
    <r>
      <rPr>
        <b/>
        <sz val="12"/>
        <rFont val="Calibri"/>
        <family val="2"/>
      </rPr>
      <t>≥</t>
    </r>
    <r>
      <rPr>
        <b/>
        <sz val="12"/>
        <rFont val="Arial"/>
        <family val="2"/>
      </rPr>
      <t xml:space="preserve"> 48 JAM DIRAWAT</t>
    </r>
  </si>
  <si>
    <r>
      <rPr>
        <b/>
        <u/>
        <sz val="12"/>
        <rFont val="Arial"/>
        <family val="2"/>
      </rPr>
      <t>&gt;</t>
    </r>
    <r>
      <rPr>
        <b/>
        <sz val="12"/>
        <rFont val="Arial"/>
        <family val="2"/>
      </rPr>
      <t xml:space="preserve"> 60 th</t>
    </r>
  </si>
  <si>
    <t>Jumlah Klinik Pratama</t>
  </si>
  <si>
    <t>Jumlah Klinik Utama</t>
  </si>
  <si>
    <t>Persentase Ketersediaan Obat Essensial</t>
  </si>
  <si>
    <t>Tabel 14</t>
  </si>
  <si>
    <t>Jumlah Tenaga Kesehatan Lingkungan</t>
  </si>
  <si>
    <r>
      <t>JML PENDERITA BARU</t>
    </r>
    <r>
      <rPr>
        <b/>
        <vertAlign val="superscript"/>
        <sz val="12"/>
        <rFont val="Arial"/>
        <family val="2"/>
      </rPr>
      <t>a</t>
    </r>
  </si>
  <si>
    <r>
      <t>JML PENDERITA BARU</t>
    </r>
    <r>
      <rPr>
        <b/>
        <vertAlign val="superscript"/>
        <sz val="12"/>
        <rFont val="Arial"/>
        <family val="2"/>
      </rPr>
      <t>b</t>
    </r>
  </si>
  <si>
    <t>Jumlah Ahli Teknologi Laboratorium Medik</t>
  </si>
  <si>
    <t>Jumlah Tenaga Teknik Biomedika Lainnya</t>
  </si>
  <si>
    <t>Jumlah Tenaga Keterapian Fisik</t>
  </si>
  <si>
    <t>Jumlah Tenaga Keteknisian Medis</t>
  </si>
  <si>
    <t>Tabel 16</t>
  </si>
  <si>
    <t>Jumlah Tenaga Apoteker</t>
  </si>
  <si>
    <t>Jumlah Tenaga Teknis Kefarmasian</t>
  </si>
  <si>
    <t>Tabel 22</t>
  </si>
  <si>
    <t>Kunjungan Ibu Hamil (K6)</t>
  </si>
  <si>
    <t>Persalinan di Fasyankes</t>
  </si>
  <si>
    <t>Pelayanan Ibu Nifas KF Lengkap</t>
  </si>
  <si>
    <t>Tabel 25</t>
  </si>
  <si>
    <t xml:space="preserve">Ibu Hamil Mengonsumsi Tablet Tambah Darah 90 </t>
  </si>
  <si>
    <t>Peserta KB Aktif Modern</t>
  </si>
  <si>
    <t>Tabel 32</t>
  </si>
  <si>
    <t>Bumil dengan Komplikasi Kebidanan yang Ditangani</t>
  </si>
  <si>
    <t>Jumlah Bayi Mati</t>
  </si>
  <si>
    <t>Tabel 38</t>
  </si>
  <si>
    <t>Tabel 40</t>
  </si>
  <si>
    <t>Cakupan Imunisasi Campak/Rubela pada Bayi</t>
  </si>
  <si>
    <t>Balita Memiliki Buku KIA</t>
  </si>
  <si>
    <t>Balita Mendapatkan Vitamin A</t>
  </si>
  <si>
    <t>Balita Dipantau Pertumbuhan dan Perkembangan</t>
  </si>
  <si>
    <t>Tabel 46</t>
  </si>
  <si>
    <t>Tabel 47</t>
  </si>
  <si>
    <t>Balita Berat Badan Kurang (BB/U)</t>
  </si>
  <si>
    <t>Balita pendek (TB/U)</t>
  </si>
  <si>
    <t>Balita Gizi Kurang (BB/TB)</t>
  </si>
  <si>
    <t>Balita Gizi Buruk (BB/TB)</t>
  </si>
  <si>
    <t>Catin Mendapatkan Layanan Kesehatan</t>
  </si>
  <si>
    <r>
      <rPr>
        <i/>
        <sz val="11"/>
        <rFont val="Arial"/>
        <family val="2"/>
      </rPr>
      <t xml:space="preserve">Treatment Coverage </t>
    </r>
    <r>
      <rPr>
        <sz val="11"/>
        <rFont val="Arial"/>
        <family val="2"/>
      </rPr>
      <t>TBC</t>
    </r>
  </si>
  <si>
    <t>Persentase Ibu hamil diperiksa Hepatitis</t>
  </si>
  <si>
    <t>Persentase ODHIV Baru Mendapat Pengobatan ARV</t>
  </si>
  <si>
    <t>Persentase Penderita Diare pada Semua Umur Dilayani</t>
  </si>
  <si>
    <t>Persentase Penderita Diare pada Balita Dilayani</t>
  </si>
  <si>
    <t>Persentase Ibu hamil diperiksa Reaktif Hepatitis</t>
  </si>
  <si>
    <t>Persentase Bayi dari Bumil Reakif Hepatitis Diperiksa</t>
  </si>
  <si>
    <t>Tabel 64</t>
  </si>
  <si>
    <t>Persentase Kasus Baru Kusta anak &lt; 15 Tahun</t>
  </si>
  <si>
    <t>Tabel 77</t>
  </si>
  <si>
    <t>Pemeriksaan payudara (SADANIS) pada perempuan 30-50 tahun</t>
  </si>
  <si>
    <t>Pemeriksaan IVA pada perempuan usia 30-50 tahun</t>
  </si>
  <si>
    <t>Persentase tumor/benjolan payudara pada perempuan 30-50 tahun</t>
  </si>
  <si>
    <t>Tabel 78</t>
  </si>
  <si>
    <t>Sarana Air Minum yang DiawasiI/ Diperiksa Kualitas Air Minumnya Sesuai Standar (Aman)</t>
  </si>
  <si>
    <t>Tabel 79</t>
  </si>
  <si>
    <t>KK dengan Akses terhadap Fasilitas Sanitasi yang Layak</t>
  </si>
  <si>
    <t>KK dengan Akses terhadap Fasilitas Sanitasi yang Aman</t>
  </si>
  <si>
    <t>Tabel 80</t>
  </si>
  <si>
    <t>KK Stop BABS (SBS)</t>
  </si>
  <si>
    <t>Desa/ Kelurahan Stop BABS (SBS)</t>
  </si>
  <si>
    <t>KK Cuci Tangan Pakai Sabun (CTPS)</t>
  </si>
  <si>
    <t>Tabel 81</t>
  </si>
  <si>
    <t>KK Pengelolaan Air Minum dan Makanan Rumah Tangga (PAMMRT)</t>
  </si>
  <si>
    <t>KK Pengelolaan Sampah Rumah Tangga (PSRT)</t>
  </si>
  <si>
    <t>KK Pengelolaan Limbah Cair Rumah Tangga (PLCRT)</t>
  </si>
  <si>
    <t>Desa/ Kelurahan 5 Pilar STBM</t>
  </si>
  <si>
    <t>KK Pengelolaan Kualitas Udara dalam Rumah Tangga (PKURT)</t>
  </si>
  <si>
    <t>KK Akses Rumah Sehat</t>
  </si>
  <si>
    <t>Tempat Fasilitas Umum (TFU) yang Dilakukan Pengawasan Sesuai Standar</t>
  </si>
  <si>
    <t>Tabel 82</t>
  </si>
  <si>
    <t>PAUSI BASILER (PB)/ KUSTA KERING</t>
  </si>
  <si>
    <t>MULTI BASILER (MB)/ KUSTA BASAH</t>
  </si>
  <si>
    <t>Tempat Pengelolaan Pangan (TPP) Jasa Boga yang Memenuhi Syarat Kesehatan</t>
  </si>
  <si>
    <t>Tabel 83</t>
  </si>
  <si>
    <t>MEMPUNYAI KEMAMPUAN PELAYANAN GAWAT DARURAT LEVEL I</t>
  </si>
  <si>
    <t>JUMLAH POSYANDU DAN POSBINDU PTM MENURUT KECAMATAN DAN PUSKESMAS</t>
  </si>
  <si>
    <t>DOKTER</t>
  </si>
  <si>
    <t>INSTITUSI DIKNAKES/DIKLAT</t>
  </si>
  <si>
    <t>DINAS KESEHATAN KAB/KOTA</t>
  </si>
  <si>
    <t>CAKUPAN JAMINAN KESEHATAN  PENDUDUK MENURUT JENIS KEPESERTAAN</t>
  </si>
  <si>
    <r>
      <t>JUMLAH (KAB/KOTA)</t>
    </r>
    <r>
      <rPr>
        <vertAlign val="superscript"/>
        <sz val="12"/>
        <rFont val="Arial"/>
        <family val="2"/>
      </rPr>
      <t>a</t>
    </r>
  </si>
  <si>
    <t xml:space="preserve">            a. Pada penghitungan jumlah dan rasio di tingkat kabupaten/kota, nakes yang bertugas di lebih dari satu tempat hanya dihitung satu kali </t>
  </si>
  <si>
    <t>JUMLAH TENAGA TEKNIK BIOMEDIKA, KETERAPIAN FISIK, DAN KETEKNISIAN MEDIK DI FASILITAS KESEHATAN</t>
  </si>
  <si>
    <t>PERSALINAN DI FASYANKES</t>
  </si>
  <si>
    <t>K4</t>
  </si>
  <si>
    <t>MAL : Metode Amenore Laktasi</t>
  </si>
  <si>
    <t>ALKI : Anemia, LiLA&lt;23,5, Penyakit Kronis, dan IMS</t>
  </si>
  <si>
    <t>PERSENTASE PUSKESMAS DENGAN KETERSEDIAAN OBAT ESENSIAL MENURUT PUSKESMAS DAN KECAMATAN</t>
  </si>
  <si>
    <t>MENURUT  KECAMATAN DAN PUSKESMAS</t>
  </si>
  <si>
    <t>KUNJUNGAN NEONATAL 3 KALI (KN LENGKAP)</t>
  </si>
  <si>
    <t>USIA PENDIDIKAN DASAR (KELAS 1-9)</t>
  </si>
  <si>
    <r>
      <t>ANGKA KESEMBUHAN (</t>
    </r>
    <r>
      <rPr>
        <b/>
        <i/>
        <sz val="12"/>
        <rFont val="Arial"/>
        <family val="2"/>
      </rPr>
      <t>CURE RATE</t>
    </r>
    <r>
      <rPr>
        <b/>
        <sz val="12"/>
        <rFont val="Arial"/>
        <family val="2"/>
      </rPr>
      <t>) TUBERKULOSIS PARU TERKONFIRMASI BAKTERIOLOGIS</t>
    </r>
  </si>
  <si>
    <t>KASUS H I V</t>
  </si>
  <si>
    <t>SASARAN BALITA (USIA 0-59 BULAN)</t>
  </si>
  <si>
    <t>SASARAN ANAK BALITA (USIA 12-59 BULAN)</t>
  </si>
  <si>
    <r>
      <t>(</t>
    </r>
    <r>
      <rPr>
        <b/>
        <i/>
        <sz val="12"/>
        <rFont val="Arial"/>
        <family val="2"/>
      </rPr>
      <t>km</t>
    </r>
    <r>
      <rPr>
        <b/>
        <vertAlign val="superscript"/>
        <sz val="12"/>
        <rFont val="Arial"/>
        <family val="2"/>
      </rPr>
      <t>2</t>
    </r>
    <r>
      <rPr>
        <b/>
        <sz val="12"/>
        <rFont val="Arial"/>
        <family val="2"/>
      </rPr>
      <t>)</t>
    </r>
  </si>
  <si>
    <r>
      <rPr>
        <b/>
        <i/>
        <sz val="12"/>
        <rFont val="Arial"/>
        <family val="2"/>
      </rPr>
      <t>per km</t>
    </r>
    <r>
      <rPr>
        <b/>
        <vertAlign val="superscript"/>
        <sz val="12"/>
        <rFont val="Arial"/>
        <family val="2"/>
      </rPr>
      <t>2</t>
    </r>
  </si>
  <si>
    <t>INCIDENCE RATE SUSPEK CAMPAK</t>
  </si>
  <si>
    <t>PERSENTASE KK DENGAN AKSES TERHADAP FASILITAS SANITASI YANG AMAN</t>
  </si>
  <si>
    <t xml:space="preserve">JUMLAH TERDUGA TUBERKULOSIS, KASUS TUBERKULOSIS, KASUS TUBERKULOSIS ANAK, </t>
  </si>
  <si>
    <t>JUMLAH TENAGA TENAGA KEPERAWATAN DAN TENAGA KEBIDANAN DI FASILITAS KESEHATAN</t>
  </si>
  <si>
    <t>EFEK SAMPING BER-KB</t>
  </si>
  <si>
    <t>KOMPLIKASI BER-KB</t>
  </si>
  <si>
    <t>KEGAGALAN BER-KB</t>
  </si>
  <si>
    <t>DROP OUT BER-KB</t>
  </si>
  <si>
    <t>4 Terlalu (4T), yaitu : 1) berusia kurang dari 20 tahun; 2) berusia lebih dari 35 tahun; 3) telah memiliki anak hidup lebih dari 3 orang;anak dengan lainnya kurang dari 2 tahun, atau</t>
  </si>
  <si>
    <t>JUMLAH KEMATIAN NEONATAL, POST NEONATAL, BAYI, DAN BALITA MENURUT JENIS KELAMIN, KECAMATAN, DAN PUSKESMAS</t>
  </si>
  <si>
    <t>JUMLAH KEMATIAN NEONATAL DAN POST NEONATAL MENURUT PENYEBAB UTAMA, KECAMATAN, DAN PUSKESMAS</t>
  </si>
  <si>
    <t>BAYI BERAT BADAN LAHIR RENDAH (BBLR) DAN PREMATUR MENURUT JENIS KELAMIN, KECAMATAN, DAN PUSKESMAS</t>
  </si>
  <si>
    <r>
      <t xml:space="preserve">CAKUPAN DESA/KELURAHAN </t>
    </r>
    <r>
      <rPr>
        <b/>
        <i/>
        <sz val="12"/>
        <rFont val="Arial"/>
        <family val="2"/>
      </rPr>
      <t>UNIVERSAL CHILD IMMUNIZATION</t>
    </r>
    <r>
      <rPr>
        <b/>
        <sz val="12"/>
        <rFont val="Arial"/>
        <family val="2"/>
      </rPr>
      <t xml:space="preserve"> (</t>
    </r>
    <r>
      <rPr>
        <b/>
        <i/>
        <sz val="12"/>
        <rFont val="Arial"/>
        <family val="2"/>
      </rPr>
      <t>UCI</t>
    </r>
    <r>
      <rPr>
        <b/>
        <sz val="12"/>
        <rFont val="Arial"/>
        <family val="2"/>
      </rPr>
      <t>) MENURUT KECAMATAN DAN PUSKESMAS</t>
    </r>
  </si>
  <si>
    <r>
      <t xml:space="preserve">DESA/KELURAHAN
</t>
    </r>
    <r>
      <rPr>
        <b/>
        <i/>
        <sz val="12"/>
        <rFont val="Arial"/>
        <family val="2"/>
      </rPr>
      <t>UCI</t>
    </r>
    <r>
      <rPr>
        <b/>
        <sz val="12"/>
        <rFont val="Arial"/>
        <family val="2"/>
      </rPr>
      <t xml:space="preserve"> </t>
    </r>
  </si>
  <si>
    <r>
      <t xml:space="preserve">% DESA/KELURAHAN
</t>
    </r>
    <r>
      <rPr>
        <b/>
        <i/>
        <sz val="12"/>
        <rFont val="Arial"/>
        <family val="2"/>
      </rPr>
      <t>UCI</t>
    </r>
  </si>
  <si>
    <t>USIA 6-11 TAHUN</t>
  </si>
  <si>
    <t>USIA 12-17 TAHUN</t>
  </si>
  <si>
    <t>USIA 18-59 TAHUN</t>
  </si>
  <si>
    <r>
      <t xml:space="preserve">USIA </t>
    </r>
    <r>
      <rPr>
        <b/>
        <u/>
        <sz val="12"/>
        <color theme="1"/>
        <rFont val="Arial"/>
        <family val="2"/>
      </rPr>
      <t>&gt;</t>
    </r>
    <r>
      <rPr>
        <b/>
        <sz val="12"/>
        <color theme="1"/>
        <rFont val="Arial"/>
        <family val="2"/>
      </rPr>
      <t xml:space="preserve"> 60 TAHUN</t>
    </r>
  </si>
  <si>
    <t>CAKUPAN TOTAL</t>
  </si>
  <si>
    <t>SASARAN</t>
  </si>
  <si>
    <t>HASIL VAKSINASI</t>
  </si>
  <si>
    <t xml:space="preserve">Sumber : </t>
  </si>
  <si>
    <t>KASUS KONFIRMASI</t>
  </si>
  <si>
    <t>SEMBUH</t>
  </si>
  <si>
    <t>ANGKA KESEMBUHAN (RR)</t>
  </si>
  <si>
    <t>ANGKA KEMATIAN (CFR)</t>
  </si>
  <si>
    <t>5-6 TAHUN</t>
  </si>
  <si>
    <t>0-4 TAHUN</t>
  </si>
  <si>
    <t>15-59 TAHUN</t>
  </si>
  <si>
    <t>≥ 60 TAHUN</t>
  </si>
  <si>
    <t>7-14 TAHUN</t>
  </si>
  <si>
    <t>TABEL 86</t>
  </si>
  <si>
    <t>TABEL 87</t>
  </si>
  <si>
    <t xml:space="preserve">TABEL 84 </t>
  </si>
  <si>
    <t>TOTAL KAB/KOTA</t>
  </si>
  <si>
    <t>KASUS COVID-19 BERDASARKAN JENIS KELAMIN DAN KELOMPOK UMUR MENURUT KECAMATAN DAN PUSKESMAS</t>
  </si>
  <si>
    <t>KASUS COVID-19 MENURUT MENURUT KECAMATAN DAN PUSKESMAS</t>
  </si>
  <si>
    <t>CAKUPAN VAKSINASI COVID-19 DOSIS 1 MENURUT KECAMATAN DAN PUSKESMAS</t>
  </si>
  <si>
    <t>CAKUPAN VAKSINASI COVID-19 DOSIS 2 MENURUT KECAMATAN DAN PUSKESMAS</t>
  </si>
  <si>
    <t>TABEL 85</t>
  </si>
  <si>
    <t>Tabel 84</t>
  </si>
  <si>
    <t>Jumlah Kasus Covid-19</t>
  </si>
  <si>
    <r>
      <t>CFR (</t>
    </r>
    <r>
      <rPr>
        <i/>
        <sz val="11"/>
        <rFont val="Arial"/>
        <family val="2"/>
      </rPr>
      <t>Case Fatality Rate</t>
    </r>
    <r>
      <rPr>
        <sz val="11"/>
        <rFont val="Arial"/>
        <family val="2"/>
      </rPr>
      <t>) Covid-19</t>
    </r>
  </si>
  <si>
    <t>Cakupan Total Vaksinasi Covid-19 Dosis 1</t>
  </si>
  <si>
    <t>Cakupan Total Vaksinasi Covid-19 Dosis 2</t>
  </si>
  <si>
    <t>Tabel 86</t>
  </si>
  <si>
    <t>Tabel 87</t>
  </si>
  <si>
    <r>
      <t xml:space="preserve">Keterangan: </t>
    </r>
    <r>
      <rPr>
        <vertAlign val="superscript"/>
        <sz val="10"/>
        <rFont val="Arial"/>
        <family val="2"/>
      </rPr>
      <t>a</t>
    </r>
    <r>
      <rPr>
        <sz val="10"/>
        <rFont val="Arial"/>
        <family val="2"/>
      </rPr>
      <t xml:space="preserve"> termasuk rumah sakit swasta</t>
    </r>
  </si>
  <si>
    <r>
      <t xml:space="preserve">                    *) jika puskesmas tersebut tidak melapor, </t>
    </r>
    <r>
      <rPr>
        <b/>
        <sz val="10"/>
        <rFont val="Arial"/>
        <family val="2"/>
      </rPr>
      <t>mohon dikosongkan atau tidak memberi tanda "V" maupun "X"</t>
    </r>
  </si>
  <si>
    <t xml:space="preserve">               4) jarak kelahiran antara satu </t>
  </si>
  <si>
    <t>PREKLAMPSIA/ EKLAMSIA</t>
  </si>
  <si>
    <t>Manggar</t>
  </si>
  <si>
    <t>Damar</t>
  </si>
  <si>
    <t>Kelapa Kampit</t>
  </si>
  <si>
    <t>Gantung</t>
  </si>
  <si>
    <t>Simpang Renggiang</t>
  </si>
  <si>
    <t>Simpang Pesak</t>
  </si>
  <si>
    <t>Dendang</t>
  </si>
  <si>
    <t>BELITUNG TIMUR</t>
  </si>
  <si>
    <t>RSUD Muhamad Zein</t>
  </si>
  <si>
    <t>Mengkubang</t>
  </si>
  <si>
    <t>Renggiang</t>
  </si>
  <si>
    <t>sum proporsi metode != persentase kb aktif</t>
  </si>
  <si>
    <t>sum proporsi metode != persentase kb pasca salin</t>
  </si>
  <si>
    <t>sasaran proyeksi</t>
  </si>
  <si>
    <t>sasaran surviving infant</t>
  </si>
  <si>
    <t>usia 18-24 bln = sasaran surviving infant tahun sebelumnya</t>
  </si>
  <si>
    <t xml:space="preserve"> 2x kegiatan = sasaran surviving infant setahun</t>
  </si>
  <si>
    <t>riil</t>
  </si>
  <si>
    <t>Persentase kabupaten/kota dengan ketersediaan vaksin IDL</t>
  </si>
  <si>
    <t>NAMA VAKSIN</t>
  </si>
  <si>
    <t xml:space="preserve">                     KETERSEDIAAN VAKSIN IDL (IMUNISASI DASAR LENGKAP)</t>
  </si>
  <si>
    <t>Vaksin Hepatitis B</t>
  </si>
  <si>
    <t>Vaksin BCG</t>
  </si>
  <si>
    <t>Vaksin DPT-HB-HIB</t>
  </si>
  <si>
    <t>Vaksin Polio</t>
  </si>
  <si>
    <t>Vaksin Campak/Vaksin Campak Rubella (MR)</t>
  </si>
  <si>
    <t>JUMLAH ITEM VAKSIN IDL YANG TERSEDIA DI KABUPATEN</t>
  </si>
  <si>
    <t>% KABUPATEN/KOTA DENGAN KETERSEDIAAN VAKSIN IDL</t>
  </si>
  <si>
    <t>Keterangan: *) beri tanda "V" jika kabupaten/kota memiliki vaksin IDL</t>
  </si>
  <si>
    <t xml:space="preserve">                     *) beri tanda "X" jika kabupaten/kota tidak memiliki vaksin IDL</t>
  </si>
  <si>
    <t xml:space="preserve">POSYANDU </t>
  </si>
  <si>
    <t>AKTIF</t>
  </si>
  <si>
    <t>TIDAK AKTIF</t>
  </si>
  <si>
    <t>*PTM: Penyakit Tidak Menular</t>
  </si>
  <si>
    <t>PD3I</t>
  </si>
  <si>
    <t>TENGGELAM, CEDERA, KECELAKAAN</t>
  </si>
  <si>
    <t>TPP MEMENUHI SYARAT</t>
  </si>
  <si>
    <t>TPP Memenuh Syarat</t>
  </si>
  <si>
    <t>RSUD Muhammad Zein</t>
  </si>
  <si>
    <t>KABUPATEN</t>
  </si>
  <si>
    <t>v</t>
  </si>
  <si>
    <t>NUL</t>
  </si>
  <si>
    <t>1. Puskesmas Manggar</t>
  </si>
  <si>
    <t>2. Puskesmas Mengkubang</t>
  </si>
  <si>
    <t>3. Puskesmas Kelapa Kampit</t>
  </si>
  <si>
    <t>4. Puskesmas Gantung</t>
  </si>
  <si>
    <t>5. Puskesmas Renggiang</t>
  </si>
  <si>
    <t>6. Puskesmas Simpang Pesak</t>
  </si>
  <si>
    <t>7. Puskesmas Dendang</t>
  </si>
  <si>
    <t xml:space="preserve">1. Klinik Pratama Bakti Timah Manggar </t>
  </si>
  <si>
    <t>2. Klinik Simpor Medica</t>
  </si>
  <si>
    <t>3. Klinik Pratama PT. SWP</t>
  </si>
  <si>
    <t>4. Klinik Allen Medika</t>
  </si>
  <si>
    <t>5. Medical Clinic PT. SMM</t>
  </si>
  <si>
    <t>6. Klinik Magna</t>
  </si>
  <si>
    <t>7. Klinik Polres</t>
  </si>
  <si>
    <t>1. dr. Hilvana Cahyadi</t>
  </si>
  <si>
    <t>2. dr. Vita Noveryn</t>
  </si>
  <si>
    <t>3. dr. Melly</t>
  </si>
  <si>
    <t>4. dr.Hendra Ripin</t>
  </si>
  <si>
    <t>5. dr. Helly Tjandra, DK</t>
  </si>
  <si>
    <t>6. dr. Cahyo Purnomo</t>
  </si>
  <si>
    <t>7. dr. Anton Triyadi</t>
  </si>
  <si>
    <t>8. dr. Farmila Syafar</t>
  </si>
  <si>
    <t>9. dr. Widya Yuliarti</t>
  </si>
  <si>
    <t>10. dr. Ternaba Prianta Ginting</t>
  </si>
  <si>
    <t>11. dr. Imawan</t>
  </si>
  <si>
    <t>1. drg. Lista Anggaraini</t>
  </si>
  <si>
    <t>2. drg. Meysty Putri Riana (MR Z Dental Health Care)</t>
  </si>
  <si>
    <t>3. drg. Meryna, Sp. KG</t>
  </si>
  <si>
    <t>4. drg. Irina Purwanigrum</t>
  </si>
  <si>
    <t>5. drg. Fortunawati Andari</t>
  </si>
  <si>
    <t>1. Bidan Sumiati, AM. Keb</t>
  </si>
  <si>
    <t>2. Bidan Lisa Melinda, SST</t>
  </si>
  <si>
    <t>3. Bidan Harni Armiati, AM. Keb</t>
  </si>
  <si>
    <t>4. Bidan Hartati, Amd Keb</t>
  </si>
  <si>
    <t>5. Bidan Umi Fatriani, AM.Keb</t>
  </si>
  <si>
    <t>6. Bidan Niki Handayani, Am.Keb</t>
  </si>
  <si>
    <t>7. Bidan Yusniar Sofiana, A.Md.Keb</t>
  </si>
  <si>
    <t>8. Bidan Yusrini, AM.Keb</t>
  </si>
  <si>
    <t>9. Bidan Shanty Indriyati, AM.Keb</t>
  </si>
  <si>
    <t>10. Bidan Juju Hasrita, AM. Keb</t>
  </si>
  <si>
    <t>11. Bidan  Salmiah Batubara,AM. Keb</t>
  </si>
  <si>
    <t>1. Klinik &amp; Laboratorium Sehat</t>
  </si>
  <si>
    <t>1. RSUD Muhamad Zein</t>
  </si>
  <si>
    <t>(Nihil)</t>
  </si>
  <si>
    <t>Jumlah</t>
  </si>
  <si>
    <t>b. Kapitasi</t>
  </si>
  <si>
    <t>a. Dana Dekonsentrasi</t>
  </si>
  <si>
    <t xml:space="preserve">   - Belanja Langsung Dinkes</t>
  </si>
  <si>
    <t xml:space="preserve">   - Belanja Langsung Puskesmas</t>
  </si>
  <si>
    <t xml:space="preserve">   - Belanja Langsung RSUD</t>
  </si>
  <si>
    <r>
      <t>Kepadatan Penduduk /Km</t>
    </r>
    <r>
      <rPr>
        <vertAlign val="superscript"/>
        <sz val="11"/>
        <color theme="1"/>
        <rFont val="Arial"/>
        <family val="2"/>
      </rPr>
      <t>2</t>
    </r>
  </si>
  <si>
    <r>
      <t>Jiwa/Km</t>
    </r>
    <r>
      <rPr>
        <vertAlign val="superscript"/>
        <sz val="11"/>
        <color theme="1"/>
        <rFont val="Arial"/>
        <family val="2"/>
      </rPr>
      <t>2</t>
    </r>
  </si>
  <si>
    <r>
      <t>Angka kematian kasar/</t>
    </r>
    <r>
      <rPr>
        <i/>
        <sz val="11"/>
        <color theme="1"/>
        <rFont val="Arial"/>
        <family val="2"/>
      </rPr>
      <t>Gross Death Rate</t>
    </r>
    <r>
      <rPr>
        <sz val="11"/>
        <color theme="1"/>
        <rFont val="Arial"/>
        <family val="2"/>
      </rPr>
      <t xml:space="preserve"> (GDR) di RS</t>
    </r>
  </si>
  <si>
    <r>
      <t>Angka kematian murni/</t>
    </r>
    <r>
      <rPr>
        <i/>
        <sz val="11"/>
        <color theme="1"/>
        <rFont val="Arial"/>
        <family val="2"/>
      </rPr>
      <t xml:space="preserve">Nett Death Rate </t>
    </r>
    <r>
      <rPr>
        <sz val="11"/>
        <color theme="1"/>
        <rFont val="Arial"/>
        <family val="2"/>
      </rPr>
      <t>(NDR) di RS</t>
    </r>
  </si>
  <si>
    <r>
      <rPr>
        <i/>
        <sz val="11"/>
        <color theme="1"/>
        <rFont val="Arial"/>
        <family val="2"/>
      </rPr>
      <t>Bed Occupation Rate</t>
    </r>
    <r>
      <rPr>
        <sz val="11"/>
        <color theme="1"/>
        <rFont val="Arial"/>
        <family val="2"/>
      </rPr>
      <t xml:space="preserve"> (BOR) di RS</t>
    </r>
  </si>
  <si>
    <r>
      <rPr>
        <i/>
        <sz val="11"/>
        <color theme="1"/>
        <rFont val="Arial"/>
        <family val="2"/>
      </rPr>
      <t>Bed Turn Over</t>
    </r>
    <r>
      <rPr>
        <sz val="11"/>
        <color theme="1"/>
        <rFont val="Arial"/>
        <family val="2"/>
      </rPr>
      <t xml:space="preserve"> (BTO) di RS</t>
    </r>
  </si>
  <si>
    <r>
      <rPr>
        <i/>
        <sz val="11"/>
        <color theme="1"/>
        <rFont val="Arial"/>
        <family val="2"/>
      </rPr>
      <t>Turn of Interval</t>
    </r>
    <r>
      <rPr>
        <sz val="11"/>
        <color theme="1"/>
        <rFont val="Arial"/>
        <family val="2"/>
      </rPr>
      <t xml:space="preserve"> (TOI) di RS</t>
    </r>
  </si>
  <si>
    <r>
      <rPr>
        <i/>
        <sz val="11"/>
        <color theme="1"/>
        <rFont val="Arial"/>
        <family val="2"/>
      </rPr>
      <t>Average Length of Stay</t>
    </r>
    <r>
      <rPr>
        <sz val="11"/>
        <color theme="1"/>
        <rFont val="Arial"/>
        <family val="2"/>
      </rPr>
      <t xml:space="preserve"> (ALOS) di RS</t>
    </r>
  </si>
  <si>
    <r>
      <rPr>
        <i/>
        <sz val="11"/>
        <color theme="1"/>
        <rFont val="Arial"/>
        <family val="2"/>
      </rPr>
      <t xml:space="preserve">Treatment Coverage </t>
    </r>
    <r>
      <rPr>
        <sz val="11"/>
        <color theme="1"/>
        <rFont val="Arial"/>
        <family val="2"/>
      </rPr>
      <t>TBC</t>
    </r>
  </si>
  <si>
    <r>
      <t xml:space="preserve">Angka keberhasilan pengobatan </t>
    </r>
    <r>
      <rPr>
        <i/>
        <sz val="11"/>
        <color theme="1"/>
        <rFont val="Arial"/>
        <family val="2"/>
      </rPr>
      <t>(Success Rate)</t>
    </r>
    <r>
      <rPr>
        <sz val="11"/>
        <color theme="1"/>
        <rFont val="Arial"/>
        <family val="2"/>
      </rPr>
      <t xml:space="preserve"> semua kasus TBC</t>
    </r>
  </si>
  <si>
    <r>
      <rPr>
        <i/>
        <sz val="11"/>
        <color theme="1"/>
        <rFont val="Arial"/>
        <family val="2"/>
      </rPr>
      <t>Case fatality rate</t>
    </r>
    <r>
      <rPr>
        <sz val="11"/>
        <color theme="1"/>
        <rFont val="Arial"/>
        <family val="2"/>
      </rPr>
      <t xml:space="preserve"> difteri</t>
    </r>
  </si>
  <si>
    <r>
      <rPr>
        <i/>
        <sz val="11"/>
        <color theme="1"/>
        <rFont val="Arial"/>
        <family val="2"/>
      </rPr>
      <t>Case fatality rate</t>
    </r>
    <r>
      <rPr>
        <sz val="11"/>
        <color theme="1"/>
        <rFont val="Arial"/>
        <family val="2"/>
      </rPr>
      <t xml:space="preserve"> tetanus neonatorum</t>
    </r>
  </si>
  <si>
    <r>
      <rPr>
        <sz val="11"/>
        <color theme="1"/>
        <rFont val="Arial"/>
        <family val="2"/>
      </rPr>
      <t>Angka kesakitan (</t>
    </r>
    <r>
      <rPr>
        <i/>
        <sz val="11"/>
        <color theme="1"/>
        <rFont val="Arial"/>
        <family val="2"/>
      </rPr>
      <t>incidence rate)</t>
    </r>
    <r>
      <rPr>
        <sz val="11"/>
        <color theme="1"/>
        <rFont val="Arial"/>
        <family val="2"/>
      </rPr>
      <t>DBD</t>
    </r>
  </si>
  <si>
    <r>
      <rPr>
        <sz val="11"/>
        <color theme="1"/>
        <rFont val="Arial"/>
        <family val="2"/>
      </rPr>
      <t>Angka kematian</t>
    </r>
    <r>
      <rPr>
        <i/>
        <sz val="11"/>
        <color theme="1"/>
        <rFont val="Arial"/>
        <family val="2"/>
      </rPr>
      <t xml:space="preserve"> (case fatality rate)</t>
    </r>
    <r>
      <rPr>
        <sz val="11"/>
        <color theme="1"/>
        <rFont val="Arial"/>
        <family val="2"/>
      </rPr>
      <t xml:space="preserve"> DBD</t>
    </r>
  </si>
  <si>
    <r>
      <t>Angka kesakitan malaria (</t>
    </r>
    <r>
      <rPr>
        <i/>
        <sz val="11"/>
        <color theme="1"/>
        <rFont val="Arial"/>
        <family val="2"/>
      </rPr>
      <t>annual parasit incidence</t>
    </r>
    <r>
      <rPr>
        <sz val="11"/>
        <color theme="1"/>
        <rFont val="Arial"/>
        <family val="2"/>
      </rPr>
      <t>)</t>
    </r>
  </si>
  <si>
    <r>
      <t>Case fatality rate</t>
    </r>
    <r>
      <rPr>
        <sz val="11"/>
        <color theme="1"/>
        <rFont val="Arial"/>
        <family val="2"/>
      </rPr>
      <t xml:space="preserve"> malaria</t>
    </r>
  </si>
  <si>
    <r>
      <t>CFR (</t>
    </r>
    <r>
      <rPr>
        <i/>
        <sz val="11"/>
        <color theme="1"/>
        <rFont val="Arial"/>
        <family val="2"/>
      </rPr>
      <t>Case Fatality Rate</t>
    </r>
    <r>
      <rPr>
        <sz val="11"/>
        <color theme="1"/>
        <rFont val="Arial"/>
        <family val="2"/>
      </rPr>
      <t>) Covid-19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</si>
</sst>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Rp&quot;* #,##0.00_-;\-&quot;Rp&quot;* #,##0.00_-;_-&quot;Rp&quot;* &quot;-&quot;??_-;_-@_-"/>
    <numFmt numFmtId="164" formatCode="_(* #,##0_);_(* \(#,##0\);_(* &quot;-&quot;_);_(@_)"/>
    <numFmt numFmtId="165" formatCode="_(* #,##0.00_);_(* \(#,##0.00\);_(* &quot;-&quot;??_);_(@_)"/>
    <numFmt numFmtId="166" formatCode="0.0"/>
    <numFmt numFmtId="167" formatCode="#,##0.0"/>
    <numFmt numFmtId="168" formatCode="#,##0.0_);\(#,##0.0\)"/>
    <numFmt numFmtId="169" formatCode="_(* #,##0.0_);_(* \(#,##0.0\);_(* &quot;-&quot;_);_(@_)"/>
    <numFmt numFmtId="170" formatCode="_(* #,##0_);_(* \(#,##0\);_(* &quot;-&quot;??_);_(@_)"/>
    <numFmt numFmtId="171" formatCode="#,##0.00_);\(#,##0.00\)"/>
  </numFmts>
  <fonts count="6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  <font>
      <vertAlign val="superscript"/>
      <sz val="11"/>
      <name val="Arial"/>
      <family val="2"/>
    </font>
    <font>
      <u/>
      <sz val="10"/>
      <color indexed="12"/>
      <name val="Arial"/>
      <family val="2"/>
    </font>
    <font>
      <i/>
      <sz val="11"/>
      <name val="Arial"/>
      <family val="2"/>
    </font>
    <font>
      <b/>
      <sz val="11"/>
      <color indexed="10"/>
      <name val="Arial"/>
      <family val="2"/>
    </font>
    <font>
      <u/>
      <sz val="11"/>
      <color indexed="12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vertAlign val="superscript"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2"/>
      <name val="Arial"/>
      <family val="2"/>
    </font>
    <font>
      <sz val="12"/>
      <color indexed="10"/>
      <name val="Arial"/>
      <family val="2"/>
    </font>
    <font>
      <sz val="12"/>
      <color rgb="FFFF0000"/>
      <name val="Arial"/>
      <family val="2"/>
    </font>
    <font>
      <sz val="12"/>
      <color indexed="14"/>
      <name val="Arial"/>
      <family val="2"/>
    </font>
    <font>
      <sz val="12"/>
      <name val="Tahoma"/>
      <family val="2"/>
    </font>
    <font>
      <sz val="12"/>
      <name val="Times New Roman"/>
      <family val="1"/>
    </font>
    <font>
      <b/>
      <sz val="12"/>
      <color indexed="10"/>
      <name val="Arial"/>
      <family val="2"/>
    </font>
    <font>
      <sz val="12"/>
      <name val="Calibri"/>
      <family val="2"/>
    </font>
    <font>
      <sz val="12"/>
      <color theme="1"/>
      <name val="Arial"/>
      <family val="2"/>
    </font>
    <font>
      <u/>
      <sz val="12"/>
      <name val="Arial"/>
      <family val="2"/>
    </font>
    <font>
      <sz val="12"/>
      <color rgb="FF000000"/>
      <name val="Arial"/>
      <family val="2"/>
    </font>
    <font>
      <sz val="12"/>
      <color rgb="FFC00000"/>
      <name val="Arial"/>
      <family val="2"/>
    </font>
    <font>
      <sz val="10"/>
      <name val="Arial"/>
      <family val="2"/>
    </font>
    <font>
      <sz val="13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</font>
    <font>
      <b/>
      <sz val="12"/>
      <name val="Calibri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  <font>
      <b/>
      <sz val="12"/>
      <color theme="1"/>
      <name val="Arial"/>
      <family val="2"/>
    </font>
    <font>
      <b/>
      <u/>
      <sz val="12"/>
      <color indexed="8"/>
      <name val="Arial"/>
      <family val="2"/>
    </font>
    <font>
      <b/>
      <sz val="12"/>
      <color indexed="8"/>
      <name val="Arial"/>
      <family val="2"/>
    </font>
    <font>
      <b/>
      <vertAlign val="superscript"/>
      <sz val="12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b/>
      <sz val="10"/>
      <color theme="1"/>
      <name val="Arial"/>
      <family val="2"/>
    </font>
    <font>
      <b/>
      <i/>
      <sz val="9"/>
      <name val="Arial"/>
      <family val="2"/>
    </font>
    <font>
      <b/>
      <sz val="12"/>
      <name val="Symbol"/>
      <family val="1"/>
    </font>
    <font>
      <b/>
      <sz val="11"/>
      <color theme="1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color rgb="FF000000"/>
      <name val="Arial"/>
      <family val="2"/>
    </font>
    <font>
      <sz val="9"/>
      <color theme="1"/>
      <name val="Arial"/>
      <family val="2"/>
    </font>
    <font>
      <i/>
      <sz val="9"/>
      <name val="Arial"/>
      <family val="2"/>
    </font>
    <font>
      <sz val="11"/>
      <color theme="1"/>
      <name val="Calibri"/>
      <family val="2"/>
      <charset val="1"/>
      <scheme val="minor"/>
    </font>
    <font>
      <sz val="13"/>
      <color theme="1"/>
      <name val="Arial"/>
      <family val="2"/>
    </font>
    <font>
      <sz val="12"/>
      <color theme="1"/>
      <name val="Calibri"/>
      <family val="2"/>
      <charset val="1"/>
      <scheme val="minor"/>
    </font>
    <font>
      <b/>
      <sz val="12"/>
      <color theme="1"/>
      <name val="Calibri"/>
      <family val="2"/>
      <charset val="1"/>
      <scheme val="minor"/>
    </font>
    <font>
      <b/>
      <u/>
      <sz val="12"/>
      <color theme="1"/>
      <name val="Arial"/>
      <family val="2"/>
    </font>
    <font>
      <i/>
      <sz val="9"/>
      <color theme="1"/>
      <name val="Calibri"/>
      <family val="2"/>
      <scheme val="minor"/>
    </font>
    <font>
      <sz val="11"/>
      <color theme="1"/>
      <name val="Arial"/>
      <family val="2"/>
    </font>
    <font>
      <i/>
      <sz val="9"/>
      <color theme="1"/>
      <name val="Arial"/>
      <family val="2"/>
    </font>
    <font>
      <sz val="10"/>
      <color theme="1"/>
      <name val="Arial"/>
      <family val="2"/>
    </font>
    <font>
      <vertAlign val="superscript"/>
      <sz val="10"/>
      <name val="Arial"/>
      <family val="2"/>
    </font>
    <font>
      <b/>
      <sz val="11"/>
      <color theme="1"/>
      <name val="Calibri"/>
      <family val="2"/>
      <charset val="1"/>
      <scheme val="minor"/>
    </font>
    <font>
      <vertAlign val="superscript"/>
      <sz val="11"/>
      <color theme="1"/>
      <name val="Arial"/>
      <family val="2"/>
    </font>
    <font>
      <i/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51"/>
      </patternFill>
    </fill>
    <fill>
      <patternFill patternType="solid">
        <fgColor indexed="1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4" fillId="0" borderId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31" fillId="0" borderId="0"/>
    <xf numFmtId="164" fontId="3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34" fillId="0" borderId="0"/>
    <xf numFmtId="0" fontId="56" fillId="0" borderId="0"/>
  </cellStyleXfs>
  <cellXfs count="1476">
    <xf numFmtId="0" fontId="0" fillId="0" borderId="0" xfId="0"/>
    <xf numFmtId="0" fontId="4" fillId="0" borderId="0" xfId="1" applyFont="1"/>
    <xf numFmtId="0" fontId="5" fillId="0" borderId="0" xfId="1" applyFont="1"/>
    <xf numFmtId="0" fontId="3" fillId="0" borderId="0" xfId="1" applyFont="1" applyAlignment="1">
      <alignment horizontal="right"/>
    </xf>
    <xf numFmtId="0" fontId="3" fillId="0" borderId="0" xfId="1" quotePrefix="1" applyFont="1" applyAlignment="1">
      <alignment horizontal="left"/>
    </xf>
    <xf numFmtId="0" fontId="7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8" fillId="0" borderId="0" xfId="1" applyFont="1"/>
    <xf numFmtId="0" fontId="4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5" xfId="1" applyFont="1" applyBorder="1" applyAlignment="1">
      <alignment horizontal="right" vertical="top"/>
    </xf>
    <xf numFmtId="0" fontId="4" fillId="0" borderId="5" xfId="1" applyFont="1" applyBorder="1" applyAlignment="1">
      <alignment horizontal="right"/>
    </xf>
    <xf numFmtId="0" fontId="4" fillId="0" borderId="7" xfId="1" applyFont="1" applyBorder="1" applyAlignment="1">
      <alignment vertical="top"/>
    </xf>
    <xf numFmtId="3" fontId="4" fillId="2" borderId="7" xfId="1" applyNumberFormat="1" applyFont="1" applyFill="1" applyBorder="1" applyAlignment="1">
      <alignment horizontal="right"/>
    </xf>
    <xf numFmtId="3" fontId="4" fillId="0" borderId="7" xfId="1" applyNumberFormat="1" applyFont="1" applyBorder="1" applyAlignment="1">
      <alignment horizontal="right"/>
    </xf>
    <xf numFmtId="166" fontId="4" fillId="2" borderId="7" xfId="1" applyNumberFormat="1" applyFont="1" applyFill="1" applyBorder="1" applyAlignment="1">
      <alignment horizontal="right"/>
    </xf>
    <xf numFmtId="166" fontId="4" fillId="0" borderId="7" xfId="1" applyNumberFormat="1" applyFont="1" applyBorder="1" applyAlignment="1">
      <alignment horizontal="right"/>
    </xf>
    <xf numFmtId="0" fontId="4" fillId="0" borderId="7" xfId="1" applyFont="1" applyBorder="1" applyAlignment="1">
      <alignment horizontal="right"/>
    </xf>
    <xf numFmtId="0" fontId="4" fillId="0" borderId="7" xfId="1" applyFont="1" applyBorder="1" applyAlignment="1">
      <alignment wrapText="1"/>
    </xf>
    <xf numFmtId="0" fontId="8" fillId="0" borderId="7" xfId="1" applyFont="1" applyBorder="1" applyAlignment="1">
      <alignment vertical="top"/>
    </xf>
    <xf numFmtId="39" fontId="4" fillId="0" borderId="7" xfId="1" applyNumberFormat="1" applyFont="1" applyBorder="1" applyAlignment="1">
      <alignment horizontal="right"/>
    </xf>
    <xf numFmtId="0" fontId="3" fillId="0" borderId="7" xfId="1" applyFont="1" applyBorder="1" applyAlignment="1">
      <alignment horizontal="right" vertical="top"/>
    </xf>
    <xf numFmtId="165" fontId="4" fillId="0" borderId="7" xfId="1" applyNumberFormat="1" applyFont="1" applyBorder="1" applyAlignment="1">
      <alignment horizontal="right"/>
    </xf>
    <xf numFmtId="0" fontId="4" fillId="0" borderId="7" xfId="1" applyFont="1" applyBorder="1" applyAlignment="1">
      <alignment horizontal="right" vertical="top"/>
    </xf>
    <xf numFmtId="3" fontId="4" fillId="3" borderId="7" xfId="1" applyNumberFormat="1" applyFont="1" applyFill="1" applyBorder="1" applyAlignment="1">
      <alignment horizontal="right"/>
    </xf>
    <xf numFmtId="3" fontId="4" fillId="3" borderId="7" xfId="1" applyNumberFormat="1" applyFont="1" applyFill="1" applyBorder="1" applyAlignment="1">
      <alignment horizontal="right" vertical="top"/>
    </xf>
    <xf numFmtId="166" fontId="4" fillId="3" borderId="7" xfId="1" applyNumberFormat="1" applyFont="1" applyFill="1" applyBorder="1" applyAlignment="1">
      <alignment horizontal="right"/>
    </xf>
    <xf numFmtId="166" fontId="4" fillId="0" borderId="7" xfId="1" applyNumberFormat="1" applyFont="1" applyBorder="1" applyAlignment="1">
      <alignment horizontal="right" vertical="top"/>
    </xf>
    <xf numFmtId="0" fontId="8" fillId="0" borderId="7" xfId="1" applyFont="1" applyBorder="1" applyAlignment="1">
      <alignment horizontal="right" vertical="top"/>
    </xf>
    <xf numFmtId="0" fontId="10" fillId="0" borderId="0" xfId="2" applyAlignment="1" applyProtection="1">
      <alignment horizontal="center"/>
    </xf>
    <xf numFmtId="167" fontId="4" fillId="2" borderId="7" xfId="1" applyNumberFormat="1" applyFont="1" applyFill="1" applyBorder="1"/>
    <xf numFmtId="167" fontId="4" fillId="2" borderId="7" xfId="1" applyNumberFormat="1" applyFont="1" applyFill="1" applyBorder="1" applyAlignment="1">
      <alignment horizontal="right"/>
    </xf>
    <xf numFmtId="0" fontId="4" fillId="2" borderId="7" xfId="1" applyFont="1" applyFill="1" applyBorder="1"/>
    <xf numFmtId="165" fontId="4" fillId="2" borderId="7" xfId="1" applyNumberFormat="1" applyFont="1" applyFill="1" applyBorder="1" applyAlignment="1">
      <alignment horizontal="right"/>
    </xf>
    <xf numFmtId="165" fontId="4" fillId="0" borderId="7" xfId="1" applyNumberFormat="1" applyFont="1" applyBorder="1" applyAlignment="1">
      <alignment horizontal="right" vertical="top"/>
    </xf>
    <xf numFmtId="0" fontId="4" fillId="2" borderId="7" xfId="1" applyFont="1" applyFill="1" applyBorder="1" applyAlignment="1">
      <alignment horizontal="right"/>
    </xf>
    <xf numFmtId="165" fontId="4" fillId="2" borderId="7" xfId="1" applyNumberFormat="1" applyFont="1" applyFill="1" applyBorder="1" applyAlignment="1">
      <alignment horizontal="right" vertical="top"/>
    </xf>
    <xf numFmtId="37" fontId="4" fillId="0" borderId="7" xfId="1" applyNumberFormat="1" applyFont="1" applyBorder="1" applyAlignment="1">
      <alignment horizontal="right" vertical="top"/>
    </xf>
    <xf numFmtId="3" fontId="4" fillId="0" borderId="7" xfId="1" applyNumberFormat="1" applyFont="1" applyBorder="1" applyAlignment="1">
      <alignment horizontal="right" vertical="top"/>
    </xf>
    <xf numFmtId="3" fontId="4" fillId="2" borderId="7" xfId="1" applyNumberFormat="1" applyFont="1" applyFill="1" applyBorder="1" applyAlignment="1">
      <alignment horizontal="right" vertical="top"/>
    </xf>
    <xf numFmtId="37" fontId="4" fillId="0" borderId="7" xfId="1" applyNumberFormat="1" applyFont="1" applyBorder="1"/>
    <xf numFmtId="164" fontId="4" fillId="2" borderId="7" xfId="1" applyNumberFormat="1" applyFont="1" applyFill="1" applyBorder="1" applyAlignment="1">
      <alignment horizontal="right"/>
    </xf>
    <xf numFmtId="37" fontId="4" fillId="0" borderId="7" xfId="1" applyNumberFormat="1" applyFont="1" applyBorder="1" applyAlignment="1">
      <alignment horizontal="right"/>
    </xf>
    <xf numFmtId="166" fontId="4" fillId="0" borderId="6" xfId="1" applyNumberFormat="1" applyFont="1" applyBorder="1" applyAlignment="1">
      <alignment horizontal="right"/>
    </xf>
    <xf numFmtId="0" fontId="12" fillId="0" borderId="0" xfId="1" applyFont="1"/>
    <xf numFmtId="0" fontId="4" fillId="0" borderId="7" xfId="1" applyFont="1" applyBorder="1" applyAlignment="1">
      <alignment vertical="top" wrapText="1"/>
    </xf>
    <xf numFmtId="0" fontId="8" fillId="0" borderId="6" xfId="1" applyFont="1" applyBorder="1" applyAlignment="1">
      <alignment vertical="top"/>
    </xf>
    <xf numFmtId="0" fontId="4" fillId="0" borderId="6" xfId="1" applyFont="1" applyBorder="1" applyAlignment="1">
      <alignment horizontal="right"/>
    </xf>
    <xf numFmtId="0" fontId="4" fillId="0" borderId="0" xfId="1" applyFont="1" applyAlignment="1">
      <alignment wrapText="1"/>
    </xf>
    <xf numFmtId="39" fontId="4" fillId="2" borderId="7" xfId="1" applyNumberFormat="1" applyFont="1" applyFill="1" applyBorder="1"/>
    <xf numFmtId="3" fontId="4" fillId="0" borderId="7" xfId="1" applyNumberFormat="1" applyFont="1" applyBorder="1"/>
    <xf numFmtId="0" fontId="3" fillId="0" borderId="7" xfId="1" applyFont="1" applyBorder="1" applyAlignment="1">
      <alignment vertical="top"/>
    </xf>
    <xf numFmtId="0" fontId="3" fillId="0" borderId="7" xfId="1" applyFont="1" applyBorder="1" applyAlignment="1">
      <alignment wrapText="1"/>
    </xf>
    <xf numFmtId="2" fontId="4" fillId="0" borderId="7" xfId="1" applyNumberFormat="1" applyFont="1" applyBorder="1" applyAlignment="1">
      <alignment horizontal="right"/>
    </xf>
    <xf numFmtId="1" fontId="4" fillId="2" borderId="7" xfId="1" applyNumberFormat="1" applyFont="1" applyFill="1" applyBorder="1" applyAlignment="1">
      <alignment horizontal="right"/>
    </xf>
    <xf numFmtId="166" fontId="4" fillId="2" borderId="7" xfId="1" applyNumberFormat="1" applyFont="1" applyFill="1" applyBorder="1" applyAlignment="1">
      <alignment vertical="center"/>
    </xf>
    <xf numFmtId="166" fontId="4" fillId="0" borderId="7" xfId="1" applyNumberFormat="1" applyFont="1" applyBorder="1" applyAlignment="1">
      <alignment vertical="center"/>
    </xf>
    <xf numFmtId="166" fontId="4" fillId="2" borderId="0" xfId="1" applyNumberFormat="1" applyFont="1" applyFill="1" applyAlignment="1">
      <alignment horizontal="right"/>
    </xf>
    <xf numFmtId="166" fontId="4" fillId="2" borderId="0" xfId="1" applyNumberFormat="1" applyFont="1" applyFill="1"/>
    <xf numFmtId="166" fontId="4" fillId="2" borderId="7" xfId="1" applyNumberFormat="1" applyFont="1" applyFill="1" applyBorder="1"/>
    <xf numFmtId="0" fontId="7" fillId="0" borderId="0" xfId="3" quotePrefix="1" applyFont="1" applyAlignment="1">
      <alignment horizontal="left" vertical="center"/>
    </xf>
    <xf numFmtId="0" fontId="7" fillId="0" borderId="0" xfId="3" applyFont="1" applyAlignment="1">
      <alignment vertical="center"/>
    </xf>
    <xf numFmtId="0" fontId="7" fillId="0" borderId="9" xfId="3" applyFont="1" applyBorder="1" applyAlignment="1">
      <alignment vertical="center"/>
    </xf>
    <xf numFmtId="0" fontId="7" fillId="0" borderId="7" xfId="3" applyFont="1" applyBorder="1" applyAlignment="1">
      <alignment vertical="center"/>
    </xf>
    <xf numFmtId="0" fontId="7" fillId="0" borderId="6" xfId="3" applyFont="1" applyBorder="1" applyAlignment="1">
      <alignment vertical="center"/>
    </xf>
    <xf numFmtId="0" fontId="7" fillId="0" borderId="10" xfId="3" applyFont="1" applyBorder="1" applyAlignment="1">
      <alignment vertical="center"/>
    </xf>
    <xf numFmtId="0" fontId="6" fillId="0" borderId="15" xfId="3" applyFont="1" applyBorder="1" applyAlignment="1">
      <alignment vertical="center"/>
    </xf>
    <xf numFmtId="1" fontId="6" fillId="0" borderId="15" xfId="3" applyNumberFormat="1" applyFont="1" applyBorder="1" applyAlignment="1">
      <alignment vertical="center"/>
    </xf>
    <xf numFmtId="37" fontId="7" fillId="0" borderId="7" xfId="4" applyNumberFormat="1" applyFont="1" applyBorder="1" applyAlignment="1">
      <alignment horizontal="center" vertical="center"/>
    </xf>
    <xf numFmtId="16" fontId="7" fillId="0" borderId="10" xfId="3" quotePrefix="1" applyNumberFormat="1" applyFont="1" applyBorder="1" applyAlignment="1">
      <alignment horizontal="center" vertical="center"/>
    </xf>
    <xf numFmtId="37" fontId="7" fillId="0" borderId="7" xfId="4" applyNumberFormat="1" applyFont="1" applyBorder="1" applyAlignment="1">
      <alignment horizontal="right" vertical="center" indent="8"/>
    </xf>
    <xf numFmtId="37" fontId="7" fillId="0" borderId="6" xfId="4" applyNumberFormat="1" applyFont="1" applyBorder="1" applyAlignment="1">
      <alignment horizontal="right" vertical="center" indent="8"/>
    </xf>
    <xf numFmtId="168" fontId="7" fillId="0" borderId="6" xfId="4" applyNumberFormat="1" applyFont="1" applyBorder="1" applyAlignment="1">
      <alignment horizontal="right" vertical="center" indent="6"/>
    </xf>
    <xf numFmtId="0" fontId="6" fillId="0" borderId="14" xfId="3" applyFont="1" applyBorder="1" applyAlignment="1">
      <alignment vertical="center"/>
    </xf>
    <xf numFmtId="0" fontId="6" fillId="0" borderId="18" xfId="3" applyFont="1" applyBorder="1" applyAlignment="1">
      <alignment vertical="center"/>
    </xf>
    <xf numFmtId="37" fontId="6" fillId="0" borderId="19" xfId="4" applyNumberFormat="1" applyFont="1" applyBorder="1" applyAlignment="1">
      <alignment vertical="center"/>
    </xf>
    <xf numFmtId="37" fontId="6" fillId="0" borderId="20" xfId="4" applyNumberFormat="1" applyFont="1" applyBorder="1" applyAlignment="1">
      <alignment vertical="center"/>
    </xf>
    <xf numFmtId="37" fontId="6" fillId="2" borderId="22" xfId="4" applyNumberFormat="1" applyFont="1" applyFill="1" applyBorder="1" applyAlignment="1">
      <alignment vertical="center"/>
    </xf>
    <xf numFmtId="0" fontId="7" fillId="0" borderId="23" xfId="3" applyFont="1" applyBorder="1" applyAlignment="1">
      <alignment vertical="center"/>
    </xf>
    <xf numFmtId="170" fontId="7" fillId="0" borderId="0" xfId="5" applyNumberFormat="1" applyFont="1" applyAlignment="1">
      <alignment vertical="center"/>
    </xf>
    <xf numFmtId="0" fontId="6" fillId="0" borderId="0" xfId="3" applyFont="1" applyAlignment="1">
      <alignment horizontal="left" vertical="center" wrapText="1"/>
    </xf>
    <xf numFmtId="0" fontId="7" fillId="0" borderId="0" xfId="3" applyFont="1" applyAlignment="1">
      <alignment horizontal="centerContinuous" vertical="center"/>
    </xf>
    <xf numFmtId="0" fontId="7" fillId="0" borderId="0" xfId="3" applyFont="1" applyAlignment="1">
      <alignment wrapText="1"/>
    </xf>
    <xf numFmtId="0" fontId="7" fillId="0" borderId="9" xfId="3" applyFont="1" applyBorder="1" applyAlignment="1">
      <alignment horizontal="centerContinuous" vertical="center"/>
    </xf>
    <xf numFmtId="0" fontId="7" fillId="0" borderId="9" xfId="3" applyFont="1" applyBorder="1" applyAlignment="1">
      <alignment wrapText="1"/>
    </xf>
    <xf numFmtId="0" fontId="7" fillId="0" borderId="0" xfId="3" applyFont="1" applyAlignment="1">
      <alignment vertical="center" wrapText="1"/>
    </xf>
    <xf numFmtId="0" fontId="7" fillId="0" borderId="7" xfId="3" applyFont="1" applyBorder="1" applyAlignment="1">
      <alignment horizontal="left" vertical="center" wrapText="1"/>
    </xf>
    <xf numFmtId="0" fontId="7" fillId="0" borderId="22" xfId="3" applyFont="1" applyBorder="1" applyAlignment="1">
      <alignment horizontal="center" vertical="center" wrapText="1"/>
    </xf>
    <xf numFmtId="0" fontId="7" fillId="0" borderId="22" xfId="3" applyFont="1" applyBorder="1" applyAlignment="1">
      <alignment horizontal="left" vertical="center" wrapText="1"/>
    </xf>
    <xf numFmtId="0" fontId="7" fillId="0" borderId="0" xfId="3" applyFont="1" applyAlignment="1">
      <alignment horizontal="left" vertical="center"/>
    </xf>
    <xf numFmtId="0" fontId="7" fillId="0" borderId="7" xfId="3" applyFont="1" applyBorder="1" applyAlignment="1">
      <alignment vertical="top" wrapText="1"/>
    </xf>
    <xf numFmtId="0" fontId="7" fillId="0" borderId="7" xfId="3" applyFont="1" applyBorder="1" applyAlignment="1">
      <alignment horizontal="left" vertical="center"/>
    </xf>
    <xf numFmtId="0" fontId="7" fillId="0" borderId="7" xfId="3" applyFont="1" applyBorder="1" applyAlignment="1">
      <alignment horizontal="right" vertical="center"/>
    </xf>
    <xf numFmtId="0" fontId="20" fillId="0" borderId="0" xfId="3" applyFont="1" applyAlignment="1">
      <alignment vertical="center"/>
    </xf>
    <xf numFmtId="0" fontId="6" fillId="0" borderId="1" xfId="3" applyFont="1" applyBorder="1" applyAlignment="1">
      <alignment vertical="center"/>
    </xf>
    <xf numFmtId="37" fontId="6" fillId="0" borderId="1" xfId="7" applyNumberFormat="1" applyFont="1" applyBorder="1" applyAlignment="1">
      <alignment vertical="center"/>
    </xf>
    <xf numFmtId="0" fontId="6" fillId="0" borderId="6" xfId="3" applyFont="1" applyBorder="1" applyAlignment="1">
      <alignment vertical="center"/>
    </xf>
    <xf numFmtId="0" fontId="6" fillId="0" borderId="10" xfId="3" applyFont="1" applyBorder="1" applyAlignment="1">
      <alignment horizontal="center" vertical="center"/>
    </xf>
    <xf numFmtId="0" fontId="6" fillId="0" borderId="10" xfId="3" applyFont="1" applyBorder="1" applyAlignment="1">
      <alignment horizontal="left" vertical="center"/>
    </xf>
    <xf numFmtId="37" fontId="7" fillId="0" borderId="7" xfId="7" applyNumberFormat="1" applyFont="1" applyBorder="1" applyAlignment="1">
      <alignment vertical="center"/>
    </xf>
    <xf numFmtId="0" fontId="7" fillId="0" borderId="10" xfId="3" applyFont="1" applyBorder="1" applyAlignment="1">
      <alignment horizontal="left" vertical="center"/>
    </xf>
    <xf numFmtId="0" fontId="7" fillId="0" borderId="2" xfId="3" applyFont="1" applyBorder="1" applyAlignment="1">
      <alignment vertical="center"/>
    </xf>
    <xf numFmtId="37" fontId="7" fillId="0" borderId="1" xfId="7" applyNumberFormat="1" applyFont="1" applyBorder="1" applyAlignment="1">
      <alignment vertical="center"/>
    </xf>
    <xf numFmtId="0" fontId="7" fillId="0" borderId="16" xfId="3" applyFont="1" applyBorder="1" applyAlignment="1">
      <alignment vertical="center"/>
    </xf>
    <xf numFmtId="37" fontId="7" fillId="0" borderId="15" xfId="7" applyNumberFormat="1" applyFont="1" applyBorder="1" applyAlignment="1">
      <alignment vertical="center"/>
    </xf>
    <xf numFmtId="0" fontId="7" fillId="0" borderId="0" xfId="1" quotePrefix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7" fillId="0" borderId="7" xfId="1" applyFont="1" applyBorder="1" applyAlignment="1">
      <alignment vertical="center"/>
    </xf>
    <xf numFmtId="37" fontId="7" fillId="0" borderId="7" xfId="8" applyNumberFormat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37" fontId="7" fillId="0" borderId="6" xfId="8" applyNumberFormat="1" applyFont="1" applyBorder="1" applyAlignment="1">
      <alignment vertical="center"/>
    </xf>
    <xf numFmtId="0" fontId="6" fillId="0" borderId="16" xfId="1" applyFont="1" applyBorder="1" applyAlignment="1">
      <alignment vertical="center"/>
    </xf>
    <xf numFmtId="0" fontId="6" fillId="0" borderId="19" xfId="1" applyFont="1" applyBorder="1" applyAlignment="1">
      <alignment vertical="center"/>
    </xf>
    <xf numFmtId="37" fontId="6" fillId="0" borderId="15" xfId="8" applyNumberFormat="1" applyFont="1" applyBorder="1" applyAlignment="1">
      <alignment vertical="center"/>
    </xf>
    <xf numFmtId="170" fontId="7" fillId="0" borderId="10" xfId="5" applyNumberFormat="1" applyFont="1" applyBorder="1" applyAlignment="1">
      <alignment vertical="center"/>
    </xf>
    <xf numFmtId="37" fontId="7" fillId="0" borderId="10" xfId="5" applyNumberFormat="1" applyFont="1" applyBorder="1" applyAlignment="1">
      <alignment vertical="center"/>
    </xf>
    <xf numFmtId="0" fontId="7" fillId="0" borderId="12" xfId="3" applyFont="1" applyBorder="1" applyAlignment="1">
      <alignment vertical="center"/>
    </xf>
    <xf numFmtId="170" fontId="7" fillId="0" borderId="11" xfId="5" applyNumberFormat="1" applyFont="1" applyBorder="1" applyAlignment="1">
      <alignment vertical="center"/>
    </xf>
    <xf numFmtId="37" fontId="7" fillId="0" borderId="11" xfId="5" applyNumberFormat="1" applyFont="1" applyBorder="1" applyAlignment="1">
      <alignment vertical="center"/>
    </xf>
    <xf numFmtId="168" fontId="7" fillId="0" borderId="11" xfId="3" applyNumberFormat="1" applyFont="1" applyBorder="1" applyAlignment="1">
      <alignment vertical="center"/>
    </xf>
    <xf numFmtId="168" fontId="7" fillId="0" borderId="6" xfId="3" applyNumberFormat="1" applyFont="1" applyBorder="1" applyAlignment="1">
      <alignment vertical="center"/>
    </xf>
    <xf numFmtId="168" fontId="7" fillId="0" borderId="12" xfId="3" applyNumberFormat="1" applyFont="1" applyBorder="1" applyAlignment="1">
      <alignment vertical="center"/>
    </xf>
    <xf numFmtId="0" fontId="7" fillId="0" borderId="5" xfId="3" applyFont="1" applyBorder="1" applyAlignment="1">
      <alignment vertical="center"/>
    </xf>
    <xf numFmtId="3" fontId="7" fillId="0" borderId="10" xfId="5" applyNumberFormat="1" applyFont="1" applyBorder="1" applyAlignment="1">
      <alignment vertical="center"/>
    </xf>
    <xf numFmtId="1" fontId="7" fillId="0" borderId="5" xfId="3" applyNumberFormat="1" applyFont="1" applyBorder="1" applyAlignment="1">
      <alignment vertical="center"/>
    </xf>
    <xf numFmtId="3" fontId="7" fillId="0" borderId="10" xfId="4" applyNumberFormat="1" applyFont="1" applyBorder="1" applyAlignment="1">
      <alignment vertical="center"/>
    </xf>
    <xf numFmtId="166" fontId="7" fillId="0" borderId="10" xfId="3" applyNumberFormat="1" applyFont="1" applyBorder="1" applyAlignment="1">
      <alignment vertical="center"/>
    </xf>
    <xf numFmtId="1" fontId="7" fillId="0" borderId="10" xfId="3" applyNumberFormat="1" applyFont="1" applyBorder="1" applyAlignment="1">
      <alignment vertical="center"/>
    </xf>
    <xf numFmtId="1" fontId="7" fillId="0" borderId="7" xfId="3" applyNumberFormat="1" applyFont="1" applyBorder="1" applyAlignment="1">
      <alignment vertical="center"/>
    </xf>
    <xf numFmtId="170" fontId="7" fillId="0" borderId="6" xfId="5" applyNumberFormat="1" applyFont="1" applyBorder="1" applyAlignment="1">
      <alignment vertical="center"/>
    </xf>
    <xf numFmtId="37" fontId="7" fillId="0" borderId="18" xfId="7" applyNumberFormat="1" applyFont="1" applyBorder="1" applyAlignment="1">
      <alignment horizontal="center" vertical="center"/>
    </xf>
    <xf numFmtId="37" fontId="7" fillId="0" borderId="17" xfId="7" applyNumberFormat="1" applyFont="1" applyBorder="1" applyAlignment="1">
      <alignment horizontal="center" vertical="center"/>
    </xf>
    <xf numFmtId="37" fontId="7" fillId="0" borderId="7" xfId="7" applyNumberFormat="1" applyFont="1" applyBorder="1" applyAlignment="1">
      <alignment horizontal="center" vertical="center"/>
    </xf>
    <xf numFmtId="0" fontId="6" fillId="0" borderId="15" xfId="3" quotePrefix="1" applyFont="1" applyBorder="1" applyAlignment="1">
      <alignment horizontal="left" vertical="center"/>
    </xf>
    <xf numFmtId="10" fontId="6" fillId="0" borderId="15" xfId="10" applyNumberFormat="1" applyFont="1" applyBorder="1" applyAlignment="1">
      <alignment vertical="center"/>
    </xf>
    <xf numFmtId="37" fontId="7" fillId="0" borderId="0" xfId="7" applyNumberFormat="1" applyFont="1" applyAlignment="1">
      <alignment vertical="center"/>
    </xf>
    <xf numFmtId="0" fontId="7" fillId="0" borderId="9" xfId="3" applyFont="1" applyBorder="1" applyAlignment="1">
      <alignment horizontal="center" vertical="center"/>
    </xf>
    <xf numFmtId="0" fontId="7" fillId="0" borderId="1" xfId="3" applyFont="1" applyBorder="1" applyAlignment="1">
      <alignment vertical="center"/>
    </xf>
    <xf numFmtId="0" fontId="7" fillId="0" borderId="17" xfId="3" applyFont="1" applyBorder="1" applyAlignment="1">
      <alignment vertical="center"/>
    </xf>
    <xf numFmtId="3" fontId="7" fillId="0" borderId="7" xfId="5" applyNumberFormat="1" applyFont="1" applyBorder="1" applyAlignment="1">
      <alignment vertical="center"/>
    </xf>
    <xf numFmtId="3" fontId="7" fillId="0" borderId="17" xfId="5" applyNumberFormat="1" applyFont="1" applyBorder="1" applyAlignment="1">
      <alignment vertical="center"/>
    </xf>
    <xf numFmtId="3" fontId="7" fillId="0" borderId="17" xfId="11" applyNumberFormat="1" applyFont="1" applyBorder="1" applyAlignment="1">
      <alignment vertical="center"/>
    </xf>
    <xf numFmtId="1" fontId="6" fillId="2" borderId="16" xfId="5" applyNumberFormat="1" applyFont="1" applyFill="1" applyBorder="1" applyAlignment="1">
      <alignment vertical="center"/>
    </xf>
    <xf numFmtId="2" fontId="6" fillId="2" borderId="19" xfId="5" applyNumberFormat="1" applyFont="1" applyFill="1" applyBorder="1" applyAlignment="1">
      <alignment vertical="center"/>
    </xf>
    <xf numFmtId="1" fontId="6" fillId="2" borderId="19" xfId="5" applyNumberFormat="1" applyFont="1" applyFill="1" applyBorder="1" applyAlignment="1">
      <alignment vertical="center"/>
    </xf>
    <xf numFmtId="0" fontId="7" fillId="0" borderId="14" xfId="3" applyFont="1" applyBorder="1" applyAlignment="1">
      <alignment vertical="center"/>
    </xf>
    <xf numFmtId="37" fontId="7" fillId="0" borderId="18" xfId="5" applyNumberFormat="1" applyFont="1" applyBorder="1" applyAlignment="1">
      <alignment vertical="center"/>
    </xf>
    <xf numFmtId="37" fontId="7" fillId="0" borderId="5" xfId="5" applyNumberFormat="1" applyFont="1" applyBorder="1" applyAlignment="1">
      <alignment vertical="center"/>
    </xf>
    <xf numFmtId="37" fontId="7" fillId="0" borderId="17" xfId="5" applyNumberFormat="1" applyFont="1" applyBorder="1" applyAlignment="1">
      <alignment vertical="center"/>
    </xf>
    <xf numFmtId="37" fontId="7" fillId="0" borderId="7" xfId="5" applyNumberFormat="1" applyFont="1" applyBorder="1" applyAlignment="1">
      <alignment vertical="center"/>
    </xf>
    <xf numFmtId="0" fontId="7" fillId="0" borderId="11" xfId="3" applyFont="1" applyBorder="1" applyAlignment="1">
      <alignment vertical="center"/>
    </xf>
    <xf numFmtId="37" fontId="7" fillId="0" borderId="13" xfId="5" applyNumberFormat="1" applyFont="1" applyBorder="1" applyAlignment="1">
      <alignment vertical="center"/>
    </xf>
    <xf numFmtId="37" fontId="7" fillId="0" borderId="6" xfId="5" applyNumberFormat="1" applyFont="1" applyBorder="1" applyAlignment="1">
      <alignment vertical="center"/>
    </xf>
    <xf numFmtId="37" fontId="7" fillId="0" borderId="1" xfId="5" applyNumberFormat="1" applyFont="1" applyBorder="1" applyAlignment="1">
      <alignment vertical="center"/>
    </xf>
    <xf numFmtId="37" fontId="7" fillId="0" borderId="4" xfId="5" applyNumberFormat="1" applyFont="1" applyBorder="1" applyAlignment="1">
      <alignment vertical="center"/>
    </xf>
    <xf numFmtId="0" fontId="6" fillId="2" borderId="15" xfId="3" applyFont="1" applyFill="1" applyBorder="1" applyAlignment="1">
      <alignment vertical="center"/>
    </xf>
    <xf numFmtId="0" fontId="6" fillId="0" borderId="0" xfId="3" applyFont="1" applyAlignment="1">
      <alignment vertical="center"/>
    </xf>
    <xf numFmtId="166" fontId="6" fillId="0" borderId="0" xfId="3" applyNumberFormat="1" applyFont="1" applyAlignment="1">
      <alignment vertical="center"/>
    </xf>
    <xf numFmtId="3" fontId="7" fillId="0" borderId="18" xfId="5" applyNumberFormat="1" applyFont="1" applyBorder="1" applyAlignment="1">
      <alignment vertical="center"/>
    </xf>
    <xf numFmtId="3" fontId="7" fillId="0" borderId="5" xfId="3" applyNumberFormat="1" applyFont="1" applyBorder="1" applyAlignment="1">
      <alignment vertical="center"/>
    </xf>
    <xf numFmtId="2" fontId="7" fillId="0" borderId="7" xfId="3" applyNumberFormat="1" applyFont="1" applyBorder="1" applyAlignment="1">
      <alignment vertical="center"/>
    </xf>
    <xf numFmtId="3" fontId="7" fillId="0" borderId="7" xfId="3" applyNumberFormat="1" applyFont="1" applyBorder="1" applyAlignment="1">
      <alignment vertical="center"/>
    </xf>
    <xf numFmtId="2" fontId="7" fillId="0" borderId="11" xfId="3" applyNumberFormat="1" applyFont="1" applyBorder="1" applyAlignment="1">
      <alignment vertical="center"/>
    </xf>
    <xf numFmtId="2" fontId="7" fillId="0" borderId="6" xfId="3" applyNumberFormat="1" applyFont="1" applyBorder="1" applyAlignment="1">
      <alignment vertical="center"/>
    </xf>
    <xf numFmtId="3" fontId="7" fillId="0" borderId="6" xfId="5" applyNumberFormat="1" applyFont="1" applyBorder="1" applyAlignment="1">
      <alignment vertical="center"/>
    </xf>
    <xf numFmtId="3" fontId="7" fillId="0" borderId="13" xfId="5" applyNumberFormat="1" applyFont="1" applyBorder="1" applyAlignment="1">
      <alignment vertical="center"/>
    </xf>
    <xf numFmtId="3" fontId="7" fillId="0" borderId="6" xfId="3" applyNumberFormat="1" applyFont="1" applyBorder="1" applyAlignment="1">
      <alignment vertical="center"/>
    </xf>
    <xf numFmtId="2" fontId="7" fillId="0" borderId="1" xfId="3" applyNumberFormat="1" applyFont="1" applyBorder="1" applyAlignment="1">
      <alignment vertical="center"/>
    </xf>
    <xf numFmtId="3" fontId="7" fillId="0" borderId="1" xfId="5" applyNumberFormat="1" applyFont="1" applyBorder="1" applyAlignment="1">
      <alignment vertical="center"/>
    </xf>
    <xf numFmtId="3" fontId="7" fillId="0" borderId="4" xfId="5" applyNumberFormat="1" applyFont="1" applyBorder="1" applyAlignment="1">
      <alignment vertical="center"/>
    </xf>
    <xf numFmtId="3" fontId="7" fillId="0" borderId="1" xfId="3" applyNumberFormat="1" applyFont="1" applyBorder="1" applyAlignment="1">
      <alignment vertical="center"/>
    </xf>
    <xf numFmtId="1" fontId="6" fillId="2" borderId="15" xfId="5" applyNumberFormat="1" applyFont="1" applyFill="1" applyBorder="1" applyAlignment="1">
      <alignment vertical="center"/>
    </xf>
    <xf numFmtId="1" fontId="7" fillId="0" borderId="0" xfId="5" applyNumberFormat="1" applyFont="1" applyAlignment="1">
      <alignment vertical="center"/>
    </xf>
    <xf numFmtId="3" fontId="7" fillId="0" borderId="7" xfId="11" applyNumberFormat="1" applyFont="1" applyBorder="1" applyAlignment="1">
      <alignment vertical="center"/>
    </xf>
    <xf numFmtId="3" fontId="7" fillId="0" borderId="6" xfId="11" applyNumberFormat="1" applyFont="1" applyBorder="1" applyAlignment="1">
      <alignment vertical="center"/>
    </xf>
    <xf numFmtId="3" fontId="7" fillId="0" borderId="5" xfId="11" applyNumberFormat="1" applyFont="1" applyBorder="1" applyAlignment="1">
      <alignment vertical="center"/>
    </xf>
    <xf numFmtId="166" fontId="6" fillId="2" borderId="15" xfId="3" applyNumberFormat="1" applyFont="1" applyFill="1" applyBorder="1" applyAlignment="1">
      <alignment vertical="center"/>
    </xf>
    <xf numFmtId="1" fontId="7" fillId="0" borderId="0" xfId="11" applyNumberFormat="1" applyFont="1" applyAlignment="1">
      <alignment vertical="center"/>
    </xf>
    <xf numFmtId="37" fontId="7" fillId="0" borderId="5" xfId="6" applyNumberFormat="1" applyFont="1" applyBorder="1" applyAlignment="1">
      <alignment vertical="center"/>
    </xf>
    <xf numFmtId="37" fontId="7" fillId="0" borderId="18" xfId="6" applyNumberFormat="1" applyFont="1" applyBorder="1" applyAlignment="1">
      <alignment vertical="center"/>
    </xf>
    <xf numFmtId="37" fontId="7" fillId="0" borderId="7" xfId="6" applyNumberFormat="1" applyFont="1" applyBorder="1" applyAlignment="1">
      <alignment vertical="center"/>
    </xf>
    <xf numFmtId="37" fontId="7" fillId="0" borderId="17" xfId="6" applyNumberFormat="1" applyFont="1" applyBorder="1" applyAlignment="1">
      <alignment vertical="center"/>
    </xf>
    <xf numFmtId="37" fontId="7" fillId="0" borderId="6" xfId="6" applyNumberFormat="1" applyFont="1" applyBorder="1" applyAlignment="1">
      <alignment vertical="center"/>
    </xf>
    <xf numFmtId="37" fontId="7" fillId="0" borderId="13" xfId="6" applyNumberFormat="1" applyFont="1" applyBorder="1" applyAlignment="1">
      <alignment vertical="center"/>
    </xf>
    <xf numFmtId="37" fontId="7" fillId="0" borderId="1" xfId="6" applyNumberFormat="1" applyFont="1" applyBorder="1" applyAlignment="1">
      <alignment vertical="center"/>
    </xf>
    <xf numFmtId="170" fontId="6" fillId="2" borderId="16" xfId="3" applyNumberFormat="1" applyFont="1" applyFill="1" applyBorder="1" applyAlignment="1">
      <alignment vertical="center"/>
    </xf>
    <xf numFmtId="170" fontId="6" fillId="2" borderId="20" xfId="3" applyNumberFormat="1" applyFont="1" applyFill="1" applyBorder="1" applyAlignment="1">
      <alignment vertical="center"/>
    </xf>
    <xf numFmtId="37" fontId="7" fillId="0" borderId="14" xfId="6" applyNumberFormat="1" applyFont="1" applyBorder="1" applyAlignment="1">
      <alignment vertical="center"/>
    </xf>
    <xf numFmtId="37" fontId="7" fillId="0" borderId="10" xfId="6" applyNumberFormat="1" applyFont="1" applyBorder="1" applyAlignment="1">
      <alignment vertical="center"/>
    </xf>
    <xf numFmtId="37" fontId="7" fillId="0" borderId="11" xfId="6" applyNumberFormat="1" applyFont="1" applyBorder="1" applyAlignment="1">
      <alignment vertical="center"/>
    </xf>
    <xf numFmtId="0" fontId="22" fillId="0" borderId="0" xfId="3" applyFont="1" applyAlignment="1">
      <alignment horizontal="left" vertical="center"/>
    </xf>
    <xf numFmtId="0" fontId="7" fillId="0" borderId="1" xfId="3" applyFont="1" applyBorder="1" applyAlignment="1">
      <alignment horizontal="right" vertical="center"/>
    </xf>
    <xf numFmtId="37" fontId="7" fillId="0" borderId="1" xfId="6" applyNumberFormat="1" applyFont="1" applyBorder="1" applyAlignment="1">
      <alignment vertical="center" wrapText="1"/>
    </xf>
    <xf numFmtId="37" fontId="7" fillId="0" borderId="15" xfId="6" applyNumberFormat="1" applyFont="1" applyBorder="1" applyAlignment="1">
      <alignment horizontal="center" vertical="center"/>
    </xf>
    <xf numFmtId="37" fontId="7" fillId="0" borderId="15" xfId="6" applyNumberFormat="1" applyFont="1" applyBorder="1" applyAlignment="1">
      <alignment vertical="center"/>
    </xf>
    <xf numFmtId="0" fontId="6" fillId="0" borderId="17" xfId="3" applyFont="1" applyBorder="1" applyAlignment="1">
      <alignment vertical="center"/>
    </xf>
    <xf numFmtId="0" fontId="7" fillId="0" borderId="7" xfId="3" quotePrefix="1" applyFont="1" applyBorder="1" applyAlignment="1">
      <alignment vertical="center"/>
    </xf>
    <xf numFmtId="166" fontId="7" fillId="0" borderId="6" xfId="3" applyNumberFormat="1" applyFont="1" applyBorder="1" applyAlignment="1">
      <alignment vertical="center"/>
    </xf>
    <xf numFmtId="166" fontId="7" fillId="2" borderId="5" xfId="3" applyNumberFormat="1" applyFont="1" applyFill="1" applyBorder="1" applyAlignment="1">
      <alignment vertical="center"/>
    </xf>
    <xf numFmtId="0" fontId="23" fillId="0" borderId="0" xfId="3" applyFont="1"/>
    <xf numFmtId="37" fontId="7" fillId="0" borderId="7" xfId="4" applyNumberFormat="1" applyFont="1" applyBorder="1" applyAlignment="1">
      <alignment horizontal="right" vertical="center" indent="3"/>
    </xf>
    <xf numFmtId="37" fontId="6" fillId="0" borderId="1" xfId="4" applyNumberFormat="1" applyFont="1" applyBorder="1" applyAlignment="1">
      <alignment horizontal="right" vertical="center" indent="3"/>
    </xf>
    <xf numFmtId="37" fontId="6" fillId="2" borderId="16" xfId="4" applyNumberFormat="1" applyFont="1" applyFill="1" applyBorder="1" applyAlignment="1">
      <alignment vertical="center"/>
    </xf>
    <xf numFmtId="37" fontId="6" fillId="2" borderId="20" xfId="4" applyNumberFormat="1" applyFont="1" applyFill="1" applyBorder="1" applyAlignment="1">
      <alignment vertical="center"/>
    </xf>
    <xf numFmtId="37" fontId="6" fillId="2" borderId="15" xfId="4" applyNumberFormat="1" applyFont="1" applyFill="1" applyBorder="1" applyAlignment="1">
      <alignment vertical="center"/>
    </xf>
    <xf numFmtId="37" fontId="7" fillId="0" borderId="0" xfId="4" applyNumberFormat="1" applyFont="1" applyAlignment="1">
      <alignment vertical="center"/>
    </xf>
    <xf numFmtId="3" fontId="7" fillId="0" borderId="7" xfId="4" applyNumberFormat="1" applyFont="1" applyBorder="1" applyAlignment="1">
      <alignment vertical="center"/>
    </xf>
    <xf numFmtId="166" fontId="7" fillId="0" borderId="7" xfId="4" applyNumberFormat="1" applyFont="1" applyBorder="1" applyAlignment="1">
      <alignment vertical="center"/>
    </xf>
    <xf numFmtId="166" fontId="7" fillId="0" borderId="7" xfId="3" applyNumberFormat="1" applyFont="1" applyBorder="1" applyAlignment="1">
      <alignment vertical="center"/>
    </xf>
    <xf numFmtId="166" fontId="7" fillId="0" borderId="7" xfId="7" applyNumberFormat="1" applyFont="1" applyBorder="1" applyAlignment="1">
      <alignment vertical="center"/>
    </xf>
    <xf numFmtId="37" fontId="7" fillId="0" borderId="7" xfId="3" applyNumberFormat="1" applyFont="1" applyBorder="1" applyAlignment="1">
      <alignment horizontal="right" vertical="center"/>
    </xf>
    <xf numFmtId="37" fontId="7" fillId="0" borderId="6" xfId="7" applyNumberFormat="1" applyFont="1" applyBorder="1" applyAlignment="1">
      <alignment vertical="center"/>
    </xf>
    <xf numFmtId="37" fontId="6" fillId="0" borderId="15" xfId="7" applyNumberFormat="1" applyFont="1" applyBorder="1" applyAlignment="1">
      <alignment vertical="center"/>
    </xf>
    <xf numFmtId="0" fontId="6" fillId="0" borderId="0" xfId="3" quotePrefix="1" applyFont="1" applyAlignment="1">
      <alignment horizontal="left" vertical="center"/>
    </xf>
    <xf numFmtId="166" fontId="7" fillId="0" borderId="0" xfId="3" applyNumberFormat="1" applyFont="1" applyAlignment="1">
      <alignment vertical="center"/>
    </xf>
    <xf numFmtId="3" fontId="7" fillId="0" borderId="5" xfId="7" applyNumberFormat="1" applyFont="1" applyBorder="1" applyAlignment="1">
      <alignment vertical="center"/>
    </xf>
    <xf numFmtId="3" fontId="7" fillId="0" borderId="5" xfId="6" applyNumberFormat="1" applyFont="1" applyBorder="1" applyAlignment="1">
      <alignment vertical="center"/>
    </xf>
    <xf numFmtId="3" fontId="7" fillId="0" borderId="7" xfId="7" applyNumberFormat="1" applyFont="1" applyBorder="1" applyAlignment="1">
      <alignment vertical="center"/>
    </xf>
    <xf numFmtId="3" fontId="7" fillId="0" borderId="7" xfId="6" applyNumberFormat="1" applyFont="1" applyBorder="1" applyAlignment="1">
      <alignment vertical="center"/>
    </xf>
    <xf numFmtId="0" fontId="7" fillId="0" borderId="34" xfId="3" applyFont="1" applyBorder="1" applyAlignment="1">
      <alignment vertical="center"/>
    </xf>
    <xf numFmtId="3" fontId="7" fillId="0" borderId="6" xfId="7" applyNumberFormat="1" applyFont="1" applyBorder="1" applyAlignment="1">
      <alignment vertical="center"/>
    </xf>
    <xf numFmtId="3" fontId="7" fillId="0" borderId="6" xfId="6" applyNumberFormat="1" applyFont="1" applyBorder="1" applyAlignment="1">
      <alignment vertical="center"/>
    </xf>
    <xf numFmtId="0" fontId="6" fillId="0" borderId="38" xfId="3" applyFont="1" applyBorder="1" applyAlignment="1">
      <alignment vertical="center"/>
    </xf>
    <xf numFmtId="3" fontId="6" fillId="0" borderId="15" xfId="6" applyNumberFormat="1" applyFont="1" applyBorder="1" applyAlignment="1">
      <alignment vertical="center"/>
    </xf>
    <xf numFmtId="166" fontId="7" fillId="0" borderId="23" xfId="3" applyNumberFormat="1" applyFont="1" applyBorder="1" applyAlignment="1">
      <alignment vertical="center"/>
    </xf>
    <xf numFmtId="37" fontId="7" fillId="0" borderId="7" xfId="4" applyNumberFormat="1" applyFont="1" applyBorder="1" applyAlignment="1">
      <alignment vertical="center"/>
    </xf>
    <xf numFmtId="37" fontId="6" fillId="0" borderId="15" xfId="4" applyNumberFormat="1" applyFont="1" applyBorder="1" applyAlignment="1">
      <alignment vertical="center"/>
    </xf>
    <xf numFmtId="37" fontId="7" fillId="0" borderId="0" xfId="3" applyNumberFormat="1" applyFont="1" applyAlignment="1">
      <alignment vertical="center"/>
    </xf>
    <xf numFmtId="37" fontId="7" fillId="0" borderId="7" xfId="11" applyNumberFormat="1" applyFont="1" applyBorder="1" applyAlignment="1">
      <alignment vertical="center"/>
    </xf>
    <xf numFmtId="166" fontId="7" fillId="0" borderId="7" xfId="11" applyNumberFormat="1" applyFont="1" applyBorder="1" applyAlignment="1">
      <alignment vertical="center"/>
    </xf>
    <xf numFmtId="0" fontId="7" fillId="0" borderId="6" xfId="3" applyFont="1" applyBorder="1" applyAlignment="1">
      <alignment horizontal="right" vertical="center"/>
    </xf>
    <xf numFmtId="37" fontId="7" fillId="0" borderId="6" xfId="11" applyNumberFormat="1" applyFont="1" applyBorder="1" applyAlignment="1">
      <alignment vertical="center"/>
    </xf>
    <xf numFmtId="0" fontId="7" fillId="0" borderId="0" xfId="3" applyFont="1"/>
    <xf numFmtId="0" fontId="7" fillId="0" borderId="9" xfId="3" applyFont="1" applyBorder="1"/>
    <xf numFmtId="37" fontId="6" fillId="0" borderId="15" xfId="5" applyNumberFormat="1" applyFont="1" applyBorder="1" applyAlignment="1">
      <alignment vertical="center"/>
    </xf>
    <xf numFmtId="0" fontId="7" fillId="0" borderId="23" xfId="3" applyFont="1" applyBorder="1"/>
    <xf numFmtId="3" fontId="7" fillId="0" borderId="7" xfId="11" applyNumberFormat="1" applyFont="1" applyBorder="1" applyAlignment="1">
      <alignment horizontal="right" vertical="center"/>
    </xf>
    <xf numFmtId="166" fontId="7" fillId="0" borderId="17" xfId="11" applyNumberFormat="1" applyFont="1" applyBorder="1" applyAlignment="1">
      <alignment vertical="center"/>
    </xf>
    <xf numFmtId="2" fontId="6" fillId="0" borderId="15" xfId="3" applyNumberFormat="1" applyFont="1" applyBorder="1" applyAlignment="1">
      <alignment vertical="center"/>
    </xf>
    <xf numFmtId="3" fontId="6" fillId="0" borderId="15" xfId="11" applyNumberFormat="1" applyFont="1" applyBorder="1" applyAlignment="1">
      <alignment vertical="center"/>
    </xf>
    <xf numFmtId="37" fontId="7" fillId="0" borderId="7" xfId="7" applyNumberFormat="1" applyFont="1" applyBorder="1" applyAlignment="1">
      <alignment horizontal="right" vertical="center"/>
    </xf>
    <xf numFmtId="0" fontId="24" fillId="0" borderId="0" xfId="3" applyFont="1"/>
    <xf numFmtId="0" fontId="7" fillId="0" borderId="0" xfId="3" applyFont="1" applyAlignment="1">
      <alignment horizontal="centerContinuous" vertical="center" wrapText="1"/>
    </xf>
    <xf numFmtId="37" fontId="7" fillId="0" borderId="5" xfId="4" applyNumberFormat="1" applyFont="1" applyBorder="1" applyAlignment="1">
      <alignment vertical="center"/>
    </xf>
    <xf numFmtId="37" fontId="7" fillId="0" borderId="6" xfId="4" applyNumberFormat="1" applyFont="1" applyBorder="1" applyAlignment="1">
      <alignment vertical="center"/>
    </xf>
    <xf numFmtId="3" fontId="7" fillId="0" borderId="10" xfId="3" applyNumberFormat="1" applyFont="1" applyBorder="1" applyAlignment="1">
      <alignment vertical="center"/>
    </xf>
    <xf numFmtId="3" fontId="6" fillId="0" borderId="20" xfId="3" applyNumberFormat="1" applyFont="1" applyBorder="1" applyAlignment="1">
      <alignment vertical="center"/>
    </xf>
    <xf numFmtId="0" fontId="6" fillId="0" borderId="41" xfId="3" applyFont="1" applyBorder="1" applyAlignment="1">
      <alignment vertical="center"/>
    </xf>
    <xf numFmtId="0" fontId="6" fillId="0" borderId="21" xfId="3" applyFont="1" applyBorder="1" applyAlignment="1">
      <alignment horizontal="center" vertical="center"/>
    </xf>
    <xf numFmtId="166" fontId="7" fillId="0" borderId="5" xfId="3" applyNumberFormat="1" applyFont="1" applyBorder="1" applyAlignment="1">
      <alignment vertical="center"/>
    </xf>
    <xf numFmtId="37" fontId="7" fillId="0" borderId="14" xfId="5" applyNumberFormat="1" applyFont="1" applyBorder="1" applyAlignment="1">
      <alignment vertical="center"/>
    </xf>
    <xf numFmtId="170" fontId="7" fillId="0" borderId="0" xfId="3" applyNumberFormat="1" applyFont="1" applyAlignment="1">
      <alignment vertical="center"/>
    </xf>
    <xf numFmtId="0" fontId="20" fillId="0" borderId="0" xfId="1" applyFont="1" applyAlignment="1">
      <alignment vertical="center"/>
    </xf>
    <xf numFmtId="0" fontId="7" fillId="0" borderId="9" xfId="1" applyFont="1" applyBorder="1" applyAlignment="1">
      <alignment vertical="center"/>
    </xf>
    <xf numFmtId="3" fontId="7" fillId="0" borderId="7" xfId="1" applyNumberFormat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0" fontId="6" fillId="0" borderId="15" xfId="1" quotePrefix="1" applyFont="1" applyBorder="1" applyAlignment="1">
      <alignment horizontal="left" vertical="center"/>
    </xf>
    <xf numFmtId="0" fontId="6" fillId="0" borderId="14" xfId="1" applyFont="1" applyBorder="1" applyAlignment="1">
      <alignment vertical="center"/>
    </xf>
    <xf numFmtId="0" fontId="6" fillId="0" borderId="0" xfId="1" quotePrefix="1" applyFont="1" applyAlignment="1">
      <alignment horizontal="left" vertical="center"/>
    </xf>
    <xf numFmtId="0" fontId="2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3" fontId="7" fillId="0" borderId="7" xfId="7" applyNumberFormat="1" applyFont="1" applyBorder="1" applyAlignment="1">
      <alignment horizontal="right" vertical="center"/>
    </xf>
    <xf numFmtId="3" fontId="6" fillId="0" borderId="1" xfId="7" applyNumberFormat="1" applyFont="1" applyBorder="1" applyAlignment="1">
      <alignment horizontal="right" vertical="center"/>
    </xf>
    <xf numFmtId="3" fontId="6" fillId="2" borderId="3" xfId="7" applyNumberFormat="1" applyFont="1" applyFill="1" applyBorder="1" applyAlignment="1">
      <alignment horizontal="right" vertical="center"/>
    </xf>
    <xf numFmtId="166" fontId="6" fillId="2" borderId="3" xfId="7" applyNumberFormat="1" applyFont="1" applyFill="1" applyBorder="1" applyAlignment="1">
      <alignment horizontal="right" vertical="center"/>
    </xf>
    <xf numFmtId="3" fontId="6" fillId="2" borderId="4" xfId="7" applyNumberFormat="1" applyFont="1" applyFill="1" applyBorder="1" applyAlignment="1">
      <alignment horizontal="right" vertical="center"/>
    </xf>
    <xf numFmtId="0" fontId="6" fillId="0" borderId="3" xfId="7" applyNumberFormat="1" applyFont="1" applyBorder="1" applyAlignment="1">
      <alignment horizontal="right" vertical="center"/>
    </xf>
    <xf numFmtId="37" fontId="6" fillId="2" borderId="3" xfId="7" applyNumberFormat="1" applyFont="1" applyFill="1" applyBorder="1" applyAlignment="1">
      <alignment horizontal="right" vertical="center"/>
    </xf>
    <xf numFmtId="0" fontId="6" fillId="2" borderId="3" xfId="7" applyNumberFormat="1" applyFont="1" applyFill="1" applyBorder="1" applyAlignment="1">
      <alignment horizontal="right" vertical="center"/>
    </xf>
    <xf numFmtId="0" fontId="6" fillId="2" borderId="4" xfId="7" applyNumberFormat="1" applyFont="1" applyFill="1" applyBorder="1" applyAlignment="1">
      <alignment horizontal="right" vertical="center"/>
    </xf>
    <xf numFmtId="0" fontId="6" fillId="2" borderId="1" xfId="3" applyFont="1" applyFill="1" applyBorder="1" applyAlignment="1">
      <alignment vertical="center"/>
    </xf>
    <xf numFmtId="3" fontId="6" fillId="0" borderId="4" xfId="7" applyNumberFormat="1" applyFont="1" applyBorder="1" applyAlignment="1">
      <alignment vertical="center"/>
    </xf>
    <xf numFmtId="164" fontId="7" fillId="0" borderId="0" xfId="3" applyNumberFormat="1" applyFont="1" applyAlignment="1">
      <alignment vertical="center"/>
    </xf>
    <xf numFmtId="169" fontId="7" fillId="0" borderId="0" xfId="7" applyNumberFormat="1" applyFont="1" applyAlignment="1">
      <alignment vertical="center"/>
    </xf>
    <xf numFmtId="37" fontId="7" fillId="0" borderId="5" xfId="7" applyNumberFormat="1" applyFont="1" applyBorder="1" applyAlignment="1">
      <alignment vertical="center"/>
    </xf>
    <xf numFmtId="168" fontId="7" fillId="0" borderId="0" xfId="7" applyNumberFormat="1" applyFont="1" applyAlignment="1">
      <alignment vertical="center"/>
    </xf>
    <xf numFmtId="3" fontId="7" fillId="0" borderId="18" xfId="11" applyNumberFormat="1" applyFont="1" applyBorder="1" applyAlignment="1">
      <alignment vertical="center"/>
    </xf>
    <xf numFmtId="3" fontId="7" fillId="0" borderId="14" xfId="11" applyNumberFormat="1" applyFont="1" applyBorder="1" applyAlignment="1">
      <alignment vertical="center"/>
    </xf>
    <xf numFmtId="3" fontId="7" fillId="0" borderId="10" xfId="11" applyNumberFormat="1" applyFont="1" applyBorder="1" applyAlignment="1">
      <alignment vertical="center"/>
    </xf>
    <xf numFmtId="3" fontId="6" fillId="0" borderId="1" xfId="11" applyNumberFormat="1" applyFont="1" applyBorder="1" applyAlignment="1">
      <alignment vertical="center"/>
    </xf>
    <xf numFmtId="0" fontId="6" fillId="0" borderId="8" xfId="3" applyFont="1" applyBorder="1" applyAlignment="1">
      <alignment vertical="center"/>
    </xf>
    <xf numFmtId="3" fontId="6" fillId="2" borderId="8" xfId="11" applyNumberFormat="1" applyFont="1" applyFill="1" applyBorder="1" applyAlignment="1">
      <alignment vertical="center"/>
    </xf>
    <xf numFmtId="166" fontId="6" fillId="2" borderId="1" xfId="11" applyNumberFormat="1" applyFont="1" applyFill="1" applyBorder="1" applyAlignment="1">
      <alignment vertical="center"/>
    </xf>
    <xf numFmtId="166" fontId="6" fillId="2" borderId="8" xfId="11" applyNumberFormat="1" applyFont="1" applyFill="1" applyBorder="1" applyAlignment="1">
      <alignment vertical="center"/>
    </xf>
    <xf numFmtId="0" fontId="6" fillId="0" borderId="8" xfId="11" applyNumberFormat="1" applyFont="1" applyBorder="1" applyAlignment="1">
      <alignment vertical="center"/>
    </xf>
    <xf numFmtId="1" fontId="6" fillId="0" borderId="8" xfId="11" applyNumberFormat="1" applyFont="1" applyBorder="1" applyAlignment="1">
      <alignment vertical="center"/>
    </xf>
    <xf numFmtId="0" fontId="6" fillId="2" borderId="8" xfId="11" applyNumberFormat="1" applyFont="1" applyFill="1" applyBorder="1" applyAlignment="1">
      <alignment vertical="center"/>
    </xf>
    <xf numFmtId="170" fontId="6" fillId="2" borderId="8" xfId="11" applyNumberFormat="1" applyFont="1" applyFill="1" applyBorder="1" applyAlignment="1">
      <alignment vertical="center"/>
    </xf>
    <xf numFmtId="0" fontId="6" fillId="0" borderId="19" xfId="11" applyNumberFormat="1" applyFont="1" applyBorder="1" applyAlignment="1">
      <alignment vertical="center"/>
    </xf>
    <xf numFmtId="1" fontId="6" fillId="0" borderId="19" xfId="11" applyNumberFormat="1" applyFont="1" applyBorder="1" applyAlignment="1">
      <alignment vertical="center"/>
    </xf>
    <xf numFmtId="0" fontId="6" fillId="2" borderId="19" xfId="11" applyNumberFormat="1" applyFont="1" applyFill="1" applyBorder="1" applyAlignment="1">
      <alignment vertical="center"/>
    </xf>
    <xf numFmtId="170" fontId="6" fillId="2" borderId="19" xfId="11" applyNumberFormat="1" applyFont="1" applyFill="1" applyBorder="1" applyAlignment="1">
      <alignment vertical="center"/>
    </xf>
    <xf numFmtId="0" fontId="6" fillId="2" borderId="20" xfId="11" applyNumberFormat="1" applyFont="1" applyFill="1" applyBorder="1" applyAlignment="1">
      <alignment vertical="center"/>
    </xf>
    <xf numFmtId="0" fontId="6" fillId="0" borderId="10" xfId="3" applyFont="1" applyBorder="1" applyAlignment="1">
      <alignment vertical="center"/>
    </xf>
    <xf numFmtId="166" fontId="6" fillId="0" borderId="3" xfId="4" applyNumberFormat="1" applyFont="1" applyBorder="1" applyAlignment="1">
      <alignment vertical="center"/>
    </xf>
    <xf numFmtId="166" fontId="6" fillId="0" borderId="19" xfId="4" applyNumberFormat="1" applyFont="1" applyBorder="1" applyAlignment="1">
      <alignment vertical="center"/>
    </xf>
    <xf numFmtId="0" fontId="6" fillId="0" borderId="9" xfId="3" applyFont="1" applyBorder="1" applyAlignment="1">
      <alignment vertical="center"/>
    </xf>
    <xf numFmtId="37" fontId="7" fillId="0" borderId="8" xfId="7" applyNumberFormat="1" applyFont="1" applyBorder="1" applyAlignment="1">
      <alignment vertical="center"/>
    </xf>
    <xf numFmtId="3" fontId="7" fillId="0" borderId="14" xfId="7" applyNumberFormat="1" applyFont="1" applyBorder="1" applyAlignment="1">
      <alignment vertical="center"/>
    </xf>
    <xf numFmtId="37" fontId="7" fillId="0" borderId="18" xfId="7" applyNumberFormat="1" applyFont="1" applyBorder="1" applyAlignment="1">
      <alignment vertical="center"/>
    </xf>
    <xf numFmtId="3" fontId="7" fillId="0" borderId="10" xfId="7" applyNumberFormat="1" applyFont="1" applyBorder="1" applyAlignment="1">
      <alignment vertical="center"/>
    </xf>
    <xf numFmtId="37" fontId="7" fillId="0" borderId="17" xfId="7" applyNumberFormat="1" applyFont="1" applyBorder="1" applyAlignment="1">
      <alignment vertical="center"/>
    </xf>
    <xf numFmtId="37" fontId="6" fillId="2" borderId="19" xfId="7" applyNumberFormat="1" applyFont="1" applyFill="1" applyBorder="1" applyAlignment="1">
      <alignment vertical="center"/>
    </xf>
    <xf numFmtId="168" fontId="6" fillId="2" borderId="19" xfId="7" applyNumberFormat="1" applyFont="1" applyFill="1" applyBorder="1" applyAlignment="1">
      <alignment vertical="center"/>
    </xf>
    <xf numFmtId="168" fontId="6" fillId="2" borderId="20" xfId="7" applyNumberFormat="1" applyFont="1" applyFill="1" applyBorder="1" applyAlignment="1">
      <alignment vertical="center"/>
    </xf>
    <xf numFmtId="37" fontId="7" fillId="0" borderId="14" xfId="4" applyNumberFormat="1" applyFont="1" applyBorder="1" applyAlignment="1">
      <alignment vertical="center"/>
    </xf>
    <xf numFmtId="37" fontId="7" fillId="0" borderId="10" xfId="4" applyNumberFormat="1" applyFont="1" applyBorder="1" applyAlignment="1">
      <alignment vertical="center"/>
    </xf>
    <xf numFmtId="37" fontId="7" fillId="0" borderId="11" xfId="4" applyNumberFormat="1" applyFont="1" applyBorder="1" applyAlignment="1">
      <alignment vertical="center"/>
    </xf>
    <xf numFmtId="0" fontId="6" fillId="0" borderId="11" xfId="3" applyFont="1" applyBorder="1" applyAlignment="1">
      <alignment vertical="center"/>
    </xf>
    <xf numFmtId="0" fontId="6" fillId="0" borderId="13" xfId="3" quotePrefix="1" applyFont="1" applyBorder="1" applyAlignment="1">
      <alignment horizontal="left" vertical="center"/>
    </xf>
    <xf numFmtId="0" fontId="6" fillId="0" borderId="4" xfId="3" quotePrefix="1" applyFont="1" applyBorder="1" applyAlignment="1">
      <alignment horizontal="left" vertical="center"/>
    </xf>
    <xf numFmtId="0" fontId="6" fillId="0" borderId="22" xfId="3" applyFont="1" applyBorder="1" applyAlignment="1">
      <alignment vertical="center"/>
    </xf>
    <xf numFmtId="0" fontId="6" fillId="0" borderId="21" xfId="3" quotePrefix="1" applyFont="1" applyBorder="1" applyAlignment="1">
      <alignment horizontal="left" vertical="center"/>
    </xf>
    <xf numFmtId="37" fontId="7" fillId="0" borderId="0" xfId="4" quotePrefix="1" applyNumberFormat="1" applyFont="1" applyAlignment="1">
      <alignment horizontal="right" vertical="center"/>
    </xf>
    <xf numFmtId="164" fontId="6" fillId="2" borderId="19" xfId="7" quotePrefix="1" applyFont="1" applyFill="1" applyBorder="1" applyAlignment="1">
      <alignment vertical="center"/>
    </xf>
    <xf numFmtId="39" fontId="6" fillId="2" borderId="19" xfId="7" applyNumberFormat="1" applyFont="1" applyFill="1" applyBorder="1" applyAlignment="1">
      <alignment vertical="center"/>
    </xf>
    <xf numFmtId="164" fontId="6" fillId="2" borderId="15" xfId="7" quotePrefix="1" applyFont="1" applyFill="1" applyBorder="1" applyAlignment="1">
      <alignment horizontal="left" vertical="center" indent="2"/>
    </xf>
    <xf numFmtId="37" fontId="7" fillId="0" borderId="0" xfId="7" quotePrefix="1" applyNumberFormat="1" applyFont="1" applyAlignment="1">
      <alignment horizontal="right" vertical="center"/>
    </xf>
    <xf numFmtId="37" fontId="7" fillId="0" borderId="0" xfId="7" applyNumberFormat="1" applyFont="1" applyAlignment="1">
      <alignment horizontal="right" vertical="center"/>
    </xf>
    <xf numFmtId="0" fontId="6" fillId="0" borderId="9" xfId="3" quotePrefix="1" applyFont="1" applyBorder="1" applyAlignment="1">
      <alignment horizontal="left" vertical="center"/>
    </xf>
    <xf numFmtId="37" fontId="7" fillId="0" borderId="0" xfId="4" applyNumberFormat="1" applyFont="1" applyAlignment="1">
      <alignment horizontal="right" vertical="center"/>
    </xf>
    <xf numFmtId="37" fontId="7" fillId="0" borderId="14" xfId="7" applyNumberFormat="1" applyFont="1" applyBorder="1" applyAlignment="1">
      <alignment vertical="center"/>
    </xf>
    <xf numFmtId="37" fontId="7" fillId="0" borderId="10" xfId="7" applyNumberFormat="1" applyFont="1" applyBorder="1" applyAlignment="1">
      <alignment vertical="center"/>
    </xf>
    <xf numFmtId="37" fontId="7" fillId="0" borderId="11" xfId="7" applyNumberFormat="1" applyFont="1" applyBorder="1" applyAlignment="1">
      <alignment vertical="center"/>
    </xf>
    <xf numFmtId="3" fontId="7" fillId="0" borderId="7" xfId="4" applyNumberFormat="1" applyFont="1" applyBorder="1" applyAlignment="1">
      <alignment horizontal="right" vertical="center" indent="6"/>
    </xf>
    <xf numFmtId="3" fontId="7" fillId="0" borderId="7" xfId="4" applyNumberFormat="1" applyFont="1" applyBorder="1" applyAlignment="1">
      <alignment horizontal="right" vertical="center" indent="7"/>
    </xf>
    <xf numFmtId="0" fontId="7" fillId="0" borderId="0" xfId="5" applyNumberFormat="1" applyFont="1" applyAlignment="1">
      <alignment vertical="center"/>
    </xf>
    <xf numFmtId="165" fontId="7" fillId="0" borderId="0" xfId="5" applyFont="1" applyAlignment="1">
      <alignment vertical="center"/>
    </xf>
    <xf numFmtId="3" fontId="7" fillId="0" borderId="7" xfId="3" applyNumberFormat="1" applyFont="1" applyBorder="1" applyAlignment="1">
      <alignment horizontal="right" vertical="center" indent="6"/>
    </xf>
    <xf numFmtId="3" fontId="7" fillId="0" borderId="7" xfId="3" applyNumberFormat="1" applyFont="1" applyBorder="1" applyAlignment="1">
      <alignment horizontal="right" vertical="center" indent="7"/>
    </xf>
    <xf numFmtId="3" fontId="6" fillId="0" borderId="4" xfId="3" applyNumberFormat="1" applyFont="1" applyBorder="1" applyAlignment="1">
      <alignment horizontal="right" vertical="center" indent="6"/>
    </xf>
    <xf numFmtId="3" fontId="6" fillId="0" borderId="4" xfId="3" applyNumberFormat="1" applyFont="1" applyBorder="1" applyAlignment="1">
      <alignment horizontal="right" vertical="center" indent="7"/>
    </xf>
    <xf numFmtId="164" fontId="7" fillId="0" borderId="0" xfId="4" applyFont="1" applyAlignment="1">
      <alignment vertical="center"/>
    </xf>
    <xf numFmtId="37" fontId="6" fillId="0" borderId="20" xfId="3" applyNumberFormat="1" applyFont="1" applyBorder="1" applyAlignment="1">
      <alignment vertical="center"/>
    </xf>
    <xf numFmtId="0" fontId="7" fillId="0" borderId="23" xfId="3" quotePrefix="1" applyFont="1" applyBorder="1" applyAlignment="1">
      <alignment horizontal="left" vertical="center"/>
    </xf>
    <xf numFmtId="0" fontId="16" fillId="0" borderId="0" xfId="3" applyFont="1" applyAlignment="1">
      <alignment horizontal="right" vertical="center"/>
    </xf>
    <xf numFmtId="37" fontId="7" fillId="0" borderId="0" xfId="3" applyNumberFormat="1" applyFont="1" applyAlignment="1">
      <alignment horizontal="left" vertical="center"/>
    </xf>
    <xf numFmtId="165" fontId="7" fillId="0" borderId="0" xfId="11" applyFont="1" applyAlignment="1">
      <alignment vertical="center"/>
    </xf>
    <xf numFmtId="37" fontId="7" fillId="0" borderId="13" xfId="7" applyNumberFormat="1" applyFont="1" applyBorder="1" applyAlignment="1">
      <alignment vertical="center"/>
    </xf>
    <xf numFmtId="0" fontId="6" fillId="0" borderId="12" xfId="3" applyFont="1" applyBorder="1" applyAlignment="1">
      <alignment vertical="center"/>
    </xf>
    <xf numFmtId="0" fontId="6" fillId="0" borderId="13" xfId="3" applyFont="1" applyBorder="1" applyAlignment="1">
      <alignment vertical="center"/>
    </xf>
    <xf numFmtId="37" fontId="6" fillId="0" borderId="6" xfId="7" applyNumberFormat="1" applyFont="1" applyBorder="1" applyAlignment="1">
      <alignment vertical="center"/>
    </xf>
    <xf numFmtId="0" fontId="6" fillId="0" borderId="20" xfId="3" quotePrefix="1" applyFont="1" applyBorder="1" applyAlignment="1">
      <alignment horizontal="left" vertical="center"/>
    </xf>
    <xf numFmtId="37" fontId="6" fillId="2" borderId="16" xfId="7" quotePrefix="1" applyNumberFormat="1" applyFont="1" applyFill="1" applyBorder="1" applyAlignment="1">
      <alignment horizontal="right" vertical="center"/>
    </xf>
    <xf numFmtId="37" fontId="6" fillId="2" borderId="19" xfId="7" quotePrefix="1" applyNumberFormat="1" applyFont="1" applyFill="1" applyBorder="1" applyAlignment="1">
      <alignment horizontal="right" vertical="center"/>
    </xf>
    <xf numFmtId="37" fontId="6" fillId="2" borderId="20" xfId="7" quotePrefix="1" applyNumberFormat="1" applyFont="1" applyFill="1" applyBorder="1" applyAlignment="1">
      <alignment horizontal="right" vertical="center"/>
    </xf>
    <xf numFmtId="166" fontId="6" fillId="2" borderId="16" xfId="7" quotePrefix="1" applyNumberFormat="1" applyFont="1" applyFill="1" applyBorder="1" applyAlignment="1">
      <alignment horizontal="right" vertical="center"/>
    </xf>
    <xf numFmtId="166" fontId="6" fillId="2" borderId="19" xfId="7" quotePrefix="1" applyNumberFormat="1" applyFont="1" applyFill="1" applyBorder="1" applyAlignment="1">
      <alignment horizontal="right" vertical="center"/>
    </xf>
    <xf numFmtId="166" fontId="6" fillId="2" borderId="20" xfId="7" quotePrefix="1" applyNumberFormat="1" applyFont="1" applyFill="1" applyBorder="1" applyAlignment="1">
      <alignment horizontal="right" vertical="center"/>
    </xf>
    <xf numFmtId="166" fontId="6" fillId="2" borderId="42" xfId="7" quotePrefix="1" applyNumberFormat="1" applyFont="1" applyFill="1" applyBorder="1" applyAlignment="1">
      <alignment horizontal="right" vertical="center"/>
    </xf>
    <xf numFmtId="166" fontId="6" fillId="2" borderId="43" xfId="7" quotePrefix="1" applyNumberFormat="1" applyFont="1" applyFill="1" applyBorder="1" applyAlignment="1">
      <alignment horizontal="right" vertical="center"/>
    </xf>
    <xf numFmtId="166" fontId="6" fillId="2" borderId="44" xfId="7" quotePrefix="1" applyNumberFormat="1" applyFont="1" applyFill="1" applyBorder="1" applyAlignment="1">
      <alignment horizontal="right" vertical="center"/>
    </xf>
    <xf numFmtId="166" fontId="6" fillId="2" borderId="9" xfId="7" quotePrefix="1" applyNumberFormat="1" applyFont="1" applyFill="1" applyBorder="1" applyAlignment="1">
      <alignment horizontal="right" vertical="center"/>
    </xf>
    <xf numFmtId="37" fontId="6" fillId="0" borderId="15" xfId="5" applyNumberFormat="1" applyFont="1" applyBorder="1" applyAlignment="1">
      <alignment horizontal="right" vertical="center"/>
    </xf>
    <xf numFmtId="37" fontId="7" fillId="0" borderId="17" xfId="11" applyNumberFormat="1" applyFont="1" applyBorder="1" applyAlignment="1">
      <alignment vertical="center"/>
    </xf>
    <xf numFmtId="0" fontId="7" fillId="0" borderId="41" xfId="3" applyFont="1" applyBorder="1" applyAlignment="1">
      <alignment vertical="center"/>
    </xf>
    <xf numFmtId="37" fontId="7" fillId="0" borderId="22" xfId="11" applyNumberFormat="1" applyFont="1" applyBorder="1" applyAlignment="1">
      <alignment vertical="center"/>
    </xf>
    <xf numFmtId="37" fontId="7" fillId="0" borderId="21" xfId="11" applyNumberFormat="1" applyFont="1" applyBorder="1" applyAlignment="1">
      <alignment vertical="center"/>
    </xf>
    <xf numFmtId="168" fontId="7" fillId="0" borderId="22" xfId="11" applyNumberFormat="1" applyFont="1" applyBorder="1" applyAlignment="1">
      <alignment vertical="center"/>
    </xf>
    <xf numFmtId="0" fontId="19" fillId="0" borderId="16" xfId="3" applyFont="1" applyBorder="1" applyAlignment="1">
      <alignment vertical="center"/>
    </xf>
    <xf numFmtId="0" fontId="6" fillId="0" borderId="5" xfId="3" applyFont="1" applyBorder="1" applyAlignment="1">
      <alignment vertical="center"/>
    </xf>
    <xf numFmtId="0" fontId="6" fillId="0" borderId="18" xfId="3" quotePrefix="1" applyFont="1" applyBorder="1" applyAlignment="1">
      <alignment horizontal="left" vertical="center"/>
    </xf>
    <xf numFmtId="37" fontId="6" fillId="0" borderId="16" xfId="7" applyNumberFormat="1" applyFont="1" applyBorder="1" applyAlignment="1">
      <alignment vertical="center"/>
    </xf>
    <xf numFmtId="170" fontId="6" fillId="0" borderId="19" xfId="11" applyNumberFormat="1" applyFont="1" applyBorder="1" applyAlignment="1">
      <alignment vertical="center"/>
    </xf>
    <xf numFmtId="170" fontId="6" fillId="0" borderId="16" xfId="11" applyNumberFormat="1" applyFont="1" applyBorder="1" applyAlignment="1">
      <alignment vertical="center"/>
    </xf>
    <xf numFmtId="166" fontId="6" fillId="2" borderId="15" xfId="11" applyNumberFormat="1" applyFont="1" applyFill="1" applyBorder="1" applyAlignment="1">
      <alignment vertical="center"/>
    </xf>
    <xf numFmtId="0" fontId="6" fillId="2" borderId="19" xfId="7" quotePrefix="1" applyNumberFormat="1" applyFont="1" applyFill="1" applyBorder="1" applyAlignment="1">
      <alignment horizontal="right" vertical="center"/>
    </xf>
    <xf numFmtId="37" fontId="6" fillId="2" borderId="19" xfId="7" applyNumberFormat="1" applyFont="1" applyFill="1" applyBorder="1" applyAlignment="1">
      <alignment horizontal="right" vertical="center"/>
    </xf>
    <xf numFmtId="37" fontId="6" fillId="2" borderId="20" xfId="7" applyNumberFormat="1" applyFont="1" applyFill="1" applyBorder="1" applyAlignment="1">
      <alignment vertical="center"/>
    </xf>
    <xf numFmtId="0" fontId="6" fillId="0" borderId="1" xfId="3" quotePrefix="1" applyFont="1" applyBorder="1" applyAlignment="1">
      <alignment horizontal="left" vertical="center"/>
    </xf>
    <xf numFmtId="3" fontId="7" fillId="0" borderId="5" xfId="4" applyNumberFormat="1" applyFont="1" applyBorder="1" applyAlignment="1">
      <alignment vertical="center"/>
    </xf>
    <xf numFmtId="3" fontId="7" fillId="0" borderId="7" xfId="3" applyNumberFormat="1" applyFont="1" applyBorder="1" applyAlignment="1">
      <alignment horizontal="center" vertical="center"/>
    </xf>
    <xf numFmtId="37" fontId="7" fillId="0" borderId="7" xfId="5" quotePrefix="1" applyNumberFormat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0" fontId="28" fillId="0" borderId="0" xfId="3" applyFont="1" applyAlignment="1">
      <alignment vertical="center"/>
    </xf>
    <xf numFmtId="3" fontId="7" fillId="0" borderId="17" xfId="7" applyNumberFormat="1" applyFont="1" applyBorder="1" applyAlignment="1">
      <alignment vertical="center"/>
    </xf>
    <xf numFmtId="164" fontId="7" fillId="0" borderId="17" xfId="7" applyFont="1" applyBorder="1" applyAlignment="1">
      <alignment vertical="center"/>
    </xf>
    <xf numFmtId="1" fontId="7" fillId="0" borderId="5" xfId="11" applyNumberFormat="1" applyFont="1" applyBorder="1" applyAlignment="1">
      <alignment vertical="center"/>
    </xf>
    <xf numFmtId="1" fontId="7" fillId="0" borderId="7" xfId="11" applyNumberFormat="1" applyFont="1" applyBorder="1" applyAlignment="1">
      <alignment vertical="center"/>
    </xf>
    <xf numFmtId="3" fontId="7" fillId="0" borderId="13" xfId="7" applyNumberFormat="1" applyFont="1" applyBorder="1" applyAlignment="1">
      <alignment vertical="center"/>
    </xf>
    <xf numFmtId="164" fontId="7" fillId="0" borderId="13" xfId="7" applyFont="1" applyBorder="1" applyAlignment="1">
      <alignment vertical="center"/>
    </xf>
    <xf numFmtId="1" fontId="7" fillId="0" borderId="6" xfId="11" applyNumberFormat="1" applyFont="1" applyBorder="1" applyAlignment="1">
      <alignment vertical="center"/>
    </xf>
    <xf numFmtId="170" fontId="7" fillId="0" borderId="13" xfId="11" applyNumberFormat="1" applyFont="1" applyBorder="1" applyAlignment="1">
      <alignment vertical="center"/>
    </xf>
    <xf numFmtId="0" fontId="27" fillId="0" borderId="0" xfId="1" applyFont="1" applyAlignment="1">
      <alignment horizontal="center"/>
    </xf>
    <xf numFmtId="0" fontId="27" fillId="0" borderId="0" xfId="1" applyFont="1"/>
    <xf numFmtId="0" fontId="29" fillId="0" borderId="0" xfId="1" applyFont="1"/>
    <xf numFmtId="0" fontId="30" fillId="0" borderId="0" xfId="1" applyFont="1"/>
    <xf numFmtId="0" fontId="7" fillId="0" borderId="0" xfId="1" applyFont="1" applyAlignment="1">
      <alignment horizontal="center"/>
    </xf>
    <xf numFmtId="0" fontId="7" fillId="0" borderId="0" xfId="1" applyFont="1"/>
    <xf numFmtId="0" fontId="7" fillId="0" borderId="0" xfId="3" applyFont="1" applyAlignment="1">
      <alignment horizontal="center"/>
    </xf>
    <xf numFmtId="0" fontId="7" fillId="0" borderId="7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/>
    </xf>
    <xf numFmtId="0" fontId="7" fillId="0" borderId="0" xfId="3" quotePrefix="1" applyFont="1" applyAlignment="1">
      <alignment horizontal="left" vertical="center" wrapText="1"/>
    </xf>
    <xf numFmtId="0" fontId="7" fillId="0" borderId="0" xfId="3" applyFont="1" applyAlignment="1">
      <alignment horizontal="left" vertical="center" wrapText="1"/>
    </xf>
    <xf numFmtId="0" fontId="7" fillId="0" borderId="0" xfId="3" applyFont="1" applyAlignment="1">
      <alignment horizontal="center" vertical="center"/>
    </xf>
    <xf numFmtId="0" fontId="6" fillId="0" borderId="2" xfId="3" applyFont="1" applyBorder="1" applyAlignment="1">
      <alignment vertical="center"/>
    </xf>
    <xf numFmtId="0" fontId="6" fillId="0" borderId="3" xfId="3" applyFont="1" applyBorder="1" applyAlignment="1">
      <alignment vertical="center"/>
    </xf>
    <xf numFmtId="0" fontId="6" fillId="0" borderId="4" xfId="3" applyFont="1" applyBorder="1" applyAlignment="1">
      <alignment vertical="center"/>
    </xf>
    <xf numFmtId="0" fontId="6" fillId="0" borderId="16" xfId="3" applyFont="1" applyBorder="1" applyAlignment="1">
      <alignment vertical="center"/>
    </xf>
    <xf numFmtId="0" fontId="6" fillId="0" borderId="19" xfId="3" applyFont="1" applyBorder="1" applyAlignment="1">
      <alignment vertical="center"/>
    </xf>
    <xf numFmtId="0" fontId="6" fillId="0" borderId="20" xfId="3" applyFont="1" applyBorder="1" applyAlignment="1">
      <alignment vertical="center"/>
    </xf>
    <xf numFmtId="0" fontId="7" fillId="0" borderId="23" xfId="3" applyFont="1" applyBorder="1" applyAlignment="1">
      <alignment horizontal="center" vertical="center"/>
    </xf>
    <xf numFmtId="0" fontId="6" fillId="0" borderId="19" xfId="3" applyFont="1" applyBorder="1" applyAlignment="1">
      <alignment horizontal="center" vertical="center"/>
    </xf>
    <xf numFmtId="0" fontId="6" fillId="0" borderId="2" xfId="3" applyFont="1" applyBorder="1" applyAlignment="1">
      <alignment horizontal="left" vertical="center"/>
    </xf>
    <xf numFmtId="0" fontId="6" fillId="0" borderId="3" xfId="3" applyFont="1" applyBorder="1" applyAlignment="1">
      <alignment horizontal="left" vertical="center"/>
    </xf>
    <xf numFmtId="0" fontId="7" fillId="0" borderId="10" xfId="3" applyFont="1" applyBorder="1" applyAlignment="1">
      <alignment horizontal="center" vertical="center"/>
    </xf>
    <xf numFmtId="0" fontId="7" fillId="0" borderId="17" xfId="3" applyFont="1" applyBorder="1" applyAlignment="1">
      <alignment horizontal="center" vertical="center"/>
    </xf>
    <xf numFmtId="0" fontId="6" fillId="0" borderId="19" xfId="3" quotePrefix="1" applyFont="1" applyBorder="1" applyAlignment="1">
      <alignment horizontal="left" vertical="center"/>
    </xf>
    <xf numFmtId="0" fontId="7" fillId="0" borderId="7" xfId="1" applyFont="1" applyBorder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0" fontId="7" fillId="0" borderId="0" xfId="3" applyFont="1" applyAlignment="1">
      <alignment horizontal="right" vertical="center"/>
    </xf>
    <xf numFmtId="0" fontId="7" fillId="0" borderId="0" xfId="3" quotePrefix="1" applyFont="1" applyAlignment="1">
      <alignment horizontal="center" vertical="center" wrapText="1"/>
    </xf>
    <xf numFmtId="0" fontId="29" fillId="0" borderId="0" xfId="1" applyFont="1" applyAlignment="1">
      <alignment horizontal="center"/>
    </xf>
    <xf numFmtId="0" fontId="7" fillId="0" borderId="0" xfId="3" quotePrefix="1" applyFont="1" applyAlignment="1">
      <alignment vertical="center"/>
    </xf>
    <xf numFmtId="0" fontId="6" fillId="0" borderId="0" xfId="1" applyFont="1" applyAlignment="1">
      <alignment horizontal="centerContinuous" vertical="center"/>
    </xf>
    <xf numFmtId="0" fontId="6" fillId="0" borderId="0" xfId="1" applyFont="1" applyAlignment="1">
      <alignment horizontal="right" vertical="center"/>
    </xf>
    <xf numFmtId="0" fontId="7" fillId="0" borderId="0" xfId="3" quotePrefix="1" applyFont="1" applyAlignment="1">
      <alignment horizontal="centerContinuous" vertical="center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horizontal="centerContinuous" vertical="center"/>
    </xf>
    <xf numFmtId="0" fontId="6" fillId="0" borderId="0" xfId="3" applyFont="1" applyAlignment="1">
      <alignment horizontal="right" vertical="center"/>
    </xf>
    <xf numFmtId="0" fontId="6" fillId="0" borderId="0" xfId="3" applyFont="1" applyAlignment="1">
      <alignment horizontal="left" vertical="center"/>
    </xf>
    <xf numFmtId="0" fontId="6" fillId="0" borderId="0" xfId="9" applyFont="1" applyAlignment="1">
      <alignment wrapText="1"/>
    </xf>
    <xf numFmtId="0" fontId="7" fillId="0" borderId="0" xfId="9" applyFont="1" applyAlignment="1">
      <alignment wrapText="1"/>
    </xf>
    <xf numFmtId="0" fontId="15" fillId="0" borderId="10" xfId="3" applyFont="1" applyBorder="1" applyAlignment="1">
      <alignment horizontal="center" vertical="center"/>
    </xf>
    <xf numFmtId="0" fontId="15" fillId="0" borderId="7" xfId="3" applyFont="1" applyBorder="1" applyAlignment="1">
      <alignment horizontal="center" vertical="center"/>
    </xf>
    <xf numFmtId="0" fontId="7" fillId="0" borderId="7" xfId="3" applyFont="1" applyBorder="1" applyAlignment="1">
      <alignment vertical="center" wrapText="1"/>
    </xf>
    <xf numFmtId="0" fontId="7" fillId="0" borderId="0" xfId="14" applyFont="1" applyAlignment="1">
      <alignment vertical="center"/>
    </xf>
    <xf numFmtId="0" fontId="32" fillId="0" borderId="0" xfId="14" applyFont="1" applyAlignment="1">
      <alignment vertical="center"/>
    </xf>
    <xf numFmtId="0" fontId="7" fillId="0" borderId="0" xfId="14" applyFont="1" applyAlignment="1">
      <alignment horizontal="center" vertical="center"/>
    </xf>
    <xf numFmtId="0" fontId="7" fillId="0" borderId="6" xfId="14" applyFont="1" applyBorder="1" applyAlignment="1">
      <alignment horizontal="center" vertical="center"/>
    </xf>
    <xf numFmtId="0" fontId="7" fillId="0" borderId="17" xfId="14" applyFont="1" applyBorder="1" applyAlignment="1">
      <alignment vertical="center"/>
    </xf>
    <xf numFmtId="37" fontId="7" fillId="0" borderId="0" xfId="15" applyNumberFormat="1" applyFont="1" applyAlignment="1">
      <alignment horizontal="right" vertical="center" indent="3"/>
    </xf>
    <xf numFmtId="37" fontId="7" fillId="0" borderId="10" xfId="15" applyNumberFormat="1" applyFont="1" applyBorder="1" applyAlignment="1">
      <alignment horizontal="right" vertical="center" indent="2"/>
    </xf>
    <xf numFmtId="37" fontId="7" fillId="0" borderId="7" xfId="15" applyNumberFormat="1" applyFont="1" applyBorder="1" applyAlignment="1">
      <alignment horizontal="right" vertical="center" indent="2"/>
    </xf>
    <xf numFmtId="37" fontId="6" fillId="0" borderId="1" xfId="15" applyNumberFormat="1" applyFont="1" applyBorder="1" applyAlignment="1">
      <alignment horizontal="right" vertical="center" indent="3"/>
    </xf>
    <xf numFmtId="37" fontId="6" fillId="0" borderId="1" xfId="15" applyNumberFormat="1" applyFont="1" applyBorder="1" applyAlignment="1">
      <alignment horizontal="right" vertical="center" indent="2"/>
    </xf>
    <xf numFmtId="0" fontId="6" fillId="0" borderId="16" xfId="14" quotePrefix="1" applyFont="1" applyBorder="1" applyAlignment="1">
      <alignment vertical="center"/>
    </xf>
    <xf numFmtId="0" fontId="6" fillId="0" borderId="19" xfId="14" quotePrefix="1" applyFont="1" applyBorder="1" applyAlignment="1">
      <alignment vertical="center"/>
    </xf>
    <xf numFmtId="0" fontId="6" fillId="0" borderId="19" xfId="14" applyFont="1" applyBorder="1" applyAlignment="1">
      <alignment vertical="center"/>
    </xf>
    <xf numFmtId="0" fontId="6" fillId="2" borderId="16" xfId="14" applyFont="1" applyFill="1" applyBorder="1" applyAlignment="1">
      <alignment horizontal="center" vertical="center"/>
    </xf>
    <xf numFmtId="0" fontId="6" fillId="2" borderId="19" xfId="14" applyFont="1" applyFill="1" applyBorder="1" applyAlignment="1">
      <alignment vertical="center"/>
    </xf>
    <xf numFmtId="0" fontId="2" fillId="0" borderId="0" xfId="14" applyFont="1" applyAlignment="1">
      <alignment vertical="center"/>
    </xf>
    <xf numFmtId="0" fontId="2" fillId="0" borderId="0" xfId="14" quotePrefix="1" applyFont="1" applyAlignment="1">
      <alignment horizontal="left" vertical="center"/>
    </xf>
    <xf numFmtId="0" fontId="7" fillId="0" borderId="0" xfId="14" applyFont="1" applyAlignment="1">
      <alignment horizontal="left" vertical="center"/>
    </xf>
    <xf numFmtId="0" fontId="2" fillId="0" borderId="0" xfId="14" quotePrefix="1" applyFont="1" applyAlignment="1">
      <alignment vertical="center"/>
    </xf>
    <xf numFmtId="0" fontId="7" fillId="0" borderId="9" xfId="14" applyFont="1" applyBorder="1" applyAlignment="1">
      <alignment horizontal="center" vertical="center"/>
    </xf>
    <xf numFmtId="3" fontId="7" fillId="0" borderId="7" xfId="14" applyNumberFormat="1" applyFont="1" applyBorder="1" applyAlignment="1">
      <alignment vertical="center"/>
    </xf>
    <xf numFmtId="3" fontId="7" fillId="0" borderId="6" xfId="14" applyNumberFormat="1" applyFont="1" applyBorder="1" applyAlignment="1">
      <alignment vertical="center"/>
    </xf>
    <xf numFmtId="3" fontId="6" fillId="0" borderId="15" xfId="14" applyNumberFormat="1" applyFont="1" applyBorder="1" applyAlignment="1">
      <alignment vertical="center"/>
    </xf>
    <xf numFmtId="0" fontId="7" fillId="0" borderId="9" xfId="14" applyFont="1" applyBorder="1" applyAlignment="1">
      <alignment vertical="center"/>
    </xf>
    <xf numFmtId="0" fontId="7" fillId="0" borderId="7" xfId="14" applyFont="1" applyBorder="1" applyAlignment="1">
      <alignment vertical="center"/>
    </xf>
    <xf numFmtId="3" fontId="7" fillId="0" borderId="7" xfId="15" applyNumberFormat="1" applyFont="1" applyBorder="1" applyAlignment="1">
      <alignment vertical="center"/>
    </xf>
    <xf numFmtId="166" fontId="7" fillId="0" borderId="7" xfId="15" applyNumberFormat="1" applyFont="1" applyFill="1" applyBorder="1" applyAlignment="1">
      <alignment vertical="center"/>
    </xf>
    <xf numFmtId="3" fontId="7" fillId="0" borderId="7" xfId="15" applyNumberFormat="1" applyFont="1" applyFill="1" applyBorder="1" applyAlignment="1">
      <alignment vertical="center"/>
    </xf>
    <xf numFmtId="3" fontId="7" fillId="0" borderId="10" xfId="15" applyNumberFormat="1" applyFont="1" applyFill="1" applyBorder="1" applyAlignment="1">
      <alignment vertical="center"/>
    </xf>
    <xf numFmtId="3" fontId="7" fillId="0" borderId="17" xfId="17" applyNumberFormat="1" applyFont="1" applyBorder="1" applyAlignment="1">
      <alignment vertical="center"/>
    </xf>
    <xf numFmtId="0" fontId="7" fillId="0" borderId="10" xfId="14" applyFont="1" applyBorder="1" applyAlignment="1">
      <alignment vertical="center"/>
    </xf>
    <xf numFmtId="0" fontId="6" fillId="0" borderId="16" xfId="14" applyFont="1" applyBorder="1" applyAlignment="1">
      <alignment vertical="center"/>
    </xf>
    <xf numFmtId="0" fontId="6" fillId="0" borderId="20" xfId="14" applyFont="1" applyBorder="1" applyAlignment="1">
      <alignment vertical="center"/>
    </xf>
    <xf numFmtId="3" fontId="6" fillId="0" borderId="15" xfId="15" applyNumberFormat="1" applyFont="1" applyBorder="1" applyAlignment="1">
      <alignment vertical="center"/>
    </xf>
    <xf numFmtId="3" fontId="6" fillId="0" borderId="15" xfId="15" applyNumberFormat="1" applyFont="1" applyFill="1" applyBorder="1" applyAlignment="1">
      <alignment vertical="center"/>
    </xf>
    <xf numFmtId="0" fontId="32" fillId="0" borderId="0" xfId="1" applyFont="1" applyAlignment="1">
      <alignment vertical="center"/>
    </xf>
    <xf numFmtId="0" fontId="7" fillId="0" borderId="7" xfId="1" applyFont="1" applyBorder="1" applyAlignment="1">
      <alignment horizontal="left" vertical="center"/>
    </xf>
    <xf numFmtId="0" fontId="7" fillId="0" borderId="10" xfId="1" applyFont="1" applyBorder="1" applyAlignment="1">
      <alignment vertical="center"/>
    </xf>
    <xf numFmtId="0" fontId="6" fillId="0" borderId="20" xfId="1" applyFont="1" applyBorder="1" applyAlignment="1">
      <alignment vertical="center"/>
    </xf>
    <xf numFmtId="0" fontId="2" fillId="0" borderId="0" xfId="1" applyAlignment="1">
      <alignment vertical="center"/>
    </xf>
    <xf numFmtId="0" fontId="7" fillId="0" borderId="7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/>
    <xf numFmtId="0" fontId="7" fillId="0" borderId="0" xfId="3" applyFont="1" applyAlignment="1">
      <alignment vertical="center"/>
    </xf>
    <xf numFmtId="0" fontId="21" fillId="0" borderId="6" xfId="3" applyFont="1" applyBorder="1" applyAlignment="1">
      <alignment vertical="center"/>
    </xf>
    <xf numFmtId="0" fontId="7" fillId="0" borderId="0" xfId="3" applyFont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0" xfId="3" applyFont="1" applyAlignment="1">
      <alignment vertical="center"/>
    </xf>
    <xf numFmtId="0" fontId="7" fillId="0" borderId="0" xfId="3" applyFont="1" applyBorder="1" applyAlignment="1">
      <alignment horizontal="centerContinuous" vertical="center"/>
    </xf>
    <xf numFmtId="0" fontId="7" fillId="0" borderId="7" xfId="1" applyFont="1" applyBorder="1" applyAlignment="1">
      <alignment horizontal="center" vertical="center"/>
    </xf>
    <xf numFmtId="3" fontId="7" fillId="0" borderId="7" xfId="18" applyNumberFormat="1" applyFont="1" applyBorder="1" applyAlignment="1">
      <alignment vertical="center"/>
    </xf>
    <xf numFmtId="3" fontId="7" fillId="0" borderId="7" xfId="6" applyNumberFormat="1" applyFont="1" applyFill="1" applyBorder="1" applyAlignment="1">
      <alignment vertical="center"/>
    </xf>
    <xf numFmtId="3" fontId="6" fillId="0" borderId="15" xfId="18" applyNumberFormat="1" applyFont="1" applyBorder="1" applyAlignment="1">
      <alignment vertical="center"/>
    </xf>
    <xf numFmtId="3" fontId="6" fillId="0" borderId="15" xfId="6" applyNumberFormat="1" applyFont="1" applyFill="1" applyBorder="1" applyAlignment="1">
      <alignment vertical="center"/>
    </xf>
    <xf numFmtId="166" fontId="7" fillId="0" borderId="7" xfId="18" applyNumberFormat="1" applyFont="1" applyBorder="1" applyAlignment="1">
      <alignment vertical="center"/>
    </xf>
    <xf numFmtId="166" fontId="7" fillId="0" borderId="17" xfId="18" applyNumberFormat="1" applyFont="1" applyBorder="1" applyAlignment="1">
      <alignment vertical="center"/>
    </xf>
    <xf numFmtId="3" fontId="7" fillId="0" borderId="17" xfId="18" applyNumberFormat="1" applyFont="1" applyBorder="1" applyAlignment="1">
      <alignment vertical="center"/>
    </xf>
    <xf numFmtId="0" fontId="32" fillId="0" borderId="0" xfId="1" applyFont="1" applyAlignment="1">
      <alignment horizontal="centerContinuous" vertical="center"/>
    </xf>
    <xf numFmtId="0" fontId="7" fillId="0" borderId="9" xfId="1" applyFont="1" applyBorder="1" applyAlignment="1">
      <alignment horizontal="left" vertical="center"/>
    </xf>
    <xf numFmtId="3" fontId="7" fillId="0" borderId="7" xfId="7" applyNumberFormat="1" applyFont="1" applyFill="1" applyBorder="1" applyAlignment="1">
      <alignment horizontal="right" vertical="center" indent="3"/>
    </xf>
    <xf numFmtId="3" fontId="7" fillId="0" borderId="7" xfId="7" applyNumberFormat="1" applyFont="1" applyFill="1" applyBorder="1" applyAlignment="1">
      <alignment horizontal="right" vertical="center" indent="2"/>
    </xf>
    <xf numFmtId="3" fontId="7" fillId="0" borderId="7" xfId="7" applyNumberFormat="1" applyFont="1" applyFill="1" applyBorder="1" applyAlignment="1">
      <alignment horizontal="right" vertical="center" indent="1"/>
    </xf>
    <xf numFmtId="3" fontId="7" fillId="0" borderId="7" xfId="7" applyNumberFormat="1" applyFont="1" applyBorder="1" applyAlignment="1">
      <alignment horizontal="right" vertical="center" indent="1"/>
    </xf>
    <xf numFmtId="3" fontId="7" fillId="0" borderId="7" xfId="7" applyNumberFormat="1" applyFont="1" applyBorder="1" applyAlignment="1">
      <alignment horizontal="right" vertical="center" indent="2"/>
    </xf>
    <xf numFmtId="3" fontId="7" fillId="0" borderId="1" xfId="7" applyNumberFormat="1" applyFont="1" applyBorder="1" applyAlignment="1">
      <alignment horizontal="right" vertical="center" indent="2"/>
    </xf>
    <xf numFmtId="1" fontId="7" fillId="0" borderId="10" xfId="1" applyNumberFormat="1" applyFont="1" applyBorder="1" applyAlignment="1">
      <alignment vertical="center"/>
    </xf>
    <xf numFmtId="3" fontId="7" fillId="0" borderId="5" xfId="1" applyNumberFormat="1" applyFont="1" applyBorder="1" applyAlignment="1">
      <alignment vertical="center"/>
    </xf>
    <xf numFmtId="3" fontId="7" fillId="0" borderId="6" xfId="1" applyNumberFormat="1" applyFont="1" applyBorder="1" applyAlignment="1">
      <alignment vertical="center"/>
    </xf>
    <xf numFmtId="3" fontId="6" fillId="0" borderId="15" xfId="1" applyNumberFormat="1" applyFont="1" applyBorder="1" applyAlignment="1">
      <alignment vertical="center"/>
    </xf>
    <xf numFmtId="0" fontId="7" fillId="0" borderId="0" xfId="3" applyFont="1" applyAlignment="1">
      <alignment vertical="center"/>
    </xf>
    <xf numFmtId="0" fontId="7" fillId="0" borderId="0" xfId="19" applyFont="1" applyAlignment="1">
      <alignment vertical="center"/>
    </xf>
    <xf numFmtId="0" fontId="32" fillId="0" borderId="0" xfId="19" applyFont="1" applyAlignment="1">
      <alignment vertical="center"/>
    </xf>
    <xf numFmtId="0" fontId="7" fillId="0" borderId="9" xfId="19" applyFont="1" applyBorder="1" applyAlignment="1">
      <alignment vertical="center"/>
    </xf>
    <xf numFmtId="37" fontId="7" fillId="0" borderId="7" xfId="20" applyNumberFormat="1" applyFont="1" applyBorder="1" applyAlignment="1">
      <alignment vertical="center"/>
    </xf>
    <xf numFmtId="170" fontId="7" fillId="0" borderId="7" xfId="21" applyNumberFormat="1" applyFont="1" applyBorder="1" applyAlignment="1">
      <alignment vertical="center"/>
    </xf>
    <xf numFmtId="37" fontId="7" fillId="0" borderId="7" xfId="20" applyNumberFormat="1" applyFont="1" applyFill="1" applyBorder="1" applyAlignment="1">
      <alignment vertical="center"/>
    </xf>
    <xf numFmtId="0" fontId="7" fillId="0" borderId="7" xfId="19" applyFont="1" applyBorder="1" applyAlignment="1">
      <alignment horizontal="center" vertical="center"/>
    </xf>
    <xf numFmtId="0" fontId="7" fillId="0" borderId="10" xfId="19" applyFont="1" applyBorder="1" applyAlignment="1">
      <alignment vertical="center"/>
    </xf>
    <xf numFmtId="0" fontId="6" fillId="0" borderId="16" xfId="19" applyFont="1" applyBorder="1" applyAlignment="1">
      <alignment vertical="center"/>
    </xf>
    <xf numFmtId="0" fontId="6" fillId="0" borderId="19" xfId="19" applyFont="1" applyBorder="1" applyAlignment="1">
      <alignment vertical="center"/>
    </xf>
    <xf numFmtId="0" fontId="6" fillId="0" borderId="20" xfId="19" applyFont="1" applyBorder="1" applyAlignment="1">
      <alignment vertical="center"/>
    </xf>
    <xf numFmtId="0" fontId="7" fillId="0" borderId="23" xfId="19" applyFont="1" applyBorder="1" applyAlignment="1">
      <alignment horizontal="center" vertical="center"/>
    </xf>
    <xf numFmtId="0" fontId="7" fillId="0" borderId="0" xfId="19" applyFont="1" applyAlignment="1">
      <alignment horizontal="center" vertical="center"/>
    </xf>
    <xf numFmtId="0" fontId="2" fillId="0" borderId="0" xfId="19" applyFont="1" applyAlignment="1">
      <alignment vertical="center"/>
    </xf>
    <xf numFmtId="37" fontId="7" fillId="0" borderId="0" xfId="19" applyNumberFormat="1" applyFont="1" applyAlignment="1">
      <alignment vertical="center"/>
    </xf>
    <xf numFmtId="0" fontId="7" fillId="0" borderId="0" xfId="0" applyFont="1" applyAlignment="1">
      <alignment vertical="center"/>
    </xf>
    <xf numFmtId="37" fontId="7" fillId="0" borderId="7" xfId="7" applyNumberFormat="1" applyFont="1" applyFill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6" fillId="0" borderId="2" xfId="3" applyFont="1" applyBorder="1" applyAlignment="1">
      <alignment vertical="center"/>
    </xf>
    <xf numFmtId="0" fontId="6" fillId="0" borderId="3" xfId="3" applyFont="1" applyBorder="1" applyAlignment="1">
      <alignment vertical="center"/>
    </xf>
    <xf numFmtId="0" fontId="6" fillId="0" borderId="4" xfId="3" applyFont="1" applyBorder="1" applyAlignment="1">
      <alignment vertical="center"/>
    </xf>
    <xf numFmtId="0" fontId="7" fillId="0" borderId="0" xfId="1" applyFont="1" applyAlignment="1">
      <alignment horizontal="center" vertical="center"/>
    </xf>
    <xf numFmtId="0" fontId="34" fillId="0" borderId="0" xfId="22"/>
    <xf numFmtId="0" fontId="32" fillId="0" borderId="0" xfId="22" applyFont="1"/>
    <xf numFmtId="0" fontId="34" fillId="0" borderId="9" xfId="22" applyBorder="1"/>
    <xf numFmtId="0" fontId="34" fillId="0" borderId="0" xfId="22" applyAlignment="1">
      <alignment wrapText="1"/>
    </xf>
    <xf numFmtId="0" fontId="7" fillId="0" borderId="5" xfId="22" applyFont="1" applyBorder="1" applyAlignment="1">
      <alignment horizontal="center"/>
    </xf>
    <xf numFmtId="0" fontId="7" fillId="0" borderId="7" xfId="22" applyFont="1" applyBorder="1" applyAlignment="1">
      <alignment horizontal="center"/>
    </xf>
    <xf numFmtId="0" fontId="7" fillId="0" borderId="6" xfId="22" applyFont="1" applyBorder="1"/>
    <xf numFmtId="0" fontId="7" fillId="0" borderId="6" xfId="22" applyFont="1" applyBorder="1" applyAlignment="1">
      <alignment horizontal="center"/>
    </xf>
    <xf numFmtId="0" fontId="6" fillId="0" borderId="1" xfId="22" applyFont="1" applyBorder="1"/>
    <xf numFmtId="0" fontId="6" fillId="0" borderId="22" xfId="22" applyFont="1" applyBorder="1"/>
    <xf numFmtId="0" fontId="2" fillId="0" borderId="0" xfId="22" applyFont="1"/>
    <xf numFmtId="0" fontId="19" fillId="0" borderId="1" xfId="3" applyFont="1" applyBorder="1" applyAlignment="1">
      <alignment vertical="center"/>
    </xf>
    <xf numFmtId="0" fontId="2" fillId="0" borderId="0" xfId="3" applyFont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0" xfId="3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7" fillId="0" borderId="2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8" fontId="6" fillId="7" borderId="15" xfId="7" applyNumberFormat="1" applyFont="1" applyFill="1" applyBorder="1" applyAlignment="1">
      <alignment vertical="center"/>
    </xf>
    <xf numFmtId="0" fontId="6" fillId="0" borderId="2" xfId="3" applyFont="1" applyFill="1" applyBorder="1" applyAlignment="1">
      <alignment vertical="center"/>
    </xf>
    <xf numFmtId="0" fontId="6" fillId="0" borderId="3" xfId="3" applyFont="1" applyFill="1" applyBorder="1" applyAlignment="1">
      <alignment vertical="center"/>
    </xf>
    <xf numFmtId="0" fontId="6" fillId="0" borderId="4" xfId="3" applyFont="1" applyFill="1" applyBorder="1" applyAlignment="1">
      <alignment vertical="center"/>
    </xf>
    <xf numFmtId="0" fontId="7" fillId="0" borderId="0" xfId="3" applyFont="1" applyFill="1" applyAlignment="1">
      <alignment vertical="center"/>
    </xf>
    <xf numFmtId="0" fontId="7" fillId="0" borderId="0" xfId="19" applyFont="1" applyBorder="1" applyAlignment="1">
      <alignment horizontal="center" vertical="center"/>
    </xf>
    <xf numFmtId="0" fontId="7" fillId="0" borderId="5" xfId="1" applyFont="1" applyBorder="1" applyAlignment="1">
      <alignment vertical="center"/>
    </xf>
    <xf numFmtId="0" fontId="7" fillId="0" borderId="5" xfId="3" applyFont="1" applyBorder="1"/>
    <xf numFmtId="0" fontId="7" fillId="0" borderId="7" xfId="3" applyFont="1" applyBorder="1"/>
    <xf numFmtId="0" fontId="7" fillId="0" borderId="6" xfId="3" applyFont="1" applyBorder="1"/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29" fillId="0" borderId="5" xfId="3" applyFont="1" applyBorder="1" applyAlignment="1">
      <alignment horizontal="center" vertical="center" wrapText="1"/>
    </xf>
    <xf numFmtId="0" fontId="29" fillId="0" borderId="7" xfId="3" applyFont="1" applyBorder="1" applyAlignment="1">
      <alignment horizontal="left" vertical="top"/>
    </xf>
    <xf numFmtId="0" fontId="29" fillId="0" borderId="7" xfId="3" applyFont="1" applyBorder="1" applyAlignment="1">
      <alignment horizontal="center" vertical="center" wrapText="1"/>
    </xf>
    <xf numFmtId="0" fontId="29" fillId="0" borderId="7" xfId="3" applyFont="1" applyBorder="1" applyAlignment="1">
      <alignment horizontal="center" vertical="center"/>
    </xf>
    <xf numFmtId="0" fontId="35" fillId="0" borderId="1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 wrapText="1"/>
    </xf>
    <xf numFmtId="0" fontId="36" fillId="0" borderId="5" xfId="3" applyFont="1" applyBorder="1" applyAlignment="1">
      <alignment horizontal="center" vertical="center" wrapText="1"/>
    </xf>
    <xf numFmtId="0" fontId="37" fillId="0" borderId="0" xfId="3" applyFont="1" applyAlignment="1">
      <alignment vertical="center"/>
    </xf>
    <xf numFmtId="0" fontId="37" fillId="0" borderId="0" xfId="3" applyFont="1" applyAlignment="1">
      <alignment horizontal="right" vertical="center"/>
    </xf>
    <xf numFmtId="0" fontId="37" fillId="0" borderId="0" xfId="3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6" fillId="0" borderId="0" xfId="3" applyFont="1"/>
    <xf numFmtId="0" fontId="38" fillId="0" borderId="0" xfId="1" applyFont="1" applyAlignment="1">
      <alignment horizontal="center"/>
    </xf>
    <xf numFmtId="0" fontId="38" fillId="0" borderId="0" xfId="1" applyFont="1"/>
    <xf numFmtId="0" fontId="37" fillId="0" borderId="0" xfId="3" applyFont="1"/>
    <xf numFmtId="0" fontId="6" fillId="0" borderId="1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0" fontId="39" fillId="0" borderId="4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 wrapText="1"/>
    </xf>
    <xf numFmtId="0" fontId="19" fillId="0" borderId="6" xfId="3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/>
    </xf>
    <xf numFmtId="0" fontId="6" fillId="0" borderId="13" xfId="3" applyFont="1" applyBorder="1" applyAlignment="1">
      <alignment horizontal="center" vertical="center" wrapText="1"/>
    </xf>
    <xf numFmtId="0" fontId="6" fillId="0" borderId="11" xfId="3" applyFont="1" applyBorder="1" applyAlignment="1">
      <alignment horizontal="centerContinuous" vertical="center"/>
    </xf>
    <xf numFmtId="0" fontId="6" fillId="0" borderId="12" xfId="3" applyFont="1" applyBorder="1" applyAlignment="1">
      <alignment horizontal="centerContinuous" vertical="center"/>
    </xf>
    <xf numFmtId="0" fontId="6" fillId="0" borderId="13" xfId="3" applyFont="1" applyBorder="1" applyAlignment="1">
      <alignment horizontal="centerContinuous" vertical="center"/>
    </xf>
    <xf numFmtId="0" fontId="6" fillId="0" borderId="6" xfId="3" applyFont="1" applyBorder="1" applyAlignment="1">
      <alignment horizontal="center" vertical="center"/>
    </xf>
    <xf numFmtId="0" fontId="6" fillId="0" borderId="0" xfId="3" applyFont="1" applyAlignment="1">
      <alignment vertical="top"/>
    </xf>
    <xf numFmtId="0" fontId="6" fillId="0" borderId="11" xfId="3" applyFont="1" applyBorder="1" applyAlignment="1">
      <alignment horizontal="center" vertical="center"/>
    </xf>
    <xf numFmtId="0" fontId="6" fillId="0" borderId="13" xfId="3" applyFont="1" applyBorder="1" applyAlignment="1">
      <alignment horizontal="right" vertical="center"/>
    </xf>
    <xf numFmtId="0" fontId="6" fillId="0" borderId="12" xfId="3" applyFont="1" applyBorder="1" applyAlignment="1">
      <alignment horizontal="center" vertical="center"/>
    </xf>
    <xf numFmtId="0" fontId="6" fillId="0" borderId="12" xfId="3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2" fontId="6" fillId="0" borderId="0" xfId="3" applyNumberFormat="1" applyFont="1" applyAlignment="1">
      <alignment horizontal="centerContinuous" vertical="center"/>
    </xf>
    <xf numFmtId="0" fontId="6" fillId="0" borderId="0" xfId="22" quotePrefix="1" applyFont="1" applyAlignment="1">
      <alignment horizontal="left" vertical="center"/>
    </xf>
    <xf numFmtId="0" fontId="44" fillId="0" borderId="0" xfId="22" applyFont="1"/>
    <xf numFmtId="0" fontId="45" fillId="0" borderId="0" xfId="22" applyFont="1"/>
    <xf numFmtId="0" fontId="45" fillId="0" borderId="0" xfId="22" applyFont="1" applyAlignment="1">
      <alignment horizontal="right" vertical="center"/>
    </xf>
    <xf numFmtId="0" fontId="44" fillId="0" borderId="5" xfId="13" applyFont="1" applyFill="1" applyBorder="1" applyAlignment="1">
      <alignment horizontal="center" vertical="center" wrapText="1"/>
    </xf>
    <xf numFmtId="0" fontId="46" fillId="0" borderId="5" xfId="13" applyFont="1" applyFill="1" applyBorder="1" applyAlignment="1">
      <alignment horizontal="center" vertical="center" wrapText="1"/>
    </xf>
    <xf numFmtId="0" fontId="47" fillId="0" borderId="1" xfId="22" applyFont="1" applyBorder="1" applyAlignment="1">
      <alignment horizontal="center" vertical="center"/>
    </xf>
    <xf numFmtId="0" fontId="43" fillId="0" borderId="0" xfId="1" applyFont="1" applyAlignment="1">
      <alignment horizontal="centerContinuous" vertical="center"/>
    </xf>
    <xf numFmtId="0" fontId="6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 wrapText="1"/>
    </xf>
    <xf numFmtId="0" fontId="6" fillId="0" borderId="0" xfId="3" quotePrefix="1" applyFont="1" applyAlignment="1">
      <alignment horizontal="centerContinuous" vertical="center"/>
    </xf>
    <xf numFmtId="0" fontId="45" fillId="0" borderId="0" xfId="0" quotePrefix="1" applyFont="1" applyAlignment="1">
      <alignment horizontal="centerContinuous" vertical="center"/>
    </xf>
    <xf numFmtId="0" fontId="45" fillId="0" borderId="0" xfId="0" quotePrefix="1" applyFont="1" applyAlignment="1">
      <alignment vertical="center"/>
    </xf>
    <xf numFmtId="0" fontId="45" fillId="0" borderId="0" xfId="0" applyFont="1" applyAlignment="1">
      <alignment vertical="center"/>
    </xf>
    <xf numFmtId="0" fontId="6" fillId="0" borderId="5" xfId="3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/>
    </xf>
    <xf numFmtId="0" fontId="47" fillId="0" borderId="1" xfId="0" applyFont="1" applyBorder="1" applyAlignment="1">
      <alignment horizontal="centerContinuous" vertical="center"/>
    </xf>
    <xf numFmtId="0" fontId="6" fillId="0" borderId="0" xfId="0" quotePrefix="1" applyFont="1" applyAlignment="1">
      <alignment horizontal="left" vertical="center"/>
    </xf>
    <xf numFmtId="0" fontId="48" fillId="0" borderId="1" xfId="3" applyFont="1" applyBorder="1" applyAlignment="1">
      <alignment horizontal="center" vertical="center" wrapText="1"/>
    </xf>
    <xf numFmtId="0" fontId="48" fillId="0" borderId="4" xfId="3" applyFont="1" applyBorder="1" applyAlignment="1">
      <alignment horizontal="center" vertical="center" wrapText="1"/>
    </xf>
    <xf numFmtId="0" fontId="6" fillId="0" borderId="25" xfId="3" applyFont="1" applyBorder="1" applyAlignment="1">
      <alignment horizontal="centerContinuous" vertical="center"/>
    </xf>
    <xf numFmtId="0" fontId="6" fillId="0" borderId="26" xfId="3" applyFont="1" applyBorder="1" applyAlignment="1">
      <alignment horizontal="centerContinuous" vertical="center"/>
    </xf>
    <xf numFmtId="0" fontId="6" fillId="0" borderId="27" xfId="3" applyFont="1" applyBorder="1" applyAlignment="1">
      <alignment horizontal="centerContinuous" vertical="center"/>
    </xf>
    <xf numFmtId="0" fontId="6" fillId="0" borderId="2" xfId="3" applyFont="1" applyBorder="1" applyAlignment="1">
      <alignment horizontal="centerContinuous" vertical="center"/>
    </xf>
    <xf numFmtId="0" fontId="6" fillId="0" borderId="3" xfId="3" applyFont="1" applyBorder="1" applyAlignment="1">
      <alignment horizontal="centerContinuous" vertical="center"/>
    </xf>
    <xf numFmtId="0" fontId="6" fillId="0" borderId="4" xfId="3" applyFont="1" applyBorder="1" applyAlignment="1">
      <alignment horizontal="centerContinuous" vertical="center"/>
    </xf>
    <xf numFmtId="2" fontId="6" fillId="0" borderId="6" xfId="3" applyNumberFormat="1" applyFont="1" applyBorder="1" applyAlignment="1">
      <alignment horizontal="center" vertical="center" wrapText="1"/>
    </xf>
    <xf numFmtId="2" fontId="6" fillId="0" borderId="13" xfId="3" applyNumberFormat="1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0" xfId="19" quotePrefix="1" applyFont="1" applyAlignment="1">
      <alignment horizontal="left" vertical="center"/>
    </xf>
    <xf numFmtId="0" fontId="45" fillId="0" borderId="0" xfId="19" applyFont="1" applyAlignment="1">
      <alignment vertical="center"/>
    </xf>
    <xf numFmtId="0" fontId="45" fillId="0" borderId="0" xfId="19" applyFont="1" applyAlignment="1">
      <alignment horizontal="centerContinuous" vertical="center"/>
    </xf>
    <xf numFmtId="0" fontId="6" fillId="0" borderId="1" xfId="19" applyFont="1" applyBorder="1" applyAlignment="1">
      <alignment horizontal="center" vertical="center"/>
    </xf>
    <xf numFmtId="0" fontId="6" fillId="0" borderId="2" xfId="19" applyFont="1" applyBorder="1" applyAlignment="1">
      <alignment horizontal="center" vertical="center"/>
    </xf>
    <xf numFmtId="0" fontId="3" fillId="0" borderId="1" xfId="19" applyFont="1" applyBorder="1" applyAlignment="1">
      <alignment horizontal="center" vertical="center" wrapText="1"/>
    </xf>
    <xf numFmtId="0" fontId="6" fillId="0" borderId="1" xfId="19" applyFont="1" applyBorder="1" applyAlignment="1">
      <alignment horizontal="center" vertical="center" wrapText="1"/>
    </xf>
    <xf numFmtId="0" fontId="6" fillId="0" borderId="4" xfId="19" applyFont="1" applyBorder="1" applyAlignment="1">
      <alignment horizontal="center" vertical="center" wrapText="1"/>
    </xf>
    <xf numFmtId="0" fontId="47" fillId="0" borderId="1" xfId="19" applyFont="1" applyBorder="1" applyAlignment="1">
      <alignment horizontal="center" vertical="center"/>
    </xf>
    <xf numFmtId="0" fontId="45" fillId="0" borderId="0" xfId="1" applyFont="1" applyAlignment="1">
      <alignment vertical="center"/>
    </xf>
    <xf numFmtId="0" fontId="47" fillId="0" borderId="1" xfId="1" applyFont="1" applyBorder="1" applyAlignment="1">
      <alignment horizontal="center" vertical="center"/>
    </xf>
    <xf numFmtId="0" fontId="45" fillId="0" borderId="0" xfId="1" applyFont="1" applyAlignment="1">
      <alignment horizontal="center" vertical="center"/>
    </xf>
    <xf numFmtId="0" fontId="45" fillId="0" borderId="0" xfId="1" applyFont="1" applyAlignment="1">
      <alignment horizontal="left" vertical="center"/>
    </xf>
    <xf numFmtId="0" fontId="6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7" fillId="0" borderId="1" xfId="1" applyFont="1" applyBorder="1" applyAlignment="1">
      <alignment horizontal="centerContinuous" vertical="center"/>
    </xf>
    <xf numFmtId="20" fontId="6" fillId="0" borderId="0" xfId="3" applyNumberFormat="1" applyFont="1" applyAlignment="1">
      <alignment horizontal="left" vertical="center"/>
    </xf>
    <xf numFmtId="0" fontId="6" fillId="0" borderId="0" xfId="14" quotePrefix="1" applyFont="1" applyAlignment="1">
      <alignment horizontal="left" vertical="center"/>
    </xf>
    <xf numFmtId="0" fontId="45" fillId="0" borderId="0" xfId="14" applyFont="1" applyAlignment="1">
      <alignment vertical="center"/>
    </xf>
    <xf numFmtId="0" fontId="45" fillId="0" borderId="0" xfId="14" applyFont="1" applyAlignment="1">
      <alignment horizontal="centerContinuous" vertical="center"/>
    </xf>
    <xf numFmtId="0" fontId="6" fillId="0" borderId="0" xfId="14" applyFont="1" applyAlignment="1">
      <alignment horizontal="center" vertical="center"/>
    </xf>
    <xf numFmtId="0" fontId="6" fillId="0" borderId="1" xfId="14" applyFont="1" applyBorder="1" applyAlignment="1">
      <alignment horizontal="center" vertical="center" wrapText="1"/>
    </xf>
    <xf numFmtId="0" fontId="47" fillId="0" borderId="1" xfId="14" applyFont="1" applyBorder="1" applyAlignment="1">
      <alignment horizontal="center" vertical="center"/>
    </xf>
    <xf numFmtId="0" fontId="6" fillId="0" borderId="0" xfId="14" applyFont="1" applyAlignment="1">
      <alignment vertical="center"/>
    </xf>
    <xf numFmtId="170" fontId="3" fillId="0" borderId="1" xfId="12" applyNumberFormat="1" applyFont="1" applyFill="1" applyBorder="1" applyAlignment="1">
      <alignment horizontal="center" vertical="center" wrapText="1"/>
    </xf>
    <xf numFmtId="170" fontId="49" fillId="0" borderId="1" xfId="12" applyNumberFormat="1" applyFont="1" applyFill="1" applyBorder="1" applyAlignment="1">
      <alignment horizontal="center" vertical="center" wrapText="1"/>
    </xf>
    <xf numFmtId="170" fontId="49" fillId="0" borderId="5" xfId="12" applyNumberFormat="1" applyFont="1" applyFill="1" applyBorder="1" applyAlignment="1">
      <alignment horizontal="center" vertical="center" wrapText="1"/>
    </xf>
    <xf numFmtId="0" fontId="6" fillId="0" borderId="5" xfId="14" applyFont="1" applyBorder="1" applyAlignment="1">
      <alignment horizontal="center" vertical="center" wrapText="1"/>
    </xf>
    <xf numFmtId="0" fontId="6" fillId="0" borderId="11" xfId="14" applyFont="1" applyBorder="1" applyAlignment="1">
      <alignment horizontal="center" vertical="center"/>
    </xf>
    <xf numFmtId="0" fontId="6" fillId="0" borderId="6" xfId="14" applyFont="1" applyBorder="1" applyAlignment="1">
      <alignment horizontal="center" vertical="center"/>
    </xf>
    <xf numFmtId="0" fontId="6" fillId="0" borderId="1" xfId="14" applyFont="1" applyBorder="1" applyAlignment="1">
      <alignment horizontal="center" vertical="center"/>
    </xf>
    <xf numFmtId="0" fontId="6" fillId="0" borderId="6" xfId="3" applyFont="1" applyBorder="1" applyAlignment="1">
      <alignment horizontal="centerContinuous" vertical="center" wrapText="1"/>
    </xf>
    <xf numFmtId="0" fontId="6" fillId="0" borderId="1" xfId="3" applyFont="1" applyBorder="1" applyAlignment="1">
      <alignment horizontal="centerContinuous" vertical="center" wrapText="1"/>
    </xf>
    <xf numFmtId="0" fontId="6" fillId="0" borderId="24" xfId="3" applyFont="1" applyBorder="1" applyAlignment="1">
      <alignment horizontal="center" vertical="center"/>
    </xf>
    <xf numFmtId="0" fontId="6" fillId="0" borderId="1" xfId="3" applyFont="1" applyBorder="1" applyAlignment="1">
      <alignment horizontal="centerContinuous" vertical="center"/>
    </xf>
    <xf numFmtId="0" fontId="6" fillId="0" borderId="28" xfId="3" applyFont="1" applyBorder="1" applyAlignment="1">
      <alignment horizontal="centerContinuous" vertical="center"/>
    </xf>
    <xf numFmtId="0" fontId="6" fillId="0" borderId="0" xfId="9" applyFont="1"/>
    <xf numFmtId="0" fontId="6" fillId="0" borderId="7" xfId="3" applyFont="1" applyBorder="1" applyAlignment="1">
      <alignment horizontal="center" vertical="center" wrapText="1"/>
    </xf>
    <xf numFmtId="0" fontId="6" fillId="0" borderId="0" xfId="3" quotePrefix="1" applyFont="1" applyAlignment="1">
      <alignment horizontal="right" vertical="center"/>
    </xf>
    <xf numFmtId="0" fontId="6" fillId="0" borderId="24" xfId="3" applyFont="1" applyBorder="1" applyAlignment="1">
      <alignment horizontal="center" vertical="center" wrapText="1"/>
    </xf>
    <xf numFmtId="0" fontId="6" fillId="0" borderId="29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Continuous" vertical="center"/>
    </xf>
    <xf numFmtId="0" fontId="6" fillId="0" borderId="7" xfId="3" applyFont="1" applyBorder="1" applyAlignment="1">
      <alignment horizontal="centerContinuous" vertical="center"/>
    </xf>
    <xf numFmtId="0" fontId="6" fillId="0" borderId="1" xfId="3" quotePrefix="1" applyFont="1" applyBorder="1" applyAlignment="1">
      <alignment horizontal="center" vertical="center"/>
    </xf>
    <xf numFmtId="0" fontId="6" fillId="0" borderId="0" xfId="3" applyFont="1" applyAlignment="1">
      <alignment horizontal="centerContinuous" wrapText="1"/>
    </xf>
    <xf numFmtId="0" fontId="6" fillId="0" borderId="0" xfId="3" applyFont="1" applyAlignment="1">
      <alignment wrapText="1"/>
    </xf>
    <xf numFmtId="0" fontId="6" fillId="0" borderId="11" xfId="3" applyFont="1" applyBorder="1" applyAlignment="1">
      <alignment horizontal="center" vertical="center" wrapText="1"/>
    </xf>
    <xf numFmtId="0" fontId="6" fillId="0" borderId="17" xfId="3" applyFont="1" applyBorder="1" applyAlignment="1">
      <alignment horizontal="centerContinuous" vertical="center"/>
    </xf>
    <xf numFmtId="0" fontId="6" fillId="0" borderId="1" xfId="1" applyFont="1" applyBorder="1" applyAlignment="1">
      <alignment vertical="center"/>
    </xf>
    <xf numFmtId="0" fontId="41" fillId="0" borderId="45" xfId="3" applyFont="1" applyBorder="1" applyAlignment="1">
      <alignment horizontal="center" vertical="center"/>
    </xf>
    <xf numFmtId="3" fontId="4" fillId="0" borderId="7" xfId="1" quotePrefix="1" applyNumberFormat="1" applyFont="1" applyBorder="1" applyAlignment="1">
      <alignment horizontal="right" vertical="top"/>
    </xf>
    <xf numFmtId="0" fontId="7" fillId="0" borderId="6" xfId="0" applyFont="1" applyBorder="1" applyAlignment="1">
      <alignment vertical="center"/>
    </xf>
    <xf numFmtId="166" fontId="4" fillId="0" borderId="7" xfId="1" applyNumberFormat="1" applyFont="1" applyFill="1" applyBorder="1" applyAlignment="1">
      <alignment horizontal="right"/>
    </xf>
    <xf numFmtId="0" fontId="6" fillId="0" borderId="1" xfId="3" applyFont="1" applyBorder="1" applyAlignment="1">
      <alignment horizontal="center" vertical="center"/>
    </xf>
    <xf numFmtId="0" fontId="35" fillId="0" borderId="1" xfId="3" applyFont="1" applyBorder="1" applyAlignment="1">
      <alignment horizontal="center" vertical="center"/>
    </xf>
    <xf numFmtId="165" fontId="4" fillId="8" borderId="7" xfId="1" applyNumberFormat="1" applyFont="1" applyFill="1" applyBorder="1" applyAlignment="1">
      <alignment horizontal="right"/>
    </xf>
    <xf numFmtId="3" fontId="4" fillId="0" borderId="7" xfId="1" applyNumberFormat="1" applyFont="1" applyFill="1" applyBorder="1" applyAlignment="1">
      <alignment horizontal="right"/>
    </xf>
    <xf numFmtId="0" fontId="4" fillId="0" borderId="0" xfId="1" applyFont="1" applyFill="1"/>
    <xf numFmtId="37" fontId="6" fillId="9" borderId="19" xfId="4" quotePrefix="1" applyNumberFormat="1" applyFont="1" applyFill="1" applyBorder="1" applyAlignment="1">
      <alignment horizontal="right" vertical="center"/>
    </xf>
    <xf numFmtId="37" fontId="6" fillId="9" borderId="9" xfId="4" quotePrefix="1" applyNumberFormat="1" applyFont="1" applyFill="1" applyBorder="1" applyAlignment="1">
      <alignment horizontal="right" vertical="center"/>
    </xf>
    <xf numFmtId="37" fontId="6" fillId="9" borderId="9" xfId="4" applyNumberFormat="1" applyFont="1" applyFill="1" applyBorder="1" applyAlignment="1">
      <alignment horizontal="right" vertical="center"/>
    </xf>
    <xf numFmtId="0" fontId="6" fillId="9" borderId="19" xfId="4" applyNumberFormat="1" applyFont="1" applyFill="1" applyBorder="1" applyAlignment="1">
      <alignment horizontal="right" vertical="center"/>
    </xf>
    <xf numFmtId="0" fontId="6" fillId="9" borderId="20" xfId="4" applyNumberFormat="1" applyFont="1" applyFill="1" applyBorder="1" applyAlignment="1">
      <alignment horizontal="right" vertical="center"/>
    </xf>
    <xf numFmtId="0" fontId="4" fillId="0" borderId="7" xfId="1" applyFont="1" applyBorder="1" applyAlignment="1">
      <alignment horizontal="left" vertical="top"/>
    </xf>
    <xf numFmtId="0" fontId="4" fillId="0" borderId="7" xfId="1" applyFont="1" applyBorder="1" applyAlignment="1">
      <alignment vertical="center" wrapText="1"/>
    </xf>
    <xf numFmtId="0" fontId="6" fillId="0" borderId="0" xfId="1" applyFont="1" applyAlignment="1">
      <alignment horizontal="center" vertical="top" wrapText="1"/>
    </xf>
    <xf numFmtId="0" fontId="3" fillId="0" borderId="0" xfId="1" applyFont="1" applyAlignment="1">
      <alignment vertical="top"/>
    </xf>
    <xf numFmtId="0" fontId="4" fillId="0" borderId="0" xfId="1" applyFont="1" applyAlignment="1">
      <alignment horizontal="right" vertical="top"/>
    </xf>
    <xf numFmtId="0" fontId="3" fillId="0" borderId="1" xfId="1" applyFont="1" applyBorder="1" applyAlignment="1">
      <alignment horizontal="center" vertical="top"/>
    </xf>
    <xf numFmtId="0" fontId="4" fillId="0" borderId="5" xfId="1" applyFont="1" applyBorder="1" applyAlignment="1">
      <alignment horizontal="right" vertical="top"/>
    </xf>
    <xf numFmtId="0" fontId="4" fillId="0" borderId="6" xfId="1" applyFont="1" applyBorder="1" applyAlignment="1">
      <alignment vertical="top"/>
    </xf>
    <xf numFmtId="165" fontId="4" fillId="0" borderId="7" xfId="1" applyNumberFormat="1" applyFont="1" applyBorder="1" applyAlignment="1">
      <alignment vertical="top"/>
    </xf>
    <xf numFmtId="0" fontId="4" fillId="0" borderId="7" xfId="1" applyFont="1" applyFill="1" applyBorder="1" applyAlignment="1">
      <alignment vertical="top"/>
    </xf>
    <xf numFmtId="0" fontId="2" fillId="0" borderId="7" xfId="1" applyBorder="1" applyAlignment="1">
      <alignment vertical="top"/>
    </xf>
    <xf numFmtId="2" fontId="4" fillId="0" borderId="7" xfId="1" applyNumberFormat="1" applyFont="1" applyBorder="1" applyAlignment="1">
      <alignment vertical="top"/>
    </xf>
    <xf numFmtId="0" fontId="3" fillId="0" borderId="0" xfId="1" applyFont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4" fillId="0" borderId="5" xfId="1" applyFont="1" applyBorder="1" applyAlignment="1">
      <alignment horizontal="center" vertical="top"/>
    </xf>
    <xf numFmtId="0" fontId="10" fillId="0" borderId="7" xfId="2" applyBorder="1" applyAlignment="1" applyProtection="1">
      <alignment horizontal="center" vertical="top"/>
    </xf>
    <xf numFmtId="0" fontId="4" fillId="0" borderId="7" xfId="1" applyFont="1" applyBorder="1" applyAlignment="1">
      <alignment horizontal="center" vertical="top"/>
    </xf>
    <xf numFmtId="0" fontId="10" fillId="0" borderId="7" xfId="2" applyFont="1" applyBorder="1" applyAlignment="1" applyProtection="1">
      <alignment horizontal="center" vertical="top"/>
    </xf>
    <xf numFmtId="0" fontId="13" fillId="0" borderId="6" xfId="2" applyFont="1" applyBorder="1" applyAlignment="1" applyProtection="1">
      <alignment horizontal="center" vertical="top"/>
    </xf>
    <xf numFmtId="0" fontId="7" fillId="0" borderId="0" xfId="3" applyFont="1" applyBorder="1" applyAlignment="1">
      <alignment vertical="center"/>
    </xf>
    <xf numFmtId="0" fontId="39" fillId="0" borderId="0" xfId="1" applyFont="1"/>
    <xf numFmtId="0" fontId="4" fillId="0" borderId="6" xfId="1" applyFont="1" applyBorder="1" applyAlignment="1">
      <alignment vertical="top" wrapText="1"/>
    </xf>
    <xf numFmtId="166" fontId="4" fillId="2" borderId="6" xfId="1" applyNumberFormat="1" applyFont="1" applyFill="1" applyBorder="1"/>
    <xf numFmtId="0" fontId="10" fillId="0" borderId="6" xfId="2" applyBorder="1" applyAlignment="1" applyProtection="1">
      <alignment horizontal="center" vertical="top"/>
    </xf>
    <xf numFmtId="0" fontId="7" fillId="0" borderId="0" xfId="3" applyFont="1" applyAlignment="1">
      <alignment vertical="center"/>
    </xf>
    <xf numFmtId="0" fontId="6" fillId="0" borderId="1" xfId="3" applyFont="1" applyBorder="1" applyAlignment="1">
      <alignment horizontal="center" vertical="center" wrapText="1"/>
    </xf>
    <xf numFmtId="0" fontId="6" fillId="0" borderId="0" xfId="1" applyFont="1" applyAlignment="1">
      <alignment horizontal="right"/>
    </xf>
    <xf numFmtId="0" fontId="7" fillId="0" borderId="7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7" fillId="0" borderId="0" xfId="3" applyFont="1" applyAlignment="1">
      <alignment vertical="center"/>
    </xf>
    <xf numFmtId="0" fontId="6" fillId="0" borderId="6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7" fillId="0" borderId="0" xfId="3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3" fontId="7" fillId="0" borderId="5" xfId="5" applyNumberFormat="1" applyFont="1" applyBorder="1" applyAlignment="1">
      <alignment vertical="center"/>
    </xf>
    <xf numFmtId="3" fontId="7" fillId="0" borderId="5" xfId="14" applyNumberFormat="1" applyFont="1" applyBorder="1" applyAlignment="1">
      <alignment vertical="center"/>
    </xf>
    <xf numFmtId="0" fontId="6" fillId="0" borderId="0" xfId="19" applyFont="1" applyAlignment="1">
      <alignment vertical="center"/>
    </xf>
    <xf numFmtId="0" fontId="6" fillId="0" borderId="0" xfId="19" applyFont="1" applyAlignment="1">
      <alignment horizontal="right" vertical="center"/>
    </xf>
    <xf numFmtId="0" fontId="6" fillId="0" borderId="0" xfId="19" applyFont="1" applyAlignment="1">
      <alignment horizontal="centerContinuous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16" xfId="3" applyFont="1" applyBorder="1" applyAlignment="1">
      <alignment vertical="center"/>
    </xf>
    <xf numFmtId="1" fontId="7" fillId="0" borderId="17" xfId="11" applyNumberFormat="1" applyFont="1" applyBorder="1" applyAlignment="1">
      <alignment vertical="center"/>
    </xf>
    <xf numFmtId="0" fontId="6" fillId="0" borderId="10" xfId="3" applyFont="1" applyBorder="1" applyAlignment="1">
      <alignment horizontal="centerContinuous" vertical="center"/>
    </xf>
    <xf numFmtId="0" fontId="47" fillId="0" borderId="1" xfId="3" applyFont="1" applyBorder="1" applyAlignment="1">
      <alignment horizontal="center" vertical="center"/>
    </xf>
    <xf numFmtId="0" fontId="47" fillId="0" borderId="2" xfId="3" applyFont="1" applyBorder="1" applyAlignment="1">
      <alignment horizontal="center" vertical="center"/>
    </xf>
    <xf numFmtId="0" fontId="51" fillId="0" borderId="0" xfId="3" applyFont="1" applyAlignment="1">
      <alignment vertical="center"/>
    </xf>
    <xf numFmtId="0" fontId="51" fillId="0" borderId="0" xfId="3" applyFont="1" applyAlignment="1">
      <alignment wrapText="1"/>
    </xf>
    <xf numFmtId="0" fontId="47" fillId="0" borderId="6" xfId="3" applyFont="1" applyBorder="1" applyAlignment="1">
      <alignment horizontal="center" vertical="center"/>
    </xf>
    <xf numFmtId="0" fontId="51" fillId="0" borderId="10" xfId="3" applyFont="1" applyBorder="1" applyAlignment="1">
      <alignment vertical="center"/>
    </xf>
    <xf numFmtId="0" fontId="47" fillId="0" borderId="6" xfId="1" applyFont="1" applyBorder="1" applyAlignment="1">
      <alignment horizontal="center" vertical="center"/>
    </xf>
    <xf numFmtId="0" fontId="51" fillId="0" borderId="0" xfId="1" applyFont="1" applyAlignment="1">
      <alignment vertical="center"/>
    </xf>
    <xf numFmtId="0" fontId="47" fillId="0" borderId="5" xfId="3" applyFont="1" applyBorder="1" applyAlignment="1">
      <alignment horizontal="center" vertical="center"/>
    </xf>
    <xf numFmtId="0" fontId="51" fillId="0" borderId="0" xfId="3" applyFont="1" applyAlignment="1">
      <alignment horizontal="center" vertical="center"/>
    </xf>
    <xf numFmtId="0" fontId="51" fillId="0" borderId="0" xfId="3" applyFont="1"/>
    <xf numFmtId="0" fontId="47" fillId="0" borderId="1" xfId="3" quotePrefix="1" applyFont="1" applyBorder="1" applyAlignment="1">
      <alignment horizontal="center" vertical="center"/>
    </xf>
    <xf numFmtId="0" fontId="47" fillId="0" borderId="4" xfId="3" applyFont="1" applyBorder="1" applyAlignment="1">
      <alignment horizontal="center" vertical="center"/>
    </xf>
    <xf numFmtId="0" fontId="52" fillId="0" borderId="0" xfId="3" applyFont="1" applyAlignment="1">
      <alignment horizontal="center" vertical="center"/>
    </xf>
    <xf numFmtId="0" fontId="52" fillId="0" borderId="0" xfId="3" applyFont="1" applyAlignment="1">
      <alignment vertical="center"/>
    </xf>
    <xf numFmtId="1" fontId="47" fillId="0" borderId="1" xfId="3" applyNumberFormat="1" applyFont="1" applyBorder="1" applyAlignment="1">
      <alignment horizontal="center" vertical="center"/>
    </xf>
    <xf numFmtId="0" fontId="47" fillId="0" borderId="10" xfId="3" applyFont="1" applyBorder="1" applyAlignment="1">
      <alignment horizontal="center" vertical="center"/>
    </xf>
    <xf numFmtId="0" fontId="47" fillId="0" borderId="0" xfId="3" applyFont="1" applyAlignment="1">
      <alignment horizontal="center" vertical="center"/>
    </xf>
    <xf numFmtId="0" fontId="47" fillId="0" borderId="0" xfId="3" applyFont="1" applyAlignment="1">
      <alignment vertical="center"/>
    </xf>
    <xf numFmtId="0" fontId="47" fillId="0" borderId="35" xfId="3" applyFont="1" applyBorder="1" applyAlignment="1">
      <alignment horizontal="center" vertical="center"/>
    </xf>
    <xf numFmtId="0" fontId="47" fillId="0" borderId="36" xfId="3" applyFont="1" applyBorder="1" applyAlignment="1">
      <alignment horizontal="center" vertical="center"/>
    </xf>
    <xf numFmtId="0" fontId="47" fillId="0" borderId="1" xfId="3" applyFont="1" applyFill="1" applyBorder="1" applyAlignment="1">
      <alignment horizontal="center" vertical="center"/>
    </xf>
    <xf numFmtId="0" fontId="47" fillId="0" borderId="36" xfId="3" applyFont="1" applyFill="1" applyBorder="1" applyAlignment="1">
      <alignment horizontal="center" vertical="center"/>
    </xf>
    <xf numFmtId="0" fontId="47" fillId="0" borderId="1" xfId="3" applyFont="1" applyBorder="1" applyAlignment="1">
      <alignment horizontal="centerContinuous" vertical="center"/>
    </xf>
    <xf numFmtId="0" fontId="51" fillId="0" borderId="10" xfId="3" applyFont="1" applyBorder="1" applyAlignment="1">
      <alignment horizontal="center" vertical="center"/>
    </xf>
    <xf numFmtId="0" fontId="51" fillId="0" borderId="0" xfId="3" applyFont="1" applyAlignment="1">
      <alignment horizontal="center" vertical="center" wrapText="1"/>
    </xf>
    <xf numFmtId="0" fontId="47" fillId="0" borderId="11" xfId="3" applyFont="1" applyBorder="1" applyAlignment="1">
      <alignment horizontal="center" vertical="center"/>
    </xf>
    <xf numFmtId="0" fontId="47" fillId="0" borderId="11" xfId="3" applyFont="1" applyBorder="1" applyAlignment="1">
      <alignment horizontal="centerContinuous" vertical="center"/>
    </xf>
    <xf numFmtId="0" fontId="47" fillId="0" borderId="6" xfId="3" applyFont="1" applyBorder="1" applyAlignment="1">
      <alignment horizontal="centerContinuous" vertical="center"/>
    </xf>
    <xf numFmtId="0" fontId="47" fillId="0" borderId="1" xfId="3" applyFont="1" applyBorder="1" applyAlignment="1">
      <alignment horizontal="center"/>
    </xf>
    <xf numFmtId="0" fontId="53" fillId="0" borderId="1" xfId="3" applyFont="1" applyBorder="1" applyAlignment="1">
      <alignment horizontal="center" vertical="center"/>
    </xf>
    <xf numFmtId="0" fontId="54" fillId="0" borderId="0" xfId="1" applyFont="1"/>
    <xf numFmtId="37" fontId="7" fillId="0" borderId="7" xfId="1" applyNumberFormat="1" applyFont="1" applyBorder="1" applyAlignment="1">
      <alignment vertical="center"/>
    </xf>
    <xf numFmtId="0" fontId="6" fillId="0" borderId="1" xfId="1" applyFont="1" applyBorder="1" applyAlignment="1">
      <alignment horizontal="center" vertical="center" wrapText="1"/>
    </xf>
    <xf numFmtId="2" fontId="7" fillId="0" borderId="7" xfId="3" applyNumberFormat="1" applyFont="1" applyBorder="1" applyAlignment="1">
      <alignment horizontal="right" vertical="center"/>
    </xf>
    <xf numFmtId="166" fontId="7" fillId="0" borderId="6" xfId="3" applyNumberFormat="1" applyFont="1" applyBorder="1" applyAlignment="1">
      <alignment horizontal="right" vertical="center"/>
    </xf>
    <xf numFmtId="0" fontId="7" fillId="0" borderId="6" xfId="3" applyFont="1" applyBorder="1" applyAlignment="1">
      <alignment horizontal="left" vertical="center"/>
    </xf>
    <xf numFmtId="0" fontId="55" fillId="0" borderId="1" xfId="1" applyFont="1" applyBorder="1" applyAlignment="1">
      <alignment horizontal="center" vertical="center"/>
    </xf>
    <xf numFmtId="0" fontId="7" fillId="0" borderId="5" xfId="3" applyFont="1" applyBorder="1" applyAlignment="1">
      <alignment horizontal="left" vertical="center"/>
    </xf>
    <xf numFmtId="0" fontId="58" fillId="0" borderId="0" xfId="23" applyFont="1"/>
    <xf numFmtId="0" fontId="59" fillId="0" borderId="0" xfId="23" applyFont="1"/>
    <xf numFmtId="0" fontId="58" fillId="0" borderId="9" xfId="23" applyFont="1" applyBorder="1" applyAlignment="1">
      <alignment horizontal="center"/>
    </xf>
    <xf numFmtId="0" fontId="58" fillId="0" borderId="9" xfId="23" applyFont="1" applyBorder="1"/>
    <xf numFmtId="0" fontId="59" fillId="0" borderId="0" xfId="23" applyFont="1" applyAlignment="1">
      <alignment vertical="center" wrapText="1"/>
    </xf>
    <xf numFmtId="0" fontId="59" fillId="0" borderId="0" xfId="23" applyFont="1" applyAlignment="1">
      <alignment vertical="center"/>
    </xf>
    <xf numFmtId="0" fontId="39" fillId="0" borderId="1" xfId="23" applyFont="1" applyBorder="1" applyAlignment="1">
      <alignment horizontal="center" vertical="center" wrapText="1"/>
    </xf>
    <xf numFmtId="0" fontId="59" fillId="0" borderId="0" xfId="23" applyFont="1" applyAlignment="1">
      <alignment horizontal="center" wrapText="1"/>
    </xf>
    <xf numFmtId="0" fontId="59" fillId="0" borderId="0" xfId="23" applyFont="1" applyAlignment="1">
      <alignment horizontal="center"/>
    </xf>
    <xf numFmtId="0" fontId="61" fillId="0" borderId="1" xfId="23" applyFont="1" applyBorder="1" applyAlignment="1">
      <alignment horizontal="center"/>
    </xf>
    <xf numFmtId="0" fontId="58" fillId="0" borderId="0" xfId="23" applyFont="1" applyAlignment="1">
      <alignment horizontal="center" wrapText="1"/>
    </xf>
    <xf numFmtId="0" fontId="62" fillId="0" borderId="7" xfId="23" applyFont="1" applyBorder="1" applyAlignment="1">
      <alignment horizontal="center"/>
    </xf>
    <xf numFmtId="0" fontId="62" fillId="0" borderId="7" xfId="23" applyFont="1" applyBorder="1"/>
    <xf numFmtId="0" fontId="62" fillId="0" borderId="6" xfId="23" applyFont="1" applyBorder="1" applyAlignment="1">
      <alignment horizontal="center"/>
    </xf>
    <xf numFmtId="0" fontId="62" fillId="0" borderId="6" xfId="23" applyFont="1" applyBorder="1"/>
    <xf numFmtId="0" fontId="62" fillId="0" borderId="15" xfId="23" applyFont="1" applyBorder="1"/>
    <xf numFmtId="0" fontId="56" fillId="0" borderId="0" xfId="23" applyAlignment="1">
      <alignment horizontal="center"/>
    </xf>
    <xf numFmtId="0" fontId="56" fillId="0" borderId="0" xfId="23"/>
    <xf numFmtId="0" fontId="56" fillId="0" borderId="0" xfId="23" applyAlignment="1">
      <alignment horizontal="left" wrapText="1"/>
    </xf>
    <xf numFmtId="0" fontId="58" fillId="0" borderId="0" xfId="23" applyFont="1" applyAlignment="1">
      <alignment horizontal="left" wrapText="1"/>
    </xf>
    <xf numFmtId="0" fontId="58" fillId="0" borderId="0" xfId="23" applyFont="1" applyAlignment="1">
      <alignment horizontal="center"/>
    </xf>
    <xf numFmtId="0" fontId="57" fillId="0" borderId="0" xfId="23" applyFont="1"/>
    <xf numFmtId="0" fontId="57" fillId="0" borderId="9" xfId="23" applyFont="1" applyBorder="1"/>
    <xf numFmtId="0" fontId="55" fillId="0" borderId="1" xfId="23" applyFont="1" applyBorder="1" applyAlignment="1">
      <alignment horizontal="center" vertical="center"/>
    </xf>
    <xf numFmtId="0" fontId="62" fillId="0" borderId="10" xfId="23" applyFont="1" applyBorder="1" applyAlignment="1">
      <alignment horizontal="center"/>
    </xf>
    <xf numFmtId="0" fontId="62" fillId="0" borderId="5" xfId="23" applyFont="1" applyBorder="1"/>
    <xf numFmtId="0" fontId="62" fillId="0" borderId="0" xfId="23" applyFont="1"/>
    <xf numFmtId="0" fontId="63" fillId="0" borderId="1" xfId="23" applyFont="1" applyBorder="1" applyAlignment="1">
      <alignment horizontal="center" vertical="center" wrapText="1"/>
    </xf>
    <xf numFmtId="0" fontId="63" fillId="0" borderId="6" xfId="23" applyFont="1" applyBorder="1" applyAlignment="1">
      <alignment horizontal="center" vertical="center" wrapText="1"/>
    </xf>
    <xf numFmtId="0" fontId="62" fillId="0" borderId="5" xfId="23" applyFont="1" applyBorder="1" applyAlignment="1">
      <alignment horizontal="center"/>
    </xf>
    <xf numFmtId="0" fontId="27" fillId="0" borderId="0" xfId="23" applyFont="1"/>
    <xf numFmtId="0" fontId="39" fillId="0" borderId="0" xfId="23" applyFont="1" applyAlignment="1">
      <alignment horizontal="right"/>
    </xf>
    <xf numFmtId="0" fontId="39" fillId="0" borderId="0" xfId="23" applyFont="1"/>
    <xf numFmtId="0" fontId="6" fillId="0" borderId="0" xfId="23" applyFont="1" applyAlignment="1">
      <alignment horizontal="left"/>
    </xf>
    <xf numFmtId="0" fontId="59" fillId="0" borderId="0" xfId="23" applyFont="1" applyAlignment="1">
      <alignment wrapText="1"/>
    </xf>
    <xf numFmtId="0" fontId="39" fillId="0" borderId="0" xfId="23" applyFont="1" applyAlignment="1">
      <alignment horizontal="left"/>
    </xf>
    <xf numFmtId="0" fontId="6" fillId="0" borderId="0" xfId="23" applyFont="1" applyAlignment="1">
      <alignment horizontal="center"/>
    </xf>
    <xf numFmtId="0" fontId="39" fillId="0" borderId="0" xfId="23" applyFont="1" applyAlignment="1">
      <alignment horizontal="center"/>
    </xf>
    <xf numFmtId="1" fontId="7" fillId="0" borderId="5" xfId="3" applyNumberFormat="1" applyFont="1" applyBorder="1" applyAlignment="1">
      <alignment horizontal="left" vertical="center"/>
    </xf>
    <xf numFmtId="1" fontId="7" fillId="0" borderId="7" xfId="3" applyNumberFormat="1" applyFont="1" applyBorder="1" applyAlignment="1">
      <alignment horizontal="left" vertical="center"/>
    </xf>
    <xf numFmtId="0" fontId="6" fillId="0" borderId="1" xfId="23" applyFont="1" applyBorder="1" applyAlignment="1">
      <alignment horizontal="center" vertical="center"/>
    </xf>
    <xf numFmtId="0" fontId="62" fillId="0" borderId="22" xfId="23" applyFont="1" applyBorder="1"/>
    <xf numFmtId="0" fontId="56" fillId="0" borderId="0" xfId="23" applyAlignment="1">
      <alignment horizontal="left" wrapText="1"/>
    </xf>
    <xf numFmtId="0" fontId="64" fillId="0" borderId="0" xfId="23" applyFont="1"/>
    <xf numFmtId="0" fontId="64" fillId="0" borderId="0" xfId="23" applyFont="1" applyAlignment="1"/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0" fontId="39" fillId="0" borderId="6" xfId="23" applyFont="1" applyBorder="1" applyAlignment="1">
      <alignment horizontal="center" vertical="center" wrapText="1"/>
    </xf>
    <xf numFmtId="0" fontId="39" fillId="0" borderId="6" xfId="23" applyFont="1" applyBorder="1" applyAlignment="1">
      <alignment horizontal="center" vertical="center"/>
    </xf>
    <xf numFmtId="0" fontId="5" fillId="0" borderId="0" xfId="1" applyFont="1" applyAlignment="1">
      <alignment wrapText="1"/>
    </xf>
    <xf numFmtId="0" fontId="8" fillId="0" borderId="0" xfId="1" applyFont="1" applyAlignment="1">
      <alignment wrapText="1"/>
    </xf>
    <xf numFmtId="0" fontId="3" fillId="0" borderId="5" xfId="1" applyFont="1" applyBorder="1" applyAlignment="1">
      <alignment wrapText="1"/>
    </xf>
    <xf numFmtId="0" fontId="8" fillId="0" borderId="7" xfId="1" applyFont="1" applyBorder="1" applyAlignment="1">
      <alignment wrapText="1"/>
    </xf>
    <xf numFmtId="0" fontId="4" fillId="0" borderId="6" xfId="1" applyFont="1" applyBorder="1" applyAlignment="1">
      <alignment wrapText="1"/>
    </xf>
    <xf numFmtId="0" fontId="8" fillId="0" borderId="6" xfId="1" applyFont="1" applyBorder="1" applyAlignment="1">
      <alignment wrapText="1"/>
    </xf>
    <xf numFmtId="0" fontId="3" fillId="0" borderId="0" xfId="1" applyFont="1" applyAlignment="1">
      <alignment wrapText="1"/>
    </xf>
    <xf numFmtId="0" fontId="4" fillId="0" borderId="7" xfId="1" applyFont="1" applyFill="1" applyBorder="1" applyAlignment="1">
      <alignment wrapText="1"/>
    </xf>
    <xf numFmtId="0" fontId="11" fillId="0" borderId="7" xfId="1" applyFont="1" applyBorder="1" applyAlignment="1">
      <alignment wrapText="1"/>
    </xf>
    <xf numFmtId="0" fontId="11" fillId="0" borderId="7" xfId="1" applyFont="1" applyBorder="1" applyAlignment="1">
      <alignment horizontal="left" vertical="top" wrapText="1"/>
    </xf>
    <xf numFmtId="0" fontId="4" fillId="0" borderId="7" xfId="1" applyFont="1" applyBorder="1" applyAlignment="1">
      <alignment horizontal="left" vertical="top" wrapText="1"/>
    </xf>
    <xf numFmtId="0" fontId="2" fillId="0" borderId="0" xfId="1" applyFont="1" applyAlignment="1">
      <alignment vertical="center"/>
    </xf>
    <xf numFmtId="0" fontId="2" fillId="0" borderId="0" xfId="3" applyFont="1" applyAlignment="1">
      <alignment horizontal="left" vertical="center"/>
    </xf>
    <xf numFmtId="0" fontId="64" fillId="0" borderId="0" xfId="0" applyFont="1"/>
    <xf numFmtId="0" fontId="7" fillId="0" borderId="46" xfId="3" applyFont="1" applyBorder="1" applyAlignment="1">
      <alignment horizontal="center" vertical="center"/>
    </xf>
    <xf numFmtId="0" fontId="7" fillId="0" borderId="33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/>
    <xf numFmtId="0" fontId="2" fillId="0" borderId="0" xfId="0" applyFont="1"/>
    <xf numFmtId="0" fontId="2" fillId="0" borderId="0" xfId="1" quotePrefix="1" applyFont="1" applyAlignment="1">
      <alignment horizontal="left" vertical="center"/>
    </xf>
    <xf numFmtId="0" fontId="2" fillId="0" borderId="0" xfId="3" quotePrefix="1" applyFont="1" applyAlignment="1">
      <alignment vertical="center"/>
    </xf>
    <xf numFmtId="0" fontId="2" fillId="0" borderId="0" xfId="3" applyFont="1" applyAlignment="1">
      <alignment horizontal="right" vertical="center"/>
    </xf>
    <xf numFmtId="0" fontId="2" fillId="0" borderId="0" xfId="3" applyFont="1" applyAlignment="1">
      <alignment horizontal="left"/>
    </xf>
    <xf numFmtId="0" fontId="66" fillId="0" borderId="0" xfId="23" applyFont="1"/>
    <xf numFmtId="0" fontId="7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4" fontId="7" fillId="0" borderId="14" xfId="4" applyNumberFormat="1" applyFont="1" applyBorder="1" applyAlignment="1">
      <alignment vertical="center"/>
    </xf>
    <xf numFmtId="4" fontId="7" fillId="0" borderId="10" xfId="4" applyNumberFormat="1" applyFont="1" applyBorder="1" applyAlignment="1">
      <alignment vertical="center"/>
    </xf>
    <xf numFmtId="2" fontId="7" fillId="0" borderId="7" xfId="4" applyNumberFormat="1" applyFont="1" applyBorder="1" applyAlignment="1">
      <alignment vertical="center"/>
    </xf>
    <xf numFmtId="2" fontId="7" fillId="0" borderId="7" xfId="5" applyNumberFormat="1" applyFont="1" applyBorder="1" applyAlignment="1">
      <alignment vertical="center"/>
    </xf>
    <xf numFmtId="2" fontId="6" fillId="0" borderId="15" xfId="5" applyNumberFormat="1" applyFont="1" applyBorder="1" applyAlignment="1">
      <alignment vertical="center"/>
    </xf>
    <xf numFmtId="171" fontId="7" fillId="0" borderId="7" xfId="4" applyNumberFormat="1" applyFont="1" applyBorder="1" applyAlignment="1">
      <alignment horizontal="right" vertical="center" indent="6"/>
    </xf>
    <xf numFmtId="171" fontId="6" fillId="0" borderId="1" xfId="4" applyNumberFormat="1" applyFont="1" applyBorder="1" applyAlignment="1">
      <alignment horizontal="right" vertical="center" indent="6"/>
    </xf>
    <xf numFmtId="2" fontId="7" fillId="0" borderId="7" xfId="6" applyNumberFormat="1" applyFont="1" applyBorder="1" applyAlignment="1">
      <alignment vertical="center"/>
    </xf>
    <xf numFmtId="1" fontId="7" fillId="0" borderId="7" xfId="6" applyNumberFormat="1" applyFont="1" applyBorder="1" applyAlignment="1">
      <alignment vertical="center"/>
    </xf>
    <xf numFmtId="2" fontId="7" fillId="0" borderId="7" xfId="8" applyNumberFormat="1" applyFont="1" applyBorder="1" applyAlignment="1">
      <alignment vertical="center"/>
    </xf>
    <xf numFmtId="2" fontId="6" fillId="0" borderId="15" xfId="8" applyNumberFormat="1" applyFont="1" applyBorder="1" applyAlignment="1">
      <alignment vertical="center"/>
    </xf>
    <xf numFmtId="2" fontId="7" fillId="0" borderId="5" xfId="3" applyNumberFormat="1" applyFont="1" applyBorder="1" applyAlignment="1">
      <alignment vertical="center"/>
    </xf>
    <xf numFmtId="2" fontId="7" fillId="0" borderId="18" xfId="3" applyNumberFormat="1" applyFont="1" applyBorder="1" applyAlignment="1">
      <alignment vertical="center"/>
    </xf>
    <xf numFmtId="2" fontId="6" fillId="0" borderId="20" xfId="3" applyNumberFormat="1" applyFont="1" applyBorder="1" applyAlignment="1">
      <alignment vertical="center"/>
    </xf>
    <xf numFmtId="2" fontId="7" fillId="0" borderId="14" xfId="3" applyNumberFormat="1" applyFont="1" applyBorder="1" applyAlignment="1">
      <alignment vertical="center"/>
    </xf>
    <xf numFmtId="1" fontId="7" fillId="0" borderId="1" xfId="7" applyNumberFormat="1" applyFont="1" applyFill="1" applyBorder="1" applyAlignment="1">
      <alignment horizontal="center" vertical="center"/>
    </xf>
    <xf numFmtId="2" fontId="6" fillId="0" borderId="15" xfId="10" applyNumberFormat="1" applyFont="1" applyFill="1" applyBorder="1" applyAlignment="1">
      <alignment horizontal="center" vertical="center"/>
    </xf>
    <xf numFmtId="49" fontId="27" fillId="0" borderId="18" xfId="7" applyNumberFormat="1" applyFont="1" applyBorder="1" applyAlignment="1">
      <alignment horizontal="center" vertical="center"/>
    </xf>
    <xf numFmtId="49" fontId="7" fillId="0" borderId="17" xfId="7" applyNumberFormat="1" applyFont="1" applyBorder="1" applyAlignment="1">
      <alignment horizontal="center" vertical="center"/>
    </xf>
    <xf numFmtId="1" fontId="7" fillId="0" borderId="1" xfId="7" applyNumberFormat="1" applyFont="1" applyBorder="1" applyAlignment="1">
      <alignment horizontal="center" vertical="center"/>
    </xf>
    <xf numFmtId="2" fontId="6" fillId="0" borderId="20" xfId="5" applyNumberFormat="1" applyFont="1" applyBorder="1" applyAlignment="1">
      <alignment vertical="center"/>
    </xf>
    <xf numFmtId="10" fontId="7" fillId="0" borderId="1" xfId="6" applyNumberFormat="1" applyFont="1" applyBorder="1" applyAlignment="1">
      <alignment vertical="center"/>
    </xf>
    <xf numFmtId="2" fontId="6" fillId="0" borderId="15" xfId="4" applyNumberFormat="1" applyFont="1" applyBorder="1" applyAlignment="1">
      <alignment horizontal="right" vertical="center" indent="2"/>
    </xf>
    <xf numFmtId="2" fontId="6" fillId="0" borderId="20" xfId="14" applyNumberFormat="1" applyFont="1" applyFill="1" applyBorder="1" applyAlignment="1">
      <alignment horizontal="right" vertical="center"/>
    </xf>
    <xf numFmtId="2" fontId="7" fillId="0" borderId="7" xfId="15" applyNumberFormat="1" applyFont="1" applyBorder="1" applyAlignment="1">
      <alignment vertical="center"/>
    </xf>
    <xf numFmtId="2" fontId="6" fillId="0" borderId="15" xfId="15" applyNumberFormat="1" applyFont="1" applyBorder="1" applyAlignment="1">
      <alignment vertical="center"/>
    </xf>
    <xf numFmtId="2" fontId="7" fillId="0" borderId="7" xfId="15" applyNumberFormat="1" applyFont="1" applyFill="1" applyBorder="1" applyAlignment="1">
      <alignment vertical="center"/>
    </xf>
    <xf numFmtId="2" fontId="6" fillId="0" borderId="15" xfId="15" applyNumberFormat="1" applyFont="1" applyFill="1" applyBorder="1" applyAlignment="1">
      <alignment vertical="center"/>
    </xf>
    <xf numFmtId="2" fontId="7" fillId="0" borderId="7" xfId="7" applyNumberFormat="1" applyFont="1" applyBorder="1" applyAlignment="1">
      <alignment vertical="center"/>
    </xf>
    <xf numFmtId="2" fontId="7" fillId="0" borderId="6" xfId="7" applyNumberFormat="1" applyFont="1" applyBorder="1" applyAlignment="1">
      <alignment vertical="center"/>
    </xf>
    <xf numFmtId="2" fontId="6" fillId="0" borderId="15" xfId="6" applyNumberFormat="1" applyFont="1" applyBorder="1" applyAlignment="1">
      <alignment vertical="center"/>
    </xf>
    <xf numFmtId="2" fontId="7" fillId="0" borderId="5" xfId="6" applyNumberFormat="1" applyFont="1" applyBorder="1" applyAlignment="1">
      <alignment vertical="center"/>
    </xf>
    <xf numFmtId="2" fontId="7" fillId="0" borderId="6" xfId="6" applyNumberFormat="1" applyFont="1" applyBorder="1" applyAlignment="1">
      <alignment vertical="center"/>
    </xf>
    <xf numFmtId="2" fontId="7" fillId="0" borderId="40" xfId="3" applyNumberFormat="1" applyFont="1" applyBorder="1" applyAlignment="1">
      <alignment vertical="center"/>
    </xf>
    <xf numFmtId="2" fontId="7" fillId="0" borderId="37" xfId="3" applyNumberFormat="1" applyFont="1" applyBorder="1" applyAlignment="1">
      <alignment vertical="center"/>
    </xf>
    <xf numFmtId="2" fontId="7" fillId="0" borderId="7" xfId="18" applyNumberFormat="1" applyFont="1" applyBorder="1" applyAlignment="1">
      <alignment vertical="center"/>
    </xf>
    <xf numFmtId="2" fontId="6" fillId="0" borderId="15" xfId="18" applyNumberFormat="1" applyFont="1" applyBorder="1" applyAlignment="1">
      <alignment vertical="center"/>
    </xf>
    <xf numFmtId="2" fontId="7" fillId="0" borderId="7" xfId="20" applyNumberFormat="1" applyFont="1" applyBorder="1" applyAlignment="1">
      <alignment vertical="center"/>
    </xf>
    <xf numFmtId="2" fontId="7" fillId="0" borderId="7" xfId="20" applyNumberFormat="1" applyFont="1" applyFill="1" applyBorder="1" applyAlignment="1">
      <alignment vertical="center"/>
    </xf>
    <xf numFmtId="2" fontId="7" fillId="0" borderId="17" xfId="20" applyNumberFormat="1" applyFont="1" applyFill="1" applyBorder="1" applyAlignment="1">
      <alignment vertical="center"/>
    </xf>
    <xf numFmtId="2" fontId="6" fillId="0" borderId="15" xfId="4" applyNumberFormat="1" applyFont="1" applyBorder="1" applyAlignment="1">
      <alignment vertical="center"/>
    </xf>
    <xf numFmtId="171" fontId="7" fillId="0" borderId="7" xfId="4" applyNumberFormat="1" applyFont="1" applyBorder="1" applyAlignment="1">
      <alignment vertical="center"/>
    </xf>
    <xf numFmtId="2" fontId="7" fillId="0" borderId="17" xfId="4" applyNumberFormat="1" applyFont="1" applyBorder="1" applyAlignment="1">
      <alignment vertical="center"/>
    </xf>
    <xf numFmtId="2" fontId="7" fillId="0" borderId="7" xfId="7" applyNumberFormat="1" applyFont="1" applyFill="1" applyBorder="1" applyAlignment="1">
      <alignment vertical="center"/>
    </xf>
    <xf numFmtId="2" fontId="6" fillId="0" borderId="15" xfId="7" applyNumberFormat="1" applyFont="1" applyFill="1" applyBorder="1" applyAlignment="1">
      <alignment vertical="center"/>
    </xf>
    <xf numFmtId="2" fontId="7" fillId="0" borderId="17" xfId="7" applyNumberFormat="1" applyFont="1" applyFill="1" applyBorder="1" applyAlignment="1">
      <alignment vertical="center"/>
    </xf>
    <xf numFmtId="2" fontId="7" fillId="0" borderId="7" xfId="11" applyNumberFormat="1" applyFont="1" applyBorder="1" applyAlignment="1">
      <alignment vertical="center"/>
    </xf>
    <xf numFmtId="2" fontId="7" fillId="0" borderId="6" xfId="11" applyNumberFormat="1" applyFont="1" applyBorder="1" applyAlignment="1">
      <alignment vertical="center"/>
    </xf>
    <xf numFmtId="2" fontId="7" fillId="0" borderId="7" xfId="0" applyNumberFormat="1" applyFont="1" applyBorder="1" applyAlignment="1">
      <alignment vertical="center"/>
    </xf>
    <xf numFmtId="2" fontId="7" fillId="0" borderId="10" xfId="0" applyNumberFormat="1" applyFont="1" applyBorder="1" applyAlignment="1">
      <alignment vertical="center"/>
    </xf>
    <xf numFmtId="2" fontId="6" fillId="0" borderId="20" xfId="0" applyNumberFormat="1" applyFont="1" applyBorder="1" applyAlignment="1">
      <alignment vertical="center"/>
    </xf>
    <xf numFmtId="2" fontId="7" fillId="0" borderId="5" xfId="4" applyNumberFormat="1" applyFont="1" applyBorder="1" applyAlignment="1">
      <alignment vertical="center"/>
    </xf>
    <xf numFmtId="2" fontId="7" fillId="0" borderId="6" xfId="4" applyNumberFormat="1" applyFont="1" applyBorder="1" applyAlignment="1">
      <alignment vertical="center"/>
    </xf>
    <xf numFmtId="2" fontId="7" fillId="0" borderId="5" xfId="10" applyNumberFormat="1" applyFont="1" applyBorder="1" applyAlignment="1">
      <alignment vertical="center"/>
    </xf>
    <xf numFmtId="2" fontId="7" fillId="0" borderId="7" xfId="10" applyNumberFormat="1" applyFont="1" applyBorder="1" applyAlignment="1">
      <alignment vertical="center"/>
    </xf>
    <xf numFmtId="2" fontId="7" fillId="0" borderId="6" xfId="10" applyNumberFormat="1" applyFont="1" applyBorder="1" applyAlignment="1">
      <alignment vertical="center"/>
    </xf>
    <xf numFmtId="2" fontId="7" fillId="0" borderId="5" xfId="5" applyNumberFormat="1" applyFont="1" applyBorder="1" applyAlignment="1">
      <alignment vertical="center"/>
    </xf>
    <xf numFmtId="2" fontId="7" fillId="0" borderId="6" xfId="5" applyNumberFormat="1" applyFont="1" applyBorder="1" applyAlignment="1">
      <alignment vertical="center"/>
    </xf>
    <xf numFmtId="2" fontId="7" fillId="0" borderId="7" xfId="1" applyNumberFormat="1" applyFont="1" applyBorder="1" applyAlignment="1">
      <alignment vertical="center"/>
    </xf>
    <xf numFmtId="0" fontId="39" fillId="0" borderId="1" xfId="22" applyFont="1" applyBorder="1"/>
    <xf numFmtId="0" fontId="39" fillId="3" borderId="22" xfId="22" applyFont="1" applyFill="1" applyBorder="1"/>
    <xf numFmtId="2" fontId="6" fillId="0" borderId="22" xfId="22" applyNumberFormat="1" applyFont="1" applyBorder="1"/>
    <xf numFmtId="2" fontId="7" fillId="0" borderId="7" xfId="7" applyNumberFormat="1" applyFont="1" applyBorder="1" applyAlignment="1">
      <alignment horizontal="right" vertical="center"/>
    </xf>
    <xf numFmtId="2" fontId="6" fillId="0" borderId="4" xfId="7" applyNumberFormat="1" applyFont="1" applyBorder="1" applyAlignment="1">
      <alignment horizontal="right" vertical="center"/>
    </xf>
    <xf numFmtId="2" fontId="6" fillId="0" borderId="4" xfId="7" applyNumberFormat="1" applyFont="1" applyBorder="1" applyAlignment="1">
      <alignment vertical="center"/>
    </xf>
    <xf numFmtId="2" fontId="7" fillId="0" borderId="5" xfId="11" applyNumberFormat="1" applyFont="1" applyBorder="1" applyAlignment="1">
      <alignment vertical="center"/>
    </xf>
    <xf numFmtId="10" fontId="6" fillId="0" borderId="15" xfId="11" applyNumberFormat="1" applyFont="1" applyBorder="1" applyAlignment="1">
      <alignment vertical="center"/>
    </xf>
    <xf numFmtId="4" fontId="7" fillId="0" borderId="7" xfId="11" applyNumberFormat="1" applyFont="1" applyBorder="1" applyAlignment="1">
      <alignment vertical="center"/>
    </xf>
    <xf numFmtId="4" fontId="6" fillId="0" borderId="1" xfId="11" applyNumberFormat="1" applyFont="1" applyBorder="1" applyAlignment="1">
      <alignment vertical="center"/>
    </xf>
    <xf numFmtId="2" fontId="7" fillId="0" borderId="5" xfId="7" applyNumberFormat="1" applyFont="1" applyBorder="1" applyAlignment="1">
      <alignment vertical="center"/>
    </xf>
    <xf numFmtId="4" fontId="7" fillId="0" borderId="5" xfId="7" applyNumberFormat="1" applyFont="1" applyBorder="1" applyAlignment="1">
      <alignment vertical="center"/>
    </xf>
    <xf numFmtId="4" fontId="7" fillId="0" borderId="7" xfId="7" applyNumberFormat="1" applyFont="1" applyBorder="1" applyAlignment="1">
      <alignment vertical="center"/>
    </xf>
    <xf numFmtId="4" fontId="7" fillId="0" borderId="6" xfId="7" applyNumberFormat="1" applyFont="1" applyBorder="1" applyAlignment="1">
      <alignment vertical="center"/>
    </xf>
    <xf numFmtId="2" fontId="6" fillId="0" borderId="19" xfId="7" quotePrefix="1" applyNumberFormat="1" applyFont="1" applyBorder="1" applyAlignment="1">
      <alignment vertical="center"/>
    </xf>
    <xf numFmtId="2" fontId="6" fillId="0" borderId="22" xfId="4" applyNumberFormat="1" applyFont="1" applyBorder="1" applyAlignment="1">
      <alignment horizontal="right" vertical="center"/>
    </xf>
    <xf numFmtId="2" fontId="6" fillId="0" borderId="21" xfId="3" applyNumberFormat="1" applyFont="1" applyBorder="1" applyAlignment="1">
      <alignment horizontal="right" vertical="center" indent="5"/>
    </xf>
    <xf numFmtId="2" fontId="6" fillId="0" borderId="16" xfId="7" quotePrefix="1" applyNumberFormat="1" applyFont="1" applyBorder="1" applyAlignment="1">
      <alignment horizontal="right" vertical="center"/>
    </xf>
    <xf numFmtId="2" fontId="6" fillId="0" borderId="15" xfId="7" quotePrefix="1" applyNumberFormat="1" applyFont="1" applyBorder="1" applyAlignment="1">
      <alignment horizontal="right" vertical="center"/>
    </xf>
    <xf numFmtId="2" fontId="7" fillId="0" borderId="7" xfId="3" applyNumberFormat="1" applyFont="1" applyBorder="1"/>
    <xf numFmtId="2" fontId="7" fillId="0" borderId="6" xfId="3" applyNumberFormat="1" applyFont="1" applyBorder="1"/>
    <xf numFmtId="2" fontId="7" fillId="0" borderId="5" xfId="3" applyNumberFormat="1" applyFont="1" applyBorder="1" applyAlignment="1">
      <alignment horizontal="right" vertical="center"/>
    </xf>
    <xf numFmtId="2" fontId="7" fillId="0" borderId="6" xfId="3" applyNumberFormat="1" applyFont="1" applyBorder="1" applyAlignment="1">
      <alignment horizontal="right" vertical="center"/>
    </xf>
    <xf numFmtId="2" fontId="7" fillId="0" borderId="17" xfId="7" applyNumberFormat="1" applyFont="1" applyBorder="1" applyAlignment="1">
      <alignment vertical="center"/>
    </xf>
    <xf numFmtId="2" fontId="29" fillId="0" borderId="5" xfId="3" applyNumberFormat="1" applyFont="1" applyBorder="1" applyAlignment="1">
      <alignment horizontal="right" vertical="center" wrapText="1"/>
    </xf>
    <xf numFmtId="2" fontId="29" fillId="0" borderId="7" xfId="3" applyNumberFormat="1" applyFont="1" applyBorder="1" applyAlignment="1">
      <alignment horizontal="right" vertical="center" wrapText="1"/>
    </xf>
    <xf numFmtId="2" fontId="29" fillId="0" borderId="7" xfId="3" applyNumberFormat="1" applyFont="1" applyBorder="1" applyAlignment="1">
      <alignment horizontal="right" vertical="center"/>
    </xf>
    <xf numFmtId="2" fontId="62" fillId="0" borderId="7" xfId="23" applyNumberFormat="1" applyFont="1" applyBorder="1"/>
    <xf numFmtId="2" fontId="62" fillId="0" borderId="15" xfId="23" applyNumberFormat="1" applyFont="1" applyBorder="1"/>
    <xf numFmtId="4" fontId="7" fillId="0" borderId="7" xfId="6" applyNumberFormat="1" applyFont="1" applyFill="1" applyBorder="1" applyAlignment="1">
      <alignment vertical="center"/>
    </xf>
    <xf numFmtId="4" fontId="6" fillId="0" borderId="15" xfId="6" applyNumberFormat="1" applyFont="1" applyFill="1" applyBorder="1" applyAlignment="1">
      <alignment vertical="center"/>
    </xf>
    <xf numFmtId="0" fontId="6" fillId="0" borderId="4" xfId="3" applyFont="1" applyBorder="1" applyAlignment="1">
      <alignment vertical="center"/>
    </xf>
    <xf numFmtId="0" fontId="6" fillId="0" borderId="1" xfId="3" applyFont="1" applyBorder="1" applyAlignment="1">
      <alignment horizontal="center" vertical="center"/>
    </xf>
    <xf numFmtId="0" fontId="35" fillId="0" borderId="1" xfId="3" applyFont="1" applyBorder="1" applyAlignment="1">
      <alignment horizontal="center" vertical="center"/>
    </xf>
    <xf numFmtId="3" fontId="7" fillId="0" borderId="14" xfId="4" applyNumberFormat="1" applyFont="1" applyBorder="1" applyAlignment="1">
      <alignment vertical="center"/>
    </xf>
    <xf numFmtId="37" fontId="2" fillId="0" borderId="0" xfId="3" applyNumberFormat="1" applyFont="1" applyAlignment="1">
      <alignment vertical="center"/>
    </xf>
    <xf numFmtId="3" fontId="29" fillId="0" borderId="5" xfId="3" applyNumberFormat="1" applyFont="1" applyBorder="1" applyAlignment="1">
      <alignment vertical="center" wrapText="1"/>
    </xf>
    <xf numFmtId="3" fontId="29" fillId="0" borderId="7" xfId="3" applyNumberFormat="1" applyFont="1" applyBorder="1" applyAlignment="1">
      <alignment vertical="center" wrapText="1"/>
    </xf>
    <xf numFmtId="3" fontId="29" fillId="0" borderId="7" xfId="3" applyNumberFormat="1" applyFont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2" fontId="6" fillId="0" borderId="1" xfId="3" applyNumberFormat="1" applyFont="1" applyBorder="1"/>
    <xf numFmtId="0" fontId="7" fillId="0" borderId="15" xfId="3" applyFont="1" applyBorder="1" applyAlignment="1">
      <alignment vertical="center"/>
    </xf>
    <xf numFmtId="3" fontId="7" fillId="0" borderId="15" xfId="3" applyNumberFormat="1" applyFont="1" applyBorder="1" applyAlignment="1">
      <alignment vertical="center"/>
    </xf>
    <xf numFmtId="2" fontId="7" fillId="0" borderId="15" xfId="3" applyNumberFormat="1" applyFont="1" applyBorder="1" applyAlignment="1">
      <alignment horizontal="right" vertical="center"/>
    </xf>
    <xf numFmtId="0" fontId="7" fillId="0" borderId="19" xfId="3" applyFont="1" applyBorder="1" applyAlignment="1">
      <alignment vertical="center"/>
    </xf>
    <xf numFmtId="0" fontId="7" fillId="0" borderId="20" xfId="3" applyFont="1" applyBorder="1" applyAlignment="1">
      <alignment vertical="center"/>
    </xf>
    <xf numFmtId="3" fontId="7" fillId="0" borderId="15" xfId="11" applyNumberFormat="1" applyFont="1" applyBorder="1" applyAlignment="1">
      <alignment vertical="center"/>
    </xf>
    <xf numFmtId="2" fontId="7" fillId="0" borderId="20" xfId="7" applyNumberFormat="1" applyFont="1" applyBorder="1" applyAlignment="1">
      <alignment vertical="center"/>
    </xf>
    <xf numFmtId="0" fontId="29" fillId="0" borderId="15" xfId="3" applyFont="1" applyBorder="1" applyAlignment="1">
      <alignment horizontal="left" vertical="top"/>
    </xf>
    <xf numFmtId="3" fontId="29" fillId="0" borderId="15" xfId="3" applyNumberFormat="1" applyFont="1" applyBorder="1" applyAlignment="1">
      <alignment vertical="center"/>
    </xf>
    <xf numFmtId="2" fontId="29" fillId="0" borderId="15" xfId="3" applyNumberFormat="1" applyFont="1" applyBorder="1" applyAlignment="1">
      <alignment horizontal="right" vertical="center" wrapText="1"/>
    </xf>
    <xf numFmtId="3" fontId="7" fillId="0" borderId="0" xfId="1" applyNumberFormat="1" applyFont="1" applyAlignment="1">
      <alignment vertical="center"/>
    </xf>
    <xf numFmtId="1" fontId="6" fillId="0" borderId="0" xfId="3" applyNumberFormat="1" applyFont="1" applyAlignment="1">
      <alignment horizontal="left" vertical="center"/>
    </xf>
    <xf numFmtId="1" fontId="7" fillId="0" borderId="17" xfId="18" applyNumberFormat="1" applyFont="1" applyBorder="1" applyAlignment="1">
      <alignment vertical="center"/>
    </xf>
    <xf numFmtId="37" fontId="7" fillId="0" borderId="15" xfId="4" applyNumberFormat="1" applyFont="1" applyBorder="1" applyAlignment="1">
      <alignment vertical="center"/>
    </xf>
    <xf numFmtId="2" fontId="7" fillId="0" borderId="15" xfId="4" applyNumberFormat="1" applyFont="1" applyBorder="1" applyAlignment="1">
      <alignment vertical="center"/>
    </xf>
    <xf numFmtId="3" fontId="7" fillId="0" borderId="15" xfId="7" applyNumberFormat="1" applyFont="1" applyBorder="1" applyAlignment="1">
      <alignment vertical="center"/>
    </xf>
    <xf numFmtId="2" fontId="7" fillId="0" borderId="15" xfId="6" applyNumberFormat="1" applyFont="1" applyBorder="1" applyAlignment="1">
      <alignment vertical="center"/>
    </xf>
    <xf numFmtId="3" fontId="7" fillId="0" borderId="15" xfId="6" applyNumberFormat="1" applyFont="1" applyBorder="1" applyAlignment="1">
      <alignment vertical="center"/>
    </xf>
    <xf numFmtId="2" fontId="7" fillId="0" borderId="22" xfId="3" applyNumberFormat="1" applyFont="1" applyBorder="1" applyAlignment="1">
      <alignment vertical="center"/>
    </xf>
    <xf numFmtId="37" fontId="7" fillId="0" borderId="15" xfId="11" applyNumberFormat="1" applyFont="1" applyBorder="1" applyAlignment="1">
      <alignment vertical="center"/>
    </xf>
    <xf numFmtId="2" fontId="7" fillId="0" borderId="15" xfId="11" applyNumberFormat="1" applyFont="1" applyBorder="1" applyAlignment="1">
      <alignment vertical="center"/>
    </xf>
    <xf numFmtId="2" fontId="7" fillId="0" borderId="15" xfId="3" applyNumberFormat="1" applyFont="1" applyBorder="1" applyAlignment="1">
      <alignment vertical="center"/>
    </xf>
    <xf numFmtId="2" fontId="7" fillId="0" borderId="15" xfId="7" applyNumberFormat="1" applyFont="1" applyBorder="1" applyAlignment="1">
      <alignment vertical="center"/>
    </xf>
    <xf numFmtId="3" fontId="7" fillId="0" borderId="20" xfId="7" applyNumberFormat="1" applyFont="1" applyBorder="1" applyAlignment="1">
      <alignment vertical="center"/>
    </xf>
    <xf numFmtId="2" fontId="7" fillId="0" borderId="15" xfId="1" applyNumberFormat="1" applyFont="1" applyBorder="1" applyAlignment="1">
      <alignment vertical="center"/>
    </xf>
    <xf numFmtId="3" fontId="7" fillId="0" borderId="1" xfId="7" applyNumberFormat="1" applyFont="1" applyBorder="1" applyAlignment="1">
      <alignment horizontal="right" vertical="center"/>
    </xf>
    <xf numFmtId="2" fontId="7" fillId="0" borderId="1" xfId="7" applyNumberFormat="1" applyFont="1" applyBorder="1" applyAlignment="1">
      <alignment horizontal="right" vertical="center"/>
    </xf>
    <xf numFmtId="2" fontId="7" fillId="0" borderId="15" xfId="7" applyNumberFormat="1" applyFont="1" applyBorder="1" applyAlignment="1">
      <alignment horizontal="right" vertical="center"/>
    </xf>
    <xf numFmtId="37" fontId="7" fillId="0" borderId="15" xfId="7" applyNumberFormat="1" applyFont="1" applyBorder="1" applyAlignment="1">
      <alignment horizontal="right" vertical="center"/>
    </xf>
    <xf numFmtId="3" fontId="7" fillId="0" borderId="1" xfId="11" applyNumberFormat="1" applyFont="1" applyBorder="1" applyAlignment="1">
      <alignment vertical="center"/>
    </xf>
    <xf numFmtId="2" fontId="7" fillId="0" borderId="1" xfId="11" applyNumberFormat="1" applyFont="1" applyBorder="1" applyAlignment="1">
      <alignment vertical="center"/>
    </xf>
    <xf numFmtId="3" fontId="7" fillId="0" borderId="2" xfId="11" applyNumberFormat="1" applyFont="1" applyBorder="1" applyAlignment="1">
      <alignment vertical="center"/>
    </xf>
    <xf numFmtId="3" fontId="7" fillId="0" borderId="4" xfId="7" applyNumberFormat="1" applyFont="1" applyBorder="1" applyAlignment="1">
      <alignment vertical="center"/>
    </xf>
    <xf numFmtId="37" fontId="7" fillId="0" borderId="4" xfId="7" applyNumberFormat="1" applyFont="1" applyBorder="1" applyAlignment="1">
      <alignment vertical="center"/>
    </xf>
    <xf numFmtId="2" fontId="7" fillId="0" borderId="1" xfId="7" applyNumberFormat="1" applyFont="1" applyBorder="1" applyAlignment="1">
      <alignment vertical="center"/>
    </xf>
    <xf numFmtId="4" fontId="7" fillId="0" borderId="1" xfId="7" applyNumberFormat="1" applyFont="1" applyBorder="1" applyAlignment="1">
      <alignment vertical="center"/>
    </xf>
    <xf numFmtId="3" fontId="7" fillId="0" borderId="1" xfId="7" applyNumberFormat="1" applyFont="1" applyBorder="1" applyAlignment="1">
      <alignment vertical="center"/>
    </xf>
    <xf numFmtId="37" fontId="7" fillId="0" borderId="1" xfId="4" applyNumberFormat="1" applyFont="1" applyBorder="1" applyAlignment="1">
      <alignment vertical="center"/>
    </xf>
    <xf numFmtId="2" fontId="7" fillId="0" borderId="1" xfId="4" applyNumberFormat="1" applyFont="1" applyBorder="1" applyAlignment="1">
      <alignment vertical="center"/>
    </xf>
    <xf numFmtId="166" fontId="7" fillId="3" borderId="1" xfId="4" applyNumberFormat="1" applyFont="1" applyFill="1" applyBorder="1" applyAlignment="1">
      <alignment vertical="center"/>
    </xf>
    <xf numFmtId="166" fontId="7" fillId="3" borderId="2" xfId="4" applyNumberFormat="1" applyFont="1" applyFill="1" applyBorder="1" applyAlignment="1">
      <alignment vertical="center"/>
    </xf>
    <xf numFmtId="166" fontId="7" fillId="0" borderId="22" xfId="4" applyNumberFormat="1" applyFont="1" applyBorder="1" applyAlignment="1">
      <alignment vertical="center"/>
    </xf>
    <xf numFmtId="166" fontId="7" fillId="0" borderId="41" xfId="4" applyNumberFormat="1" applyFont="1" applyBorder="1" applyAlignment="1">
      <alignment vertical="center"/>
    </xf>
    <xf numFmtId="166" fontId="7" fillId="0" borderId="19" xfId="4" applyNumberFormat="1" applyFont="1" applyBorder="1" applyAlignment="1">
      <alignment vertical="center"/>
    </xf>
    <xf numFmtId="166" fontId="7" fillId="0" borderId="20" xfId="4" applyNumberFormat="1" applyFont="1" applyBorder="1" applyAlignment="1">
      <alignment vertical="center"/>
    </xf>
    <xf numFmtId="3" fontId="7" fillId="0" borderId="1" xfId="7" quotePrefix="1" applyNumberFormat="1" applyFont="1" applyBorder="1" applyAlignment="1">
      <alignment vertical="center"/>
    </xf>
    <xf numFmtId="37" fontId="7" fillId="0" borderId="22" xfId="7" applyNumberFormat="1" applyFont="1" applyBorder="1" applyAlignment="1">
      <alignment vertical="center"/>
    </xf>
    <xf numFmtId="37" fontId="7" fillId="0" borderId="4" xfId="7" applyNumberFormat="1" applyFont="1" applyFill="1" applyBorder="1" applyAlignment="1">
      <alignment vertical="center"/>
    </xf>
    <xf numFmtId="37" fontId="7" fillId="0" borderId="1" xfId="7" applyNumberFormat="1" applyFont="1" applyFill="1" applyBorder="1" applyAlignment="1">
      <alignment vertical="center"/>
    </xf>
    <xf numFmtId="2" fontId="7" fillId="0" borderId="1" xfId="7" applyNumberFormat="1" applyFont="1" applyFill="1" applyBorder="1" applyAlignment="1">
      <alignment vertical="center"/>
    </xf>
    <xf numFmtId="2" fontId="7" fillId="0" borderId="7" xfId="11" applyNumberFormat="1" applyFont="1" applyBorder="1" applyAlignment="1">
      <alignment horizontal="right" vertical="center"/>
    </xf>
    <xf numFmtId="37" fontId="7" fillId="0" borderId="20" xfId="4" applyNumberFormat="1" applyFont="1" applyBorder="1" applyAlignment="1">
      <alignment vertical="center"/>
    </xf>
    <xf numFmtId="2" fontId="7" fillId="0" borderId="20" xfId="10" applyNumberFormat="1" applyFont="1" applyBorder="1" applyAlignment="1">
      <alignment vertical="center"/>
    </xf>
    <xf numFmtId="3" fontId="7" fillId="0" borderId="15" xfId="4" applyNumberFormat="1" applyFont="1" applyBorder="1" applyAlignment="1">
      <alignment vertical="center"/>
    </xf>
    <xf numFmtId="3" fontId="7" fillId="0" borderId="20" xfId="4" applyNumberFormat="1" applyFont="1" applyBorder="1" applyAlignment="1">
      <alignment vertical="center"/>
    </xf>
    <xf numFmtId="2" fontId="7" fillId="0" borderId="20" xfId="4" applyNumberFormat="1" applyFont="1" applyBorder="1" applyAlignment="1">
      <alignment vertical="center"/>
    </xf>
    <xf numFmtId="37" fontId="7" fillId="0" borderId="15" xfId="5" applyNumberFormat="1" applyFont="1" applyBorder="1" applyAlignment="1">
      <alignment vertical="center"/>
    </xf>
    <xf numFmtId="2" fontId="7" fillId="0" borderId="15" xfId="5" applyNumberFormat="1" applyFont="1" applyBorder="1" applyAlignment="1">
      <alignment vertical="center"/>
    </xf>
    <xf numFmtId="2" fontId="7" fillId="0" borderId="7" xfId="8" applyNumberFormat="1" applyFont="1" applyBorder="1" applyAlignment="1">
      <alignment horizontal="right" vertical="center"/>
    </xf>
    <xf numFmtId="2" fontId="7" fillId="0" borderId="5" xfId="7" applyNumberFormat="1" applyFont="1" applyBorder="1" applyAlignment="1">
      <alignment horizontal="right" vertical="center"/>
    </xf>
    <xf numFmtId="2" fontId="7" fillId="0" borderId="6" xfId="7" applyNumberFormat="1" applyFont="1" applyBorder="1" applyAlignment="1">
      <alignment horizontal="right" vertical="center"/>
    </xf>
    <xf numFmtId="2" fontId="7" fillId="0" borderId="1" xfId="11" applyNumberFormat="1" applyFont="1" applyBorder="1" applyAlignment="1">
      <alignment horizontal="right" vertical="center"/>
    </xf>
    <xf numFmtId="4" fontId="7" fillId="0" borderId="16" xfId="4" applyNumberFormat="1" applyFont="1" applyBorder="1" applyAlignment="1">
      <alignment vertical="center"/>
    </xf>
    <xf numFmtId="1" fontId="7" fillId="0" borderId="16" xfId="4" applyNumberFormat="1" applyFont="1" applyBorder="1" applyAlignment="1">
      <alignment vertical="center"/>
    </xf>
    <xf numFmtId="1" fontId="7" fillId="0" borderId="15" xfId="3" applyNumberFormat="1" applyFont="1" applyBorder="1" applyAlignment="1">
      <alignment vertical="center"/>
    </xf>
    <xf numFmtId="3" fontId="7" fillId="0" borderId="16" xfId="4" applyNumberFormat="1" applyFont="1" applyBorder="1" applyAlignment="1">
      <alignment vertical="center"/>
    </xf>
    <xf numFmtId="37" fontId="7" fillId="0" borderId="5" xfId="4" applyNumberFormat="1" applyFont="1" applyBorder="1" applyAlignment="1">
      <alignment horizontal="right" vertical="center" indent="8"/>
    </xf>
    <xf numFmtId="37" fontId="7" fillId="0" borderId="1" xfId="4" applyNumberFormat="1" applyFont="1" applyBorder="1" applyAlignment="1">
      <alignment horizontal="right" vertical="center" indent="8"/>
    </xf>
    <xf numFmtId="171" fontId="7" fillId="0" borderId="1" xfId="4" applyNumberFormat="1" applyFont="1" applyBorder="1" applyAlignment="1">
      <alignment horizontal="right" vertical="center" indent="6"/>
    </xf>
    <xf numFmtId="2" fontId="7" fillId="0" borderId="1" xfId="5" applyNumberFormat="1" applyFont="1" applyBorder="1" applyAlignment="1">
      <alignment vertical="center"/>
    </xf>
    <xf numFmtId="2" fontId="62" fillId="0" borderId="7" xfId="23" applyNumberFormat="1" applyFont="1" applyBorder="1" applyAlignment="1">
      <alignment horizontal="right"/>
    </xf>
    <xf numFmtId="2" fontId="62" fillId="0" borderId="6" xfId="23" applyNumberFormat="1" applyFont="1" applyBorder="1" applyAlignment="1">
      <alignment horizontal="right"/>
    </xf>
    <xf numFmtId="2" fontId="62" fillId="0" borderId="15" xfId="23" applyNumberFormat="1" applyFont="1" applyBorder="1" applyAlignment="1">
      <alignment horizontal="right"/>
    </xf>
    <xf numFmtId="166" fontId="4" fillId="0" borderId="7" xfId="1" applyNumberFormat="1" applyFont="1" applyBorder="1" applyAlignment="1">
      <alignment horizontal="right" vertical="center"/>
    </xf>
    <xf numFmtId="166" fontId="7" fillId="0" borderId="20" xfId="11" applyNumberFormat="1" applyFont="1" applyBorder="1" applyAlignment="1">
      <alignment vertical="center"/>
    </xf>
    <xf numFmtId="2" fontId="7" fillId="0" borderId="11" xfId="7" applyNumberFormat="1" applyFont="1" applyBorder="1" applyAlignment="1">
      <alignment horizontal="right" vertical="center"/>
    </xf>
    <xf numFmtId="2" fontId="7" fillId="0" borderId="22" xfId="7" applyNumberFormat="1" applyFont="1" applyBorder="1" applyAlignment="1">
      <alignment horizontal="right" vertical="center"/>
    </xf>
    <xf numFmtId="2" fontId="7" fillId="0" borderId="1" xfId="7" quotePrefix="1" applyNumberFormat="1" applyFont="1" applyBorder="1" applyAlignment="1">
      <alignment horizontal="right" vertical="center"/>
    </xf>
    <xf numFmtId="2" fontId="7" fillId="0" borderId="1" xfId="4" applyNumberFormat="1" applyFont="1" applyBorder="1" applyAlignment="1">
      <alignment horizontal="right" vertical="center"/>
    </xf>
    <xf numFmtId="2" fontId="7" fillId="0" borderId="7" xfId="4" applyNumberFormat="1" applyFont="1" applyBorder="1" applyAlignment="1">
      <alignment horizontal="right" vertical="center"/>
    </xf>
    <xf numFmtId="37" fontId="7" fillId="0" borderId="4" xfId="4" applyNumberFormat="1" applyFont="1" applyBorder="1" applyAlignment="1">
      <alignment vertical="center"/>
    </xf>
    <xf numFmtId="37" fontId="7" fillId="3" borderId="4" xfId="4" applyNumberFormat="1" applyFont="1" applyFill="1" applyBorder="1" applyAlignment="1">
      <alignment vertical="center"/>
    </xf>
    <xf numFmtId="2" fontId="7" fillId="0" borderId="5" xfId="4" applyNumberFormat="1" applyFont="1" applyBorder="1" applyAlignment="1">
      <alignment horizontal="right" vertical="center"/>
    </xf>
    <xf numFmtId="166" fontId="7" fillId="3" borderId="17" xfId="4" applyNumberFormat="1" applyFont="1" applyFill="1" applyBorder="1" applyAlignment="1">
      <alignment vertical="center"/>
    </xf>
    <xf numFmtId="2" fontId="4" fillId="0" borderId="7" xfId="1" applyNumberFormat="1" applyFont="1" applyBorder="1" applyAlignment="1">
      <alignment horizontal="right" vertical="top"/>
    </xf>
    <xf numFmtId="4" fontId="4" fillId="0" borderId="7" xfId="1" applyNumberFormat="1" applyFont="1" applyBorder="1" applyAlignment="1">
      <alignment horizontal="right" vertical="top"/>
    </xf>
    <xf numFmtId="44" fontId="4" fillId="0" borderId="7" xfId="1" applyNumberFormat="1" applyFont="1" applyBorder="1" applyAlignment="1">
      <alignment horizontal="right" vertical="top"/>
    </xf>
    <xf numFmtId="2" fontId="4" fillId="0" borderId="7" xfId="1" applyNumberFormat="1" applyFont="1" applyBorder="1"/>
    <xf numFmtId="2" fontId="4" fillId="0" borderId="7" xfId="1" applyNumberFormat="1" applyFont="1" applyBorder="1" applyAlignment="1">
      <alignment vertical="center"/>
    </xf>
    <xf numFmtId="4" fontId="4" fillId="0" borderId="7" xfId="1" applyNumberFormat="1" applyFont="1" applyBorder="1" applyAlignment="1">
      <alignment horizontal="right"/>
    </xf>
    <xf numFmtId="2" fontId="4" fillId="0" borderId="0" xfId="1" applyNumberFormat="1" applyFont="1" applyAlignment="1">
      <alignment horizontal="right"/>
    </xf>
    <xf numFmtId="2" fontId="4" fillId="0" borderId="6" xfId="1" applyNumberFormat="1" applyFont="1" applyBorder="1" applyAlignment="1">
      <alignment horizontal="right" vertical="top"/>
    </xf>
    <xf numFmtId="166" fontId="4" fillId="0" borderId="7" xfId="1" applyNumberFormat="1" applyFont="1" applyFill="1" applyBorder="1" applyAlignment="1">
      <alignment horizontal="right" vertical="top"/>
    </xf>
    <xf numFmtId="170" fontId="7" fillId="0" borderId="15" xfId="3" applyNumberFormat="1" applyFont="1" applyBorder="1" applyAlignment="1">
      <alignment vertical="center"/>
    </xf>
    <xf numFmtId="37" fontId="7" fillId="0" borderId="15" xfId="3" applyNumberFormat="1" applyFont="1" applyBorder="1" applyAlignment="1">
      <alignment vertical="center"/>
    </xf>
    <xf numFmtId="2" fontId="7" fillId="0" borderId="20" xfId="3" applyNumberFormat="1" applyFont="1" applyBorder="1" applyAlignment="1">
      <alignment vertical="center"/>
    </xf>
    <xf numFmtId="2" fontId="7" fillId="0" borderId="16" xfId="3" applyNumberFormat="1" applyFont="1" applyBorder="1" applyAlignment="1">
      <alignment vertical="center"/>
    </xf>
    <xf numFmtId="4" fontId="7" fillId="0" borderId="1" xfId="11" applyNumberFormat="1" applyFont="1" applyBorder="1" applyAlignment="1">
      <alignment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3" fontId="7" fillId="0" borderId="0" xfId="3" applyNumberFormat="1" applyFont="1" applyAlignment="1">
      <alignment vertical="center"/>
    </xf>
    <xf numFmtId="0" fontId="7" fillId="0" borderId="0" xfId="3" applyFont="1" applyAlignment="1">
      <alignment vertical="center"/>
    </xf>
    <xf numFmtId="2" fontId="7" fillId="0" borderId="15" xfId="1" applyNumberFormat="1" applyFont="1" applyBorder="1" applyAlignment="1">
      <alignment horizontal="right" vertical="center" indent="1"/>
    </xf>
    <xf numFmtId="166" fontId="7" fillId="6" borderId="15" xfId="1" applyNumberFormat="1" applyFont="1" applyFill="1" applyBorder="1" applyAlignment="1">
      <alignment horizontal="right" vertical="center" indent="1"/>
    </xf>
    <xf numFmtId="3" fontId="7" fillId="0" borderId="15" xfId="1" applyNumberFormat="1" applyFont="1" applyBorder="1" applyAlignment="1">
      <alignment vertical="center"/>
    </xf>
    <xf numFmtId="37" fontId="7" fillId="0" borderId="15" xfId="20" applyNumberFormat="1" applyFont="1" applyBorder="1" applyAlignment="1">
      <alignment vertical="center"/>
    </xf>
    <xf numFmtId="2" fontId="7" fillId="0" borderId="15" xfId="20" applyNumberFormat="1" applyFont="1" applyBorder="1" applyAlignment="1">
      <alignment vertical="center"/>
    </xf>
    <xf numFmtId="37" fontId="7" fillId="0" borderId="15" xfId="20" applyNumberFormat="1" applyFont="1" applyFill="1" applyBorder="1" applyAlignment="1">
      <alignment vertical="center"/>
    </xf>
    <xf numFmtId="2" fontId="7" fillId="0" borderId="15" xfId="20" applyNumberFormat="1" applyFont="1" applyFill="1" applyBorder="1" applyAlignment="1">
      <alignment vertical="center"/>
    </xf>
    <xf numFmtId="171" fontId="7" fillId="0" borderId="15" xfId="4" applyNumberFormat="1" applyFont="1" applyBorder="1" applyAlignment="1">
      <alignment vertical="center"/>
    </xf>
    <xf numFmtId="37" fontId="7" fillId="0" borderId="15" xfId="7" applyNumberFormat="1" applyFont="1" applyFill="1" applyBorder="1" applyAlignment="1">
      <alignment vertical="center"/>
    </xf>
    <xf numFmtId="2" fontId="7" fillId="0" borderId="15" xfId="7" applyNumberFormat="1" applyFont="1" applyFill="1" applyBorder="1" applyAlignment="1">
      <alignment vertical="center"/>
    </xf>
    <xf numFmtId="2" fontId="7" fillId="0" borderId="20" xfId="7" applyNumberFormat="1" applyFont="1" applyFill="1" applyBorder="1" applyAlignment="1">
      <alignment vertical="center"/>
    </xf>
    <xf numFmtId="2" fontId="7" fillId="0" borderId="15" xfId="10" applyNumberFormat="1" applyFont="1" applyBorder="1" applyAlignment="1">
      <alignment vertical="center"/>
    </xf>
    <xf numFmtId="37" fontId="7" fillId="0" borderId="22" xfId="5" applyNumberFormat="1" applyFont="1" applyBorder="1" applyAlignment="1">
      <alignment vertical="center"/>
    </xf>
    <xf numFmtId="166" fontId="7" fillId="0" borderId="15" xfId="3" applyNumberFormat="1" applyFont="1" applyBorder="1" applyAlignment="1">
      <alignment vertical="center"/>
    </xf>
    <xf numFmtId="37" fontId="7" fillId="0" borderId="20" xfId="5" applyNumberFormat="1" applyFont="1" applyBorder="1" applyAlignment="1">
      <alignment vertical="center"/>
    </xf>
    <xf numFmtId="3" fontId="7" fillId="0" borderId="15" xfId="3" quotePrefix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7" fillId="0" borderId="0" xfId="3" applyFont="1" applyAlignment="1">
      <alignment vertical="center"/>
    </xf>
    <xf numFmtId="2" fontId="7" fillId="0" borderId="0" xfId="3" applyNumberFormat="1" applyFont="1" applyAlignment="1">
      <alignment wrapText="1"/>
    </xf>
    <xf numFmtId="37" fontId="7" fillId="0" borderId="0" xfId="3" applyNumberFormat="1" applyFont="1" applyAlignment="1">
      <alignment wrapText="1"/>
    </xf>
    <xf numFmtId="3" fontId="7" fillId="0" borderId="5" xfId="3" applyNumberFormat="1" applyFont="1" applyBorder="1" applyAlignment="1">
      <alignment horizontal="right" vertical="center"/>
    </xf>
    <xf numFmtId="37" fontId="7" fillId="0" borderId="5" xfId="3" applyNumberFormat="1" applyFont="1" applyBorder="1" applyAlignment="1">
      <alignment horizontal="right" vertical="center"/>
    </xf>
    <xf numFmtId="0" fontId="7" fillId="2" borderId="5" xfId="3" applyFont="1" applyFill="1" applyBorder="1" applyAlignment="1">
      <alignment horizontal="right" wrapText="1"/>
    </xf>
    <xf numFmtId="3" fontId="7" fillId="0" borderId="7" xfId="4" applyNumberFormat="1" applyFont="1" applyBorder="1" applyAlignment="1">
      <alignment horizontal="right" vertical="center" wrapText="1"/>
    </xf>
    <xf numFmtId="37" fontId="7" fillId="0" borderId="7" xfId="4" applyNumberFormat="1" applyFont="1" applyBorder="1" applyAlignment="1">
      <alignment horizontal="right" vertical="center" wrapText="1"/>
    </xf>
    <xf numFmtId="2" fontId="7" fillId="0" borderId="7" xfId="3" applyNumberFormat="1" applyFont="1" applyBorder="1" applyAlignment="1">
      <alignment horizontal="right" vertical="center" wrapText="1"/>
    </xf>
    <xf numFmtId="3" fontId="7" fillId="0" borderId="7" xfId="4" applyNumberFormat="1" applyFont="1" applyBorder="1" applyAlignment="1">
      <alignment horizontal="right" wrapText="1"/>
    </xf>
    <xf numFmtId="37" fontId="7" fillId="0" borderId="7" xfId="4" applyNumberFormat="1" applyFont="1" applyBorder="1" applyAlignment="1">
      <alignment horizontal="right" wrapText="1"/>
    </xf>
    <xf numFmtId="166" fontId="7" fillId="0" borderId="7" xfId="3" applyNumberFormat="1" applyFont="1" applyBorder="1" applyAlignment="1">
      <alignment horizontal="right" wrapText="1"/>
    </xf>
    <xf numFmtId="2" fontId="7" fillId="0" borderId="7" xfId="3" applyNumberFormat="1" applyFont="1" applyBorder="1" applyAlignment="1">
      <alignment horizontal="right" wrapText="1"/>
    </xf>
    <xf numFmtId="3" fontId="7" fillId="0" borderId="22" xfId="4" applyNumberFormat="1" applyFont="1" applyBorder="1" applyAlignment="1">
      <alignment horizontal="right" vertical="center" wrapText="1"/>
    </xf>
    <xf numFmtId="37" fontId="7" fillId="0" borderId="22" xfId="4" applyNumberFormat="1" applyFont="1" applyBorder="1" applyAlignment="1">
      <alignment horizontal="right" wrapText="1"/>
    </xf>
    <xf numFmtId="2" fontId="7" fillId="0" borderId="22" xfId="3" applyNumberFormat="1" applyFont="1" applyBorder="1" applyAlignment="1">
      <alignment horizontal="right" wrapText="1"/>
    </xf>
    <xf numFmtId="2" fontId="7" fillId="0" borderId="0" xfId="3" applyNumberFormat="1" applyFont="1" applyAlignment="1">
      <alignment vertical="center" wrapText="1"/>
    </xf>
    <xf numFmtId="37" fontId="7" fillId="0" borderId="0" xfId="3" applyNumberFormat="1" applyFont="1" applyAlignment="1">
      <alignment vertical="center" wrapText="1"/>
    </xf>
    <xf numFmtId="2" fontId="6" fillId="0" borderId="15" xfId="10" applyNumberFormat="1" applyFont="1" applyBorder="1" applyAlignment="1">
      <alignment horizontal="center" vertical="center"/>
    </xf>
    <xf numFmtId="4" fontId="7" fillId="0" borderId="0" xfId="3" applyNumberFormat="1" applyFont="1" applyAlignment="1">
      <alignment vertical="center"/>
    </xf>
    <xf numFmtId="4" fontId="7" fillId="0" borderId="7" xfId="6" applyNumberFormat="1" applyFont="1" applyBorder="1" applyAlignment="1">
      <alignment vertical="center"/>
    </xf>
    <xf numFmtId="4" fontId="7" fillId="0" borderId="6" xfId="6" applyNumberFormat="1" applyFont="1" applyBorder="1" applyAlignment="1">
      <alignment vertical="center"/>
    </xf>
    <xf numFmtId="4" fontId="6" fillId="2" borderId="2" xfId="3" applyNumberFormat="1" applyFont="1" applyFill="1" applyBorder="1" applyAlignment="1">
      <alignment vertical="center"/>
    </xf>
    <xf numFmtId="2" fontId="7" fillId="0" borderId="1" xfId="6" applyNumberFormat="1" applyFont="1" applyBorder="1" applyAlignment="1">
      <alignment horizontal="right" vertical="center"/>
    </xf>
    <xf numFmtId="0" fontId="64" fillId="0" borderId="7" xfId="2" applyFont="1" applyBorder="1" applyAlignment="1" applyProtection="1">
      <alignment horizontal="left" vertical="top"/>
    </xf>
    <xf numFmtId="0" fontId="62" fillId="0" borderId="7" xfId="1" applyFont="1" applyBorder="1" applyAlignment="1">
      <alignment vertical="top"/>
    </xf>
    <xf numFmtId="0" fontId="62" fillId="0" borderId="7" xfId="1" applyFont="1" applyBorder="1" applyAlignment="1">
      <alignment wrapText="1"/>
    </xf>
    <xf numFmtId="3" fontId="62" fillId="0" borderId="7" xfId="1" applyNumberFormat="1" applyFont="1" applyBorder="1" applyAlignment="1">
      <alignment horizontal="right"/>
    </xf>
    <xf numFmtId="2" fontId="62" fillId="0" borderId="7" xfId="1" applyNumberFormat="1" applyFont="1" applyBorder="1" applyAlignment="1">
      <alignment horizontal="right"/>
    </xf>
    <xf numFmtId="0" fontId="62" fillId="0" borderId="7" xfId="1" applyFont="1" applyBorder="1" applyAlignment="1">
      <alignment horizontal="left" vertical="top"/>
    </xf>
    <xf numFmtId="0" fontId="62" fillId="0" borderId="7" xfId="1" applyFont="1" applyBorder="1" applyAlignment="1">
      <alignment horizontal="right" vertical="top"/>
    </xf>
    <xf numFmtId="166" fontId="62" fillId="0" borderId="7" xfId="1" applyNumberFormat="1" applyFont="1" applyBorder="1" applyAlignment="1">
      <alignment horizontal="right"/>
    </xf>
    <xf numFmtId="39" fontId="62" fillId="0" borderId="7" xfId="1" applyNumberFormat="1" applyFont="1" applyBorder="1" applyAlignment="1">
      <alignment horizontal="right"/>
    </xf>
    <xf numFmtId="0" fontId="49" fillId="0" borderId="7" xfId="1" applyFont="1" applyBorder="1" applyAlignment="1">
      <alignment horizontal="right" vertical="top"/>
    </xf>
    <xf numFmtId="0" fontId="49" fillId="0" borderId="7" xfId="1" applyFont="1" applyBorder="1" applyAlignment="1">
      <alignment wrapText="1"/>
    </xf>
    <xf numFmtId="165" fontId="62" fillId="0" borderId="7" xfId="1" applyNumberFormat="1" applyFont="1" applyBorder="1" applyAlignment="1">
      <alignment horizontal="right"/>
    </xf>
    <xf numFmtId="166" fontId="62" fillId="0" borderId="7" xfId="1" applyNumberFormat="1" applyFont="1" applyBorder="1" applyAlignment="1">
      <alignment horizontal="right" vertical="top"/>
    </xf>
    <xf numFmtId="166" fontId="62" fillId="0" borderId="7" xfId="1" applyNumberFormat="1" applyFont="1" applyFill="1" applyBorder="1" applyAlignment="1">
      <alignment horizontal="right"/>
    </xf>
    <xf numFmtId="166" fontId="62" fillId="0" borderId="7" xfId="1" applyNumberFormat="1" applyFont="1" applyFill="1" applyBorder="1" applyAlignment="1">
      <alignment horizontal="right" vertical="top"/>
    </xf>
    <xf numFmtId="2" fontId="62" fillId="0" borderId="7" xfId="1" applyNumberFormat="1" applyFont="1" applyBorder="1" applyAlignment="1">
      <alignment horizontal="right" vertical="top"/>
    </xf>
    <xf numFmtId="0" fontId="62" fillId="0" borderId="7" xfId="1" applyFont="1" applyBorder="1" applyAlignment="1">
      <alignment horizontal="right"/>
    </xf>
    <xf numFmtId="165" fontId="62" fillId="0" borderId="7" xfId="1" applyNumberFormat="1" applyFont="1" applyBorder="1" applyAlignment="1">
      <alignment horizontal="right" vertical="top"/>
    </xf>
    <xf numFmtId="37" fontId="62" fillId="0" borderId="7" xfId="1" applyNumberFormat="1" applyFont="1" applyBorder="1" applyAlignment="1">
      <alignment horizontal="right" vertical="top"/>
    </xf>
    <xf numFmtId="3" fontId="62" fillId="0" borderId="7" xfId="1" quotePrefix="1" applyNumberFormat="1" applyFont="1" applyBorder="1" applyAlignment="1">
      <alignment horizontal="right" vertical="top"/>
    </xf>
    <xf numFmtId="3" fontId="62" fillId="0" borderId="7" xfId="1" applyNumberFormat="1" applyFont="1" applyBorder="1" applyAlignment="1">
      <alignment horizontal="right" vertical="top"/>
    </xf>
    <xf numFmtId="4" fontId="62" fillId="0" borderId="7" xfId="1" applyNumberFormat="1" applyFont="1" applyBorder="1" applyAlignment="1">
      <alignment horizontal="right" vertical="top"/>
    </xf>
    <xf numFmtId="44" fontId="62" fillId="0" borderId="7" xfId="1" applyNumberFormat="1" applyFont="1" applyBorder="1" applyAlignment="1">
      <alignment horizontal="right" vertical="top"/>
    </xf>
    <xf numFmtId="37" fontId="62" fillId="0" borderId="7" xfId="1" applyNumberFormat="1" applyFont="1" applyBorder="1"/>
    <xf numFmtId="2" fontId="62" fillId="0" borderId="7" xfId="1" applyNumberFormat="1" applyFont="1" applyBorder="1"/>
    <xf numFmtId="37" fontId="62" fillId="0" borderId="7" xfId="1" applyNumberFormat="1" applyFont="1" applyBorder="1" applyAlignment="1">
      <alignment horizontal="right"/>
    </xf>
    <xf numFmtId="0" fontId="62" fillId="0" borderId="6" xfId="1" applyFont="1" applyBorder="1" applyAlignment="1">
      <alignment wrapText="1"/>
    </xf>
    <xf numFmtId="2" fontId="62" fillId="0" borderId="6" xfId="1" applyNumberFormat="1" applyFont="1" applyBorder="1" applyAlignment="1">
      <alignment horizontal="right"/>
    </xf>
    <xf numFmtId="166" fontId="62" fillId="0" borderId="6" xfId="1" applyNumberFormat="1" applyFont="1" applyBorder="1" applyAlignment="1">
      <alignment horizontal="right"/>
    </xf>
    <xf numFmtId="0" fontId="62" fillId="0" borderId="6" xfId="1" applyFont="1" applyBorder="1" applyAlignment="1">
      <alignment vertical="top"/>
    </xf>
    <xf numFmtId="0" fontId="62" fillId="0" borderId="7" xfId="1" applyFont="1" applyBorder="1" applyAlignment="1">
      <alignment vertical="top" wrapText="1"/>
    </xf>
    <xf numFmtId="0" fontId="62" fillId="0" borderId="6" xfId="1" applyFont="1" applyBorder="1" applyAlignment="1">
      <alignment horizontal="right"/>
    </xf>
    <xf numFmtId="0" fontId="49" fillId="0" borderId="0" xfId="1" applyFont="1" applyAlignment="1">
      <alignment wrapText="1"/>
    </xf>
    <xf numFmtId="0" fontId="62" fillId="0" borderId="0" xfId="1" applyFont="1" applyAlignment="1">
      <alignment wrapText="1"/>
    </xf>
    <xf numFmtId="165" fontId="62" fillId="0" borderId="7" xfId="1" applyNumberFormat="1" applyFont="1" applyBorder="1" applyAlignment="1">
      <alignment vertical="top"/>
    </xf>
    <xf numFmtId="3" fontId="62" fillId="0" borderId="7" xfId="1" applyNumberFormat="1" applyFont="1" applyBorder="1"/>
    <xf numFmtId="0" fontId="62" fillId="0" borderId="7" xfId="1" applyFont="1" applyFill="1" applyBorder="1" applyAlignment="1">
      <alignment wrapText="1"/>
    </xf>
    <xf numFmtId="3" fontId="62" fillId="0" borderId="7" xfId="1" applyNumberFormat="1" applyFont="1" applyFill="1" applyBorder="1" applyAlignment="1">
      <alignment horizontal="right"/>
    </xf>
    <xf numFmtId="0" fontId="62" fillId="0" borderId="7" xfId="1" applyFont="1" applyFill="1" applyBorder="1" applyAlignment="1">
      <alignment vertical="top"/>
    </xf>
    <xf numFmtId="0" fontId="49" fillId="0" borderId="7" xfId="1" applyFont="1" applyBorder="1" applyAlignment="1">
      <alignment vertical="top"/>
    </xf>
    <xf numFmtId="0" fontId="64" fillId="0" borderId="7" xfId="1" applyFont="1" applyBorder="1" applyAlignment="1">
      <alignment vertical="top"/>
    </xf>
    <xf numFmtId="166" fontId="62" fillId="0" borderId="7" xfId="1" applyNumberFormat="1" applyFont="1" applyBorder="1" applyAlignment="1">
      <alignment vertical="center"/>
    </xf>
    <xf numFmtId="0" fontId="68" fillId="0" borderId="7" xfId="1" applyFont="1" applyBorder="1" applyAlignment="1">
      <alignment wrapText="1"/>
    </xf>
    <xf numFmtId="2" fontId="62" fillId="0" borderId="7" xfId="1" applyNumberFormat="1" applyFont="1" applyBorder="1" applyAlignment="1">
      <alignment vertical="center"/>
    </xf>
    <xf numFmtId="166" fontId="62" fillId="0" borderId="7" xfId="1" applyNumberFormat="1" applyFont="1" applyBorder="1" applyAlignment="1">
      <alignment horizontal="right" vertical="center"/>
    </xf>
    <xf numFmtId="0" fontId="68" fillId="0" borderId="7" xfId="1" applyFont="1" applyBorder="1" applyAlignment="1">
      <alignment horizontal="left" vertical="top" wrapText="1"/>
    </xf>
    <xf numFmtId="2" fontId="62" fillId="0" borderId="7" xfId="1" applyNumberFormat="1" applyFont="1" applyBorder="1" applyAlignment="1">
      <alignment vertical="top"/>
    </xf>
    <xf numFmtId="4" fontId="62" fillId="0" borderId="7" xfId="1" applyNumberFormat="1" applyFont="1" applyBorder="1" applyAlignment="1">
      <alignment horizontal="right"/>
    </xf>
    <xf numFmtId="2" fontId="62" fillId="0" borderId="0" xfId="1" applyNumberFormat="1" applyFont="1" applyAlignment="1">
      <alignment horizontal="right"/>
    </xf>
    <xf numFmtId="0" fontId="62" fillId="0" borderId="7" xfId="1" applyFont="1" applyBorder="1" applyAlignment="1">
      <alignment horizontal="left" vertical="top" wrapText="1"/>
    </xf>
    <xf numFmtId="0" fontId="62" fillId="0" borderId="7" xfId="1" applyFont="1" applyBorder="1" applyAlignment="1">
      <alignment vertical="center" wrapText="1"/>
    </xf>
    <xf numFmtId="0" fontId="62" fillId="0" borderId="6" xfId="1" applyFont="1" applyBorder="1" applyAlignment="1">
      <alignment vertical="top" wrapText="1"/>
    </xf>
    <xf numFmtId="2" fontId="62" fillId="0" borderId="6" xfId="1" applyNumberFormat="1" applyFont="1" applyBorder="1" applyAlignment="1">
      <alignment horizontal="right" vertical="top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top" wrapText="1"/>
    </xf>
    <xf numFmtId="0" fontId="3" fillId="0" borderId="6" xfId="1" applyFont="1" applyBorder="1" applyAlignment="1">
      <alignment horizontal="center" vertical="top" wrapText="1"/>
    </xf>
    <xf numFmtId="0" fontId="6" fillId="0" borderId="7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11" xfId="3" applyFont="1" applyBorder="1" applyAlignment="1">
      <alignment horizontal="center" vertical="center"/>
    </xf>
    <xf numFmtId="0" fontId="6" fillId="0" borderId="12" xfId="3" applyFont="1" applyBorder="1" applyAlignment="1">
      <alignment horizontal="center" vertical="center"/>
    </xf>
    <xf numFmtId="0" fontId="6" fillId="0" borderId="13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0" fontId="6" fillId="0" borderId="11" xfId="3" applyFont="1" applyBorder="1" applyAlignment="1">
      <alignment horizontal="center" vertical="center" wrapText="1"/>
    </xf>
    <xf numFmtId="0" fontId="2" fillId="0" borderId="0" xfId="3" applyFont="1" applyAlignment="1">
      <alignment horizontal="left" vertical="center" wrapText="1"/>
    </xf>
    <xf numFmtId="0" fontId="6" fillId="0" borderId="0" xfId="3" quotePrefix="1" applyFont="1" applyAlignment="1">
      <alignment horizontal="left" vertical="center" wrapText="1"/>
    </xf>
    <xf numFmtId="0" fontId="6" fillId="0" borderId="0" xfId="3" applyFont="1" applyAlignment="1">
      <alignment horizontal="left" vertical="center" wrapText="1"/>
    </xf>
    <xf numFmtId="0" fontId="6" fillId="0" borderId="0" xfId="3" applyFont="1" applyAlignment="1">
      <alignment horizontal="center" wrapText="1"/>
    </xf>
    <xf numFmtId="0" fontId="6" fillId="0" borderId="24" xfId="3" applyFont="1" applyBorder="1" applyAlignment="1">
      <alignment horizontal="center" vertical="center" wrapText="1"/>
    </xf>
    <xf numFmtId="0" fontId="6" fillId="0" borderId="25" xfId="3" applyFont="1" applyBorder="1" applyAlignment="1">
      <alignment horizontal="center" vertical="center" wrapText="1"/>
    </xf>
    <xf numFmtId="0" fontId="6" fillId="0" borderId="26" xfId="3" applyFont="1" applyBorder="1" applyAlignment="1">
      <alignment horizontal="center" vertical="center" wrapText="1"/>
    </xf>
    <xf numFmtId="0" fontId="6" fillId="0" borderId="27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left" vertical="center"/>
    </xf>
    <xf numFmtId="37" fontId="6" fillId="2" borderId="8" xfId="7" applyNumberFormat="1" applyFont="1" applyFill="1" applyBorder="1" applyAlignment="1">
      <alignment horizontal="center" vertical="center"/>
    </xf>
    <xf numFmtId="37" fontId="6" fillId="2" borderId="18" xfId="7" applyNumberFormat="1" applyFont="1" applyFill="1" applyBorder="1" applyAlignment="1">
      <alignment horizontal="center" vertical="center"/>
    </xf>
    <xf numFmtId="37" fontId="6" fillId="2" borderId="12" xfId="7" applyNumberFormat="1" applyFont="1" applyFill="1" applyBorder="1" applyAlignment="1">
      <alignment horizontal="center" vertical="center"/>
    </xf>
    <xf numFmtId="37" fontId="6" fillId="2" borderId="13" xfId="7" applyNumberFormat="1" applyFont="1" applyFill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6" fillId="0" borderId="24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24" xfId="1" quotePrefix="1" applyFont="1" applyBorder="1" applyAlignment="1">
      <alignment horizontal="center" vertical="center" wrapText="1"/>
    </xf>
    <xf numFmtId="0" fontId="6" fillId="0" borderId="6" xfId="1" quotePrefix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left" vertical="center"/>
    </xf>
    <xf numFmtId="0" fontId="6" fillId="0" borderId="20" xfId="1" applyFont="1" applyBorder="1" applyAlignment="1">
      <alignment horizontal="left" vertical="center"/>
    </xf>
    <xf numFmtId="0" fontId="6" fillId="0" borderId="25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16" xfId="3" applyFont="1" applyBorder="1" applyAlignment="1">
      <alignment horizontal="left" vertical="center"/>
    </xf>
    <xf numFmtId="0" fontId="6" fillId="0" borderId="19" xfId="3" applyFont="1" applyBorder="1" applyAlignment="1">
      <alignment horizontal="left" vertical="center"/>
    </xf>
    <xf numFmtId="0" fontId="6" fillId="0" borderId="28" xfId="3" applyFont="1" applyBorder="1" applyAlignment="1">
      <alignment horizontal="center" vertical="center" wrapText="1"/>
    </xf>
    <xf numFmtId="0" fontId="19" fillId="0" borderId="29" xfId="3" applyFont="1" applyBorder="1" applyAlignment="1">
      <alignment horizontal="center" vertical="center" wrapText="1"/>
    </xf>
    <xf numFmtId="0" fontId="6" fillId="0" borderId="30" xfId="3" applyFont="1" applyBorder="1" applyAlignment="1">
      <alignment horizontal="center" vertical="center" wrapText="1"/>
    </xf>
    <xf numFmtId="0" fontId="6" fillId="0" borderId="23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left" vertical="center"/>
    </xf>
    <xf numFmtId="0" fontId="7" fillId="0" borderId="3" xfId="3" applyFont="1" applyBorder="1" applyAlignment="1">
      <alignment horizontal="left" vertical="center"/>
    </xf>
    <xf numFmtId="0" fontId="7" fillId="0" borderId="4" xfId="3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0" fontId="6" fillId="0" borderId="25" xfId="3" applyFont="1" applyBorder="1" applyAlignment="1">
      <alignment horizontal="center" vertical="center"/>
    </xf>
    <xf numFmtId="0" fontId="6" fillId="0" borderId="26" xfId="3" applyFont="1" applyBorder="1" applyAlignment="1">
      <alignment horizontal="center" vertical="center"/>
    </xf>
    <xf numFmtId="0" fontId="6" fillId="0" borderId="27" xfId="3" applyFont="1" applyBorder="1" applyAlignment="1">
      <alignment horizontal="center" vertical="center"/>
    </xf>
    <xf numFmtId="0" fontId="6" fillId="0" borderId="2" xfId="3" applyFont="1" applyBorder="1" applyAlignment="1">
      <alignment vertical="center"/>
    </xf>
    <xf numFmtId="0" fontId="6" fillId="0" borderId="3" xfId="3" applyFont="1" applyBorder="1" applyAlignment="1">
      <alignment vertical="center"/>
    </xf>
    <xf numFmtId="0" fontId="6" fillId="0" borderId="4" xfId="3" applyFont="1" applyBorder="1" applyAlignment="1">
      <alignment vertical="center"/>
    </xf>
    <xf numFmtId="0" fontId="6" fillId="0" borderId="16" xfId="3" applyFont="1" applyBorder="1" applyAlignment="1">
      <alignment vertical="center"/>
    </xf>
    <xf numFmtId="0" fontId="6" fillId="0" borderId="19" xfId="3" applyFont="1" applyBorder="1" applyAlignment="1">
      <alignment vertical="center"/>
    </xf>
    <xf numFmtId="0" fontId="6" fillId="0" borderId="20" xfId="3" applyFont="1" applyBorder="1" applyAlignment="1">
      <alignment vertical="center"/>
    </xf>
    <xf numFmtId="0" fontId="6" fillId="0" borderId="24" xfId="3" quotePrefix="1" applyFont="1" applyBorder="1" applyAlignment="1">
      <alignment horizontal="center" vertical="center"/>
    </xf>
    <xf numFmtId="0" fontId="6" fillId="0" borderId="7" xfId="3" quotePrefix="1" applyFont="1" applyBorder="1" applyAlignment="1">
      <alignment horizontal="center" vertical="center"/>
    </xf>
    <xf numFmtId="0" fontId="6" fillId="0" borderId="6" xfId="3" quotePrefix="1" applyFont="1" applyBorder="1" applyAlignment="1">
      <alignment horizontal="center" vertical="center"/>
    </xf>
    <xf numFmtId="0" fontId="2" fillId="0" borderId="0" xfId="3" applyFont="1" applyAlignment="1">
      <alignment horizontal="left" vertical="center"/>
    </xf>
    <xf numFmtId="0" fontId="6" fillId="0" borderId="29" xfId="3" applyFont="1" applyBorder="1" applyAlignment="1">
      <alignment horizontal="center" vertical="center" wrapText="1"/>
    </xf>
    <xf numFmtId="2" fontId="6" fillId="0" borderId="24" xfId="3" applyNumberFormat="1" applyFont="1" applyBorder="1" applyAlignment="1">
      <alignment horizontal="center" vertical="center"/>
    </xf>
    <xf numFmtId="2" fontId="6" fillId="0" borderId="6" xfId="3" applyNumberFormat="1" applyFont="1" applyBorder="1" applyAlignment="1">
      <alignment horizontal="center" vertical="center"/>
    </xf>
    <xf numFmtId="2" fontId="6" fillId="0" borderId="25" xfId="3" applyNumberFormat="1" applyFont="1" applyBorder="1" applyAlignment="1">
      <alignment horizontal="center" vertical="center"/>
    </xf>
    <xf numFmtId="2" fontId="6" fillId="0" borderId="26" xfId="3" applyNumberFormat="1" applyFont="1" applyBorder="1" applyAlignment="1">
      <alignment horizontal="center" vertical="center"/>
    </xf>
    <xf numFmtId="2" fontId="6" fillId="0" borderId="27" xfId="3" applyNumberFormat="1" applyFont="1" applyBorder="1" applyAlignment="1">
      <alignment horizontal="center" vertical="center"/>
    </xf>
    <xf numFmtId="2" fontId="6" fillId="0" borderId="24" xfId="3" applyNumberFormat="1" applyFont="1" applyBorder="1" applyAlignment="1">
      <alignment horizontal="center" vertical="center" wrapText="1"/>
    </xf>
    <xf numFmtId="2" fontId="6" fillId="0" borderId="6" xfId="3" applyNumberFormat="1" applyFont="1" applyBorder="1" applyAlignment="1">
      <alignment horizontal="center" vertical="center" wrapText="1"/>
    </xf>
    <xf numFmtId="2" fontId="6" fillId="0" borderId="25" xfId="3" applyNumberFormat="1" applyFont="1" applyBorder="1" applyAlignment="1">
      <alignment horizontal="center" vertical="center" wrapText="1"/>
    </xf>
    <xf numFmtId="2" fontId="6" fillId="0" borderId="26" xfId="3" applyNumberFormat="1" applyFont="1" applyBorder="1" applyAlignment="1">
      <alignment horizontal="center" vertical="center" wrapText="1"/>
    </xf>
    <xf numFmtId="2" fontId="6" fillId="0" borderId="27" xfId="3" applyNumberFormat="1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/>
    </xf>
    <xf numFmtId="0" fontId="6" fillId="0" borderId="29" xfId="3" applyFont="1" applyBorder="1" applyAlignment="1">
      <alignment horizontal="center" vertical="center"/>
    </xf>
    <xf numFmtId="0" fontId="6" fillId="0" borderId="23" xfId="3" applyFont="1" applyBorder="1" applyAlignment="1">
      <alignment horizontal="center" vertical="center"/>
    </xf>
    <xf numFmtId="0" fontId="6" fillId="0" borderId="30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left" vertical="center" wrapText="1"/>
    </xf>
    <xf numFmtId="0" fontId="6" fillId="0" borderId="3" xfId="3" applyFont="1" applyBorder="1" applyAlignment="1">
      <alignment horizontal="left" vertical="center" wrapText="1"/>
    </xf>
    <xf numFmtId="0" fontId="6" fillId="0" borderId="4" xfId="3" applyFont="1" applyBorder="1" applyAlignment="1">
      <alignment horizontal="left" vertical="center" wrapText="1"/>
    </xf>
    <xf numFmtId="0" fontId="7" fillId="0" borderId="11" xfId="3" applyFont="1" applyBorder="1" applyAlignment="1">
      <alignment horizontal="left" vertical="center"/>
    </xf>
    <xf numFmtId="0" fontId="7" fillId="0" borderId="13" xfId="3" applyFont="1" applyBorder="1" applyAlignment="1">
      <alignment horizontal="left" vertical="center"/>
    </xf>
    <xf numFmtId="0" fontId="6" fillId="0" borderId="2" xfId="3" applyFont="1" applyBorder="1" applyAlignment="1">
      <alignment horizontal="left" vertical="center"/>
    </xf>
    <xf numFmtId="0" fontId="6" fillId="0" borderId="4" xfId="3" applyFont="1" applyBorder="1" applyAlignment="1">
      <alignment horizontal="left" vertical="center"/>
    </xf>
    <xf numFmtId="0" fontId="6" fillId="0" borderId="16" xfId="3" applyFont="1" applyBorder="1" applyAlignment="1">
      <alignment horizontal="center" vertical="center"/>
    </xf>
    <xf numFmtId="0" fontId="6" fillId="0" borderId="19" xfId="3" applyFont="1" applyBorder="1" applyAlignment="1">
      <alignment horizontal="center" vertical="center"/>
    </xf>
    <xf numFmtId="0" fontId="6" fillId="0" borderId="20" xfId="3" applyFont="1" applyBorder="1" applyAlignment="1">
      <alignment horizontal="center" vertical="center"/>
    </xf>
    <xf numFmtId="0" fontId="6" fillId="0" borderId="25" xfId="14" applyFont="1" applyBorder="1" applyAlignment="1">
      <alignment horizontal="center" vertical="center"/>
    </xf>
    <xf numFmtId="0" fontId="6" fillId="0" borderId="26" xfId="14" applyFont="1" applyBorder="1" applyAlignment="1">
      <alignment horizontal="center" vertical="center"/>
    </xf>
    <xf numFmtId="0" fontId="6" fillId="0" borderId="27" xfId="14" applyFont="1" applyBorder="1" applyAlignment="1">
      <alignment horizontal="center" vertical="center"/>
    </xf>
    <xf numFmtId="0" fontId="6" fillId="0" borderId="2" xfId="14" applyFont="1" applyBorder="1" applyAlignment="1">
      <alignment horizontal="left" vertical="center"/>
    </xf>
    <xf numFmtId="0" fontId="6" fillId="0" borderId="3" xfId="14" applyFont="1" applyBorder="1" applyAlignment="1">
      <alignment horizontal="left" vertical="center"/>
    </xf>
    <xf numFmtId="0" fontId="6" fillId="0" borderId="4" xfId="14" applyFont="1" applyBorder="1" applyAlignment="1">
      <alignment horizontal="left" vertical="center"/>
    </xf>
    <xf numFmtId="0" fontId="6" fillId="0" borderId="31" xfId="14" applyFont="1" applyBorder="1" applyAlignment="1">
      <alignment horizontal="center" vertical="center"/>
    </xf>
    <xf numFmtId="0" fontId="6" fillId="0" borderId="7" xfId="14" applyFont="1" applyBorder="1" applyAlignment="1">
      <alignment horizontal="center" vertical="center"/>
    </xf>
    <xf numFmtId="0" fontId="6" fillId="0" borderId="31" xfId="14" quotePrefix="1" applyFont="1" applyBorder="1" applyAlignment="1">
      <alignment horizontal="center" vertical="center"/>
    </xf>
    <xf numFmtId="0" fontId="6" fillId="0" borderId="7" xfId="14" quotePrefix="1" applyFont="1" applyBorder="1" applyAlignment="1">
      <alignment horizontal="center" vertical="center"/>
    </xf>
    <xf numFmtId="0" fontId="6" fillId="0" borderId="31" xfId="14" applyFont="1" applyBorder="1" applyAlignment="1">
      <alignment horizontal="center" vertical="center" wrapText="1"/>
    </xf>
    <xf numFmtId="0" fontId="6" fillId="0" borderId="7" xfId="14" applyFont="1" applyBorder="1" applyAlignment="1">
      <alignment horizontal="center" vertical="center" wrapText="1"/>
    </xf>
    <xf numFmtId="0" fontId="6" fillId="0" borderId="16" xfId="14" applyFont="1" applyBorder="1" applyAlignment="1">
      <alignment horizontal="left" vertical="center"/>
    </xf>
    <xf numFmtId="0" fontId="6" fillId="0" borderId="19" xfId="14" applyFont="1" applyBorder="1" applyAlignment="1">
      <alignment horizontal="left" vertical="center"/>
    </xf>
    <xf numFmtId="0" fontId="6" fillId="0" borderId="20" xfId="14" applyFont="1" applyBorder="1" applyAlignment="1">
      <alignment horizontal="left" vertical="center"/>
    </xf>
    <xf numFmtId="0" fontId="45" fillId="0" borderId="0" xfId="14" applyFont="1" applyAlignment="1">
      <alignment horizontal="center" vertical="center"/>
    </xf>
    <xf numFmtId="0" fontId="6" fillId="0" borderId="24" xfId="14" applyFont="1" applyBorder="1" applyAlignment="1">
      <alignment horizontal="center" vertical="center"/>
    </xf>
    <xf numFmtId="0" fontId="6" fillId="0" borderId="6" xfId="14" applyFont="1" applyBorder="1" applyAlignment="1">
      <alignment horizontal="center" vertical="center"/>
    </xf>
    <xf numFmtId="0" fontId="6" fillId="0" borderId="10" xfId="14" applyFont="1" applyBorder="1" applyAlignment="1">
      <alignment horizontal="center" vertical="center"/>
    </xf>
    <xf numFmtId="0" fontId="6" fillId="0" borderId="0" xfId="14" applyFont="1" applyAlignment="1">
      <alignment horizontal="center" vertical="center"/>
    </xf>
    <xf numFmtId="0" fontId="6" fillId="0" borderId="25" xfId="14" quotePrefix="1" applyFont="1" applyBorder="1" applyAlignment="1">
      <alignment horizontal="center" vertical="center"/>
    </xf>
    <xf numFmtId="0" fontId="6" fillId="0" borderId="26" xfId="14" quotePrefix="1" applyFont="1" applyBorder="1" applyAlignment="1">
      <alignment horizontal="center" vertical="center"/>
    </xf>
    <xf numFmtId="0" fontId="6" fillId="0" borderId="27" xfId="14" quotePrefix="1" applyFont="1" applyBorder="1" applyAlignment="1">
      <alignment horizontal="center" vertical="center"/>
    </xf>
    <xf numFmtId="0" fontId="6" fillId="0" borderId="5" xfId="14" applyFont="1" applyBorder="1" applyAlignment="1">
      <alignment horizontal="center" vertical="center"/>
    </xf>
    <xf numFmtId="0" fontId="6" fillId="0" borderId="2" xfId="14" applyFont="1" applyBorder="1" applyAlignment="1">
      <alignment horizontal="center" vertical="center" wrapText="1"/>
    </xf>
    <xf numFmtId="0" fontId="6" fillId="0" borderId="4" xfId="14" applyFont="1" applyBorder="1" applyAlignment="1">
      <alignment horizontal="center" vertical="center" wrapText="1"/>
    </xf>
    <xf numFmtId="0" fontId="6" fillId="0" borderId="14" xfId="14" applyFont="1" applyBorder="1" applyAlignment="1">
      <alignment horizontal="center" vertical="center" wrapText="1"/>
    </xf>
    <xf numFmtId="0" fontId="6" fillId="0" borderId="18" xfId="14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46" xfId="3" applyFont="1" applyBorder="1" applyAlignment="1">
      <alignment horizontal="center" vertical="center"/>
    </xf>
    <xf numFmtId="0" fontId="6" fillId="0" borderId="33" xfId="3" applyFont="1" applyBorder="1" applyAlignment="1">
      <alignment horizontal="center" vertical="center"/>
    </xf>
    <xf numFmtId="0" fontId="6" fillId="0" borderId="34" xfId="3" applyFont="1" applyBorder="1" applyAlignment="1">
      <alignment horizontal="center" vertical="center"/>
    </xf>
    <xf numFmtId="0" fontId="6" fillId="0" borderId="14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6" fillId="0" borderId="39" xfId="3" applyFont="1" applyFill="1" applyBorder="1" applyAlignment="1">
      <alignment horizontal="center" vertical="center"/>
    </xf>
    <xf numFmtId="0" fontId="6" fillId="0" borderId="36" xfId="3" applyFont="1" applyFill="1" applyBorder="1" applyAlignment="1">
      <alignment horizontal="center" vertical="center"/>
    </xf>
    <xf numFmtId="0" fontId="6" fillId="0" borderId="32" xfId="3" applyFont="1" applyBorder="1" applyAlignment="1">
      <alignment horizontal="center" vertical="center"/>
    </xf>
    <xf numFmtId="0" fontId="6" fillId="0" borderId="28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/>
    </xf>
    <xf numFmtId="0" fontId="6" fillId="0" borderId="17" xfId="3" applyFont="1" applyBorder="1" applyAlignment="1">
      <alignment horizontal="center" vertical="center"/>
    </xf>
    <xf numFmtId="3" fontId="6" fillId="0" borderId="7" xfId="6" applyNumberFormat="1" applyFont="1" applyFill="1" applyBorder="1" applyAlignment="1">
      <alignment horizontal="center" vertical="center" wrapText="1"/>
    </xf>
    <xf numFmtId="3" fontId="6" fillId="0" borderId="6" xfId="6" applyNumberFormat="1" applyFont="1" applyFill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0" xfId="1" quotePrefix="1" applyFont="1" applyAlignment="1">
      <alignment horizontal="center" vertical="center"/>
    </xf>
    <xf numFmtId="3" fontId="6" fillId="0" borderId="5" xfId="6" applyNumberFormat="1" applyFont="1" applyFill="1" applyBorder="1" applyAlignment="1">
      <alignment horizontal="center" vertical="center" wrapText="1"/>
    </xf>
    <xf numFmtId="3" fontId="6" fillId="0" borderId="24" xfId="6" applyNumberFormat="1" applyFont="1" applyFill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3" fillId="0" borderId="29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 wrapText="1"/>
    </xf>
    <xf numFmtId="0" fontId="3" fillId="0" borderId="3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29" xfId="1" quotePrefix="1" applyFont="1" applyBorder="1" applyAlignment="1">
      <alignment horizontal="center" vertical="center" wrapText="1"/>
    </xf>
    <xf numFmtId="0" fontId="3" fillId="0" borderId="23" xfId="1" quotePrefix="1" applyFont="1" applyBorder="1" applyAlignment="1">
      <alignment horizontal="center" vertical="center" wrapText="1"/>
    </xf>
    <xf numFmtId="0" fontId="3" fillId="0" borderId="30" xfId="1" quotePrefix="1" applyFont="1" applyBorder="1" applyAlignment="1">
      <alignment horizontal="center" vertical="center" wrapText="1"/>
    </xf>
    <xf numFmtId="0" fontId="3" fillId="0" borderId="11" xfId="1" quotePrefix="1" applyFont="1" applyBorder="1" applyAlignment="1">
      <alignment horizontal="center" vertical="center" wrapText="1"/>
    </xf>
    <xf numFmtId="0" fontId="3" fillId="0" borderId="12" xfId="1" quotePrefix="1" applyFont="1" applyBorder="1" applyAlignment="1">
      <alignment horizontal="center" vertical="center" wrapText="1"/>
    </xf>
    <xf numFmtId="0" fontId="3" fillId="0" borderId="13" xfId="1" quotePrefix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16" xfId="1" quotePrefix="1" applyFont="1" applyBorder="1" applyAlignment="1">
      <alignment horizontal="left" vertical="center"/>
    </xf>
    <xf numFmtId="0" fontId="6" fillId="0" borderId="19" xfId="1" quotePrefix="1" applyFont="1" applyBorder="1" applyAlignment="1">
      <alignment horizontal="left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44" fillId="0" borderId="1" xfId="1" applyFont="1" applyBorder="1" applyAlignment="1">
      <alignment horizontal="center" vertical="center" wrapText="1"/>
    </xf>
    <xf numFmtId="170" fontId="46" fillId="0" borderId="1" xfId="12" applyNumberFormat="1" applyFont="1" applyFill="1" applyBorder="1" applyAlignment="1">
      <alignment horizontal="center" vertical="center" wrapText="1"/>
    </xf>
    <xf numFmtId="170" fontId="46" fillId="0" borderId="5" xfId="12" applyNumberFormat="1" applyFont="1" applyFill="1" applyBorder="1" applyAlignment="1">
      <alignment horizontal="center" vertical="center" wrapText="1"/>
    </xf>
    <xf numFmtId="170" fontId="46" fillId="0" borderId="7" xfId="12" applyNumberFormat="1" applyFont="1" applyFill="1" applyBorder="1" applyAlignment="1">
      <alignment horizontal="center" vertical="center" wrapText="1"/>
    </xf>
    <xf numFmtId="170" fontId="46" fillId="0" borderId="6" xfId="12" applyNumberFormat="1" applyFont="1" applyFill="1" applyBorder="1" applyAlignment="1">
      <alignment horizontal="center" vertical="center" wrapText="1"/>
    </xf>
    <xf numFmtId="0" fontId="45" fillId="0" borderId="0" xfId="1" applyFont="1" applyAlignment="1">
      <alignment horizontal="center" vertical="center"/>
    </xf>
    <xf numFmtId="0" fontId="6" fillId="0" borderId="0" xfId="19" applyFont="1" applyAlignment="1">
      <alignment horizontal="center" vertical="center"/>
    </xf>
    <xf numFmtId="0" fontId="6" fillId="0" borderId="11" xfId="19" applyFont="1" applyBorder="1" applyAlignment="1">
      <alignment horizontal="center" vertical="center" wrapText="1"/>
    </xf>
    <xf numFmtId="0" fontId="6" fillId="0" borderId="12" xfId="19" applyFont="1" applyBorder="1" applyAlignment="1">
      <alignment horizontal="center" vertical="center" wrapText="1"/>
    </xf>
    <xf numFmtId="0" fontId="6" fillId="0" borderId="13" xfId="19" applyFont="1" applyBorder="1" applyAlignment="1">
      <alignment horizontal="center" vertical="center" wrapText="1"/>
    </xf>
    <xf numFmtId="0" fontId="6" fillId="0" borderId="2" xfId="19" applyFont="1" applyBorder="1" applyAlignment="1">
      <alignment horizontal="center" vertical="center" wrapText="1"/>
    </xf>
    <xf numFmtId="0" fontId="6" fillId="0" borderId="4" xfId="19" applyFont="1" applyBorder="1" applyAlignment="1">
      <alignment horizontal="center" vertical="center" wrapText="1"/>
    </xf>
    <xf numFmtId="0" fontId="6" fillId="0" borderId="1" xfId="19" applyFont="1" applyBorder="1" applyAlignment="1">
      <alignment horizontal="center" vertical="center" wrapText="1"/>
    </xf>
    <xf numFmtId="0" fontId="6" fillId="0" borderId="7" xfId="19" applyFont="1" applyBorder="1" applyAlignment="1">
      <alignment horizontal="center" vertical="center"/>
    </xf>
    <xf numFmtId="0" fontId="6" fillId="0" borderId="6" xfId="19" applyFont="1" applyBorder="1" applyAlignment="1">
      <alignment horizontal="center" vertical="center"/>
    </xf>
    <xf numFmtId="0" fontId="6" fillId="0" borderId="10" xfId="19" applyFont="1" applyBorder="1" applyAlignment="1">
      <alignment horizontal="center" vertical="center" wrapText="1"/>
    </xf>
    <xf numFmtId="0" fontId="44" fillId="0" borderId="0" xfId="19" applyFont="1"/>
    <xf numFmtId="0" fontId="44" fillId="0" borderId="17" xfId="19" applyFont="1" applyBorder="1"/>
    <xf numFmtId="0" fontId="44" fillId="0" borderId="11" xfId="19" applyFont="1" applyBorder="1"/>
    <xf numFmtId="0" fontId="44" fillId="0" borderId="12" xfId="19" applyFont="1" applyBorder="1"/>
    <xf numFmtId="0" fontId="44" fillId="0" borderId="13" xfId="19" applyFont="1" applyBorder="1"/>
    <xf numFmtId="0" fontId="6" fillId="0" borderId="12" xfId="3" applyFont="1" applyBorder="1" applyAlignment="1">
      <alignment horizontal="center" vertical="center" wrapText="1"/>
    </xf>
    <xf numFmtId="0" fontId="6" fillId="0" borderId="13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3" applyFont="1" applyBorder="1" applyAlignment="1">
      <alignment horizontal="center" vertical="center" wrapText="1" shrinkToFit="1"/>
    </xf>
    <xf numFmtId="0" fontId="6" fillId="0" borderId="12" xfId="3" applyFont="1" applyBorder="1" applyAlignment="1">
      <alignment horizontal="center" vertical="center" wrapText="1" shrinkToFit="1"/>
    </xf>
    <xf numFmtId="0" fontId="6" fillId="0" borderId="13" xfId="3" applyFont="1" applyBorder="1" applyAlignment="1">
      <alignment horizontal="center" vertical="center" wrapText="1" shrinkToFit="1"/>
    </xf>
    <xf numFmtId="2" fontId="6" fillId="0" borderId="7" xfId="3" applyNumberFormat="1" applyFont="1" applyBorder="1" applyAlignment="1">
      <alignment horizontal="center" vertical="center"/>
    </xf>
    <xf numFmtId="2" fontId="6" fillId="0" borderId="28" xfId="3" applyNumberFormat="1" applyFont="1" applyBorder="1" applyAlignment="1">
      <alignment horizontal="center" vertical="center" wrapText="1"/>
    </xf>
    <xf numFmtId="2" fontId="6" fillId="0" borderId="1" xfId="3" applyNumberFormat="1" applyFont="1" applyBorder="1" applyAlignment="1">
      <alignment horizontal="center" vertical="center" wrapText="1"/>
    </xf>
    <xf numFmtId="2" fontId="6" fillId="0" borderId="14" xfId="3" applyNumberFormat="1" applyFont="1" applyBorder="1" applyAlignment="1">
      <alignment horizontal="center" vertical="center"/>
    </xf>
    <xf numFmtId="2" fontId="6" fillId="0" borderId="8" xfId="3" applyNumberFormat="1" applyFont="1" applyBorder="1" applyAlignment="1">
      <alignment horizontal="center" vertical="center"/>
    </xf>
    <xf numFmtId="2" fontId="6" fillId="0" borderId="18" xfId="3" applyNumberFormat="1" applyFont="1" applyBorder="1" applyAlignment="1">
      <alignment horizontal="center" vertical="center"/>
    </xf>
    <xf numFmtId="2" fontId="6" fillId="0" borderId="11" xfId="3" applyNumberFormat="1" applyFont="1" applyBorder="1" applyAlignment="1">
      <alignment horizontal="center" vertical="center"/>
    </xf>
    <xf numFmtId="2" fontId="6" fillId="0" borderId="12" xfId="3" applyNumberFormat="1" applyFont="1" applyBorder="1" applyAlignment="1">
      <alignment horizontal="center" vertical="center"/>
    </xf>
    <xf numFmtId="2" fontId="6" fillId="0" borderId="13" xfId="3" applyNumberFormat="1" applyFont="1" applyBorder="1" applyAlignment="1">
      <alignment horizontal="center" vertical="center"/>
    </xf>
    <xf numFmtId="2" fontId="6" fillId="0" borderId="2" xfId="3" applyNumberFormat="1" applyFont="1" applyBorder="1" applyAlignment="1">
      <alignment horizontal="center" vertical="center"/>
    </xf>
    <xf numFmtId="2" fontId="6" fillId="0" borderId="3" xfId="3" applyNumberFormat="1" applyFont="1" applyBorder="1" applyAlignment="1">
      <alignment horizontal="center" vertical="center"/>
    </xf>
    <xf numFmtId="2" fontId="6" fillId="0" borderId="4" xfId="3" applyNumberFormat="1" applyFont="1" applyBorder="1" applyAlignment="1">
      <alignment horizontal="center" vertical="center"/>
    </xf>
    <xf numFmtId="2" fontId="6" fillId="0" borderId="1" xfId="3" applyNumberFormat="1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 wrapText="1"/>
    </xf>
    <xf numFmtId="0" fontId="6" fillId="0" borderId="0" xfId="3" quotePrefix="1" applyFont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3" quotePrefix="1" applyFont="1" applyBorder="1" applyAlignment="1">
      <alignment horizontal="center" vertical="center" wrapText="1"/>
    </xf>
    <xf numFmtId="0" fontId="6" fillId="0" borderId="28" xfId="3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0" xfId="3" applyFont="1" applyAlignment="1">
      <alignment horizontal="center" vertical="center" wrapText="1"/>
    </xf>
    <xf numFmtId="0" fontId="6" fillId="0" borderId="17" xfId="3" applyFont="1" applyBorder="1" applyAlignment="1">
      <alignment horizontal="center" vertical="center" wrapText="1"/>
    </xf>
    <xf numFmtId="0" fontId="45" fillId="0" borderId="0" xfId="22" applyFont="1" applyAlignment="1">
      <alignment horizontal="center"/>
    </xf>
    <xf numFmtId="0" fontId="44" fillId="0" borderId="6" xfId="22" applyFont="1" applyBorder="1" applyAlignment="1">
      <alignment horizontal="center" vertical="center"/>
    </xf>
    <xf numFmtId="0" fontId="44" fillId="0" borderId="1" xfId="22" applyFont="1" applyBorder="1" applyAlignment="1">
      <alignment horizontal="center" vertical="center"/>
    </xf>
    <xf numFmtId="0" fontId="44" fillId="0" borderId="7" xfId="22" applyFont="1" applyBorder="1" applyAlignment="1">
      <alignment horizontal="center" vertical="center"/>
    </xf>
    <xf numFmtId="0" fontId="46" fillId="0" borderId="11" xfId="13" applyFont="1" applyFill="1" applyBorder="1" applyAlignment="1">
      <alignment horizontal="center" vertical="center"/>
    </xf>
    <xf numFmtId="0" fontId="46" fillId="0" borderId="12" xfId="13" applyFont="1" applyFill="1" applyBorder="1" applyAlignment="1">
      <alignment horizontal="center" vertical="center"/>
    </xf>
    <xf numFmtId="0" fontId="46" fillId="0" borderId="13" xfId="13" applyFont="1" applyFill="1" applyBorder="1" applyAlignment="1">
      <alignment horizontal="center" vertical="center"/>
    </xf>
    <xf numFmtId="0" fontId="6" fillId="0" borderId="29" xfId="3" applyFont="1" applyBorder="1" applyAlignment="1">
      <alignment horizontal="center" vertical="top" wrapText="1"/>
    </xf>
    <xf numFmtId="0" fontId="6" fillId="0" borderId="23" xfId="3" applyFont="1" applyBorder="1" applyAlignment="1">
      <alignment horizontal="center" vertical="top" wrapText="1"/>
    </xf>
    <xf numFmtId="0" fontId="6" fillId="0" borderId="30" xfId="3" applyFont="1" applyBorder="1" applyAlignment="1">
      <alignment horizontal="center" vertical="top" wrapText="1"/>
    </xf>
    <xf numFmtId="0" fontId="6" fillId="0" borderId="11" xfId="3" applyFont="1" applyBorder="1" applyAlignment="1">
      <alignment horizontal="center" vertical="top" wrapText="1"/>
    </xf>
    <xf numFmtId="0" fontId="6" fillId="0" borderId="12" xfId="3" applyFont="1" applyBorder="1" applyAlignment="1">
      <alignment horizontal="center" vertical="top" wrapText="1"/>
    </xf>
    <xf numFmtId="0" fontId="6" fillId="0" borderId="13" xfId="3" applyFont="1" applyBorder="1" applyAlignment="1">
      <alignment horizontal="center" vertical="top" wrapText="1"/>
    </xf>
    <xf numFmtId="0" fontId="7" fillId="0" borderId="0" xfId="3" applyFont="1" applyAlignment="1">
      <alignment horizontal="right" vertical="center"/>
    </xf>
    <xf numFmtId="0" fontId="43" fillId="0" borderId="26" xfId="3" applyFont="1" applyBorder="1" applyAlignment="1">
      <alignment horizontal="center" vertical="center" wrapText="1"/>
    </xf>
    <xf numFmtId="0" fontId="43" fillId="0" borderId="27" xfId="3" applyFont="1" applyBorder="1" applyAlignment="1">
      <alignment horizontal="center" vertical="center" wrapText="1"/>
    </xf>
    <xf numFmtId="0" fontId="6" fillId="0" borderId="14" xfId="3" applyFont="1" applyBorder="1" applyAlignment="1">
      <alignment horizontal="center" vertical="center" wrapText="1"/>
    </xf>
    <xf numFmtId="0" fontId="6" fillId="0" borderId="18" xfId="3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0" fontId="7" fillId="0" borderId="0" xfId="3" quotePrefix="1" applyFont="1" applyAlignment="1">
      <alignment horizontal="center" vertical="center" wrapText="1"/>
    </xf>
    <xf numFmtId="0" fontId="6" fillId="0" borderId="29" xfId="3" quotePrefix="1" applyFont="1" applyBorder="1" applyAlignment="1">
      <alignment horizontal="center" vertical="center" wrapText="1"/>
    </xf>
    <xf numFmtId="0" fontId="6" fillId="0" borderId="30" xfId="3" quotePrefix="1" applyFont="1" applyBorder="1" applyAlignment="1">
      <alignment horizontal="center" vertical="center" wrapText="1"/>
    </xf>
    <xf numFmtId="0" fontId="6" fillId="0" borderId="10" xfId="3" quotePrefix="1" applyFont="1" applyBorder="1" applyAlignment="1">
      <alignment horizontal="center" vertical="center" wrapText="1"/>
    </xf>
    <xf numFmtId="0" fontId="6" fillId="0" borderId="17" xfId="3" quotePrefix="1" applyFont="1" applyBorder="1" applyAlignment="1">
      <alignment horizontal="center" vertical="center" wrapText="1"/>
    </xf>
    <xf numFmtId="0" fontId="6" fillId="0" borderId="11" xfId="3" quotePrefix="1" applyFont="1" applyBorder="1" applyAlignment="1">
      <alignment horizontal="center" vertical="center" wrapText="1"/>
    </xf>
    <xf numFmtId="0" fontId="6" fillId="0" borderId="13" xfId="3" quotePrefix="1" applyFont="1" applyBorder="1" applyAlignment="1">
      <alignment horizontal="center" vertical="center" wrapText="1"/>
    </xf>
    <xf numFmtId="0" fontId="6" fillId="0" borderId="25" xfId="3" applyFont="1" applyBorder="1" applyAlignment="1">
      <alignment horizontal="center"/>
    </xf>
    <xf numFmtId="0" fontId="6" fillId="0" borderId="26" xfId="3" applyFont="1" applyBorder="1" applyAlignment="1">
      <alignment horizontal="center"/>
    </xf>
    <xf numFmtId="0" fontId="6" fillId="0" borderId="27" xfId="3" applyFont="1" applyBorder="1" applyAlignment="1">
      <alignment horizontal="center"/>
    </xf>
    <xf numFmtId="0" fontId="6" fillId="0" borderId="23" xfId="3" quotePrefix="1" applyFont="1" applyBorder="1" applyAlignment="1">
      <alignment horizontal="center" vertical="center" wrapText="1"/>
    </xf>
    <xf numFmtId="0" fontId="6" fillId="0" borderId="0" xfId="3" quotePrefix="1" applyFont="1" applyAlignment="1">
      <alignment horizontal="center" vertical="center" wrapText="1"/>
    </xf>
    <xf numFmtId="0" fontId="6" fillId="0" borderId="12" xfId="3" quotePrefix="1" applyFont="1" applyBorder="1" applyAlignment="1">
      <alignment horizontal="center" vertical="center" wrapText="1"/>
    </xf>
    <xf numFmtId="0" fontId="6" fillId="0" borderId="2" xfId="3" quotePrefix="1" applyFont="1" applyBorder="1" applyAlignment="1">
      <alignment horizontal="center" vertical="center" wrapText="1"/>
    </xf>
    <xf numFmtId="0" fontId="6" fillId="0" borderId="4" xfId="3" quotePrefix="1" applyFont="1" applyBorder="1" applyAlignment="1">
      <alignment horizontal="center" vertical="center" wrapText="1"/>
    </xf>
    <xf numFmtId="0" fontId="7" fillId="0" borderId="0" xfId="3" applyFont="1" applyAlignment="1">
      <alignment horizontal="center" vertical="center"/>
    </xf>
    <xf numFmtId="0" fontId="6" fillId="0" borderId="26" xfId="3" quotePrefix="1" applyFont="1" applyBorder="1" applyAlignment="1">
      <alignment horizontal="center" vertical="center" wrapText="1"/>
    </xf>
    <xf numFmtId="0" fontId="19" fillId="0" borderId="23" xfId="3" applyFont="1" applyBorder="1" applyAlignment="1">
      <alignment horizontal="center" vertical="center" wrapText="1"/>
    </xf>
    <xf numFmtId="0" fontId="19" fillId="0" borderId="30" xfId="3" applyFont="1" applyBorder="1" applyAlignment="1">
      <alignment horizontal="center" vertical="center" wrapText="1"/>
    </xf>
    <xf numFmtId="0" fontId="19" fillId="0" borderId="11" xfId="3" applyFont="1" applyBorder="1" applyAlignment="1">
      <alignment horizontal="center" vertical="center" wrapText="1"/>
    </xf>
    <xf numFmtId="0" fontId="19" fillId="0" borderId="12" xfId="3" applyFont="1" applyBorder="1" applyAlignment="1">
      <alignment horizontal="center" vertical="center" wrapText="1"/>
    </xf>
    <xf numFmtId="0" fontId="19" fillId="0" borderId="13" xfId="3" applyFont="1" applyBorder="1" applyAlignment="1">
      <alignment horizontal="center" vertical="center" wrapText="1"/>
    </xf>
    <xf numFmtId="0" fontId="19" fillId="0" borderId="1" xfId="3" applyFont="1" applyBorder="1" applyAlignment="1">
      <alignment horizontal="center" vertical="center"/>
    </xf>
    <xf numFmtId="0" fontId="6" fillId="0" borderId="1" xfId="3" applyFont="1" applyBorder="1" applyAlignment="1">
      <alignment horizontal="center"/>
    </xf>
    <xf numFmtId="0" fontId="6" fillId="0" borderId="8" xfId="3" applyFont="1" applyBorder="1" applyAlignment="1">
      <alignment wrapText="1"/>
    </xf>
    <xf numFmtId="0" fontId="6" fillId="0" borderId="18" xfId="3" applyFont="1" applyBorder="1" applyAlignment="1">
      <alignment wrapText="1"/>
    </xf>
    <xf numFmtId="2" fontId="6" fillId="0" borderId="7" xfId="3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center" wrapText="1"/>
    </xf>
    <xf numFmtId="0" fontId="7" fillId="0" borderId="12" xfId="3" applyFont="1" applyBorder="1" applyAlignment="1">
      <alignment horizontal="center" vertical="center"/>
    </xf>
    <xf numFmtId="0" fontId="35" fillId="0" borderId="1" xfId="3" applyFont="1" applyBorder="1" applyAlignment="1">
      <alignment horizontal="center" vertical="center" wrapText="1"/>
    </xf>
    <xf numFmtId="0" fontId="35" fillId="0" borderId="1" xfId="3" applyFont="1" applyBorder="1" applyAlignment="1">
      <alignment horizontal="center" vertical="center"/>
    </xf>
    <xf numFmtId="0" fontId="38" fillId="0" borderId="0" xfId="1" applyFont="1" applyAlignment="1">
      <alignment horizontal="center" vertical="center"/>
    </xf>
    <xf numFmtId="0" fontId="39" fillId="0" borderId="0" xfId="23" applyFont="1" applyAlignment="1">
      <alignment horizontal="left"/>
    </xf>
    <xf numFmtId="0" fontId="6" fillId="0" borderId="0" xfId="23" applyFont="1" applyAlignment="1">
      <alignment horizontal="center"/>
    </xf>
    <xf numFmtId="0" fontId="49" fillId="0" borderId="15" xfId="23" applyFont="1" applyBorder="1" applyAlignment="1">
      <alignment horizontal="left"/>
    </xf>
    <xf numFmtId="0" fontId="39" fillId="0" borderId="28" xfId="23" applyFont="1" applyBorder="1" applyAlignment="1">
      <alignment horizontal="center" vertical="center"/>
    </xf>
    <xf numFmtId="0" fontId="39" fillId="0" borderId="0" xfId="23" applyFont="1" applyAlignment="1">
      <alignment horizontal="center"/>
    </xf>
    <xf numFmtId="0" fontId="39" fillId="0" borderId="28" xfId="23" applyFont="1" applyBorder="1" applyAlignment="1">
      <alignment horizontal="center" vertical="center" wrapText="1"/>
    </xf>
    <xf numFmtId="0" fontId="39" fillId="0" borderId="1" xfId="23" applyFont="1" applyBorder="1" applyAlignment="1">
      <alignment horizontal="center" vertical="center" wrapText="1"/>
    </xf>
    <xf numFmtId="0" fontId="39" fillId="0" borderId="24" xfId="23" applyFont="1" applyBorder="1" applyAlignment="1">
      <alignment horizontal="center" vertical="center" wrapText="1"/>
    </xf>
    <xf numFmtId="0" fontId="39" fillId="0" borderId="6" xfId="23" applyFont="1" applyBorder="1" applyAlignment="1">
      <alignment horizontal="center" vertical="center" wrapText="1"/>
    </xf>
    <xf numFmtId="0" fontId="39" fillId="10" borderId="28" xfId="23" applyFont="1" applyFill="1" applyBorder="1" applyAlignment="1">
      <alignment horizontal="center" vertical="center"/>
    </xf>
    <xf numFmtId="0" fontId="39" fillId="10" borderId="25" xfId="23" applyFont="1" applyFill="1" applyBorder="1" applyAlignment="1">
      <alignment horizontal="center" vertical="center"/>
    </xf>
    <xf numFmtId="0" fontId="39" fillId="10" borderId="27" xfId="23" applyFont="1" applyFill="1" applyBorder="1" applyAlignment="1">
      <alignment horizontal="center" vertical="center"/>
    </xf>
    <xf numFmtId="0" fontId="39" fillId="0" borderId="24" xfId="23" applyFont="1" applyBorder="1" applyAlignment="1">
      <alignment horizontal="center" vertical="center"/>
    </xf>
    <xf numFmtId="0" fontId="39" fillId="0" borderId="6" xfId="23" applyFont="1" applyBorder="1" applyAlignment="1">
      <alignment horizontal="center" vertical="center"/>
    </xf>
    <xf numFmtId="0" fontId="39" fillId="0" borderId="7" xfId="23" applyFont="1" applyBorder="1" applyAlignment="1">
      <alignment horizontal="center" vertical="center"/>
    </xf>
    <xf numFmtId="0" fontId="39" fillId="0" borderId="25" xfId="23" applyFont="1" applyBorder="1" applyAlignment="1">
      <alignment horizontal="center" vertical="center" wrapText="1"/>
    </xf>
    <xf numFmtId="0" fontId="39" fillId="0" borderId="26" xfId="23" applyFont="1" applyBorder="1" applyAlignment="1">
      <alignment horizontal="center" vertical="center" wrapText="1"/>
    </xf>
    <xf numFmtId="0" fontId="39" fillId="0" borderId="27" xfId="23" applyFont="1" applyBorder="1" applyAlignment="1">
      <alignment horizontal="center" vertical="center" wrapText="1"/>
    </xf>
  </cellXfs>
  <cellStyles count="24">
    <cellStyle name="40% - Accent3 2" xfId="13"/>
    <cellStyle name="40% - Accent6 2" xfId="12"/>
    <cellStyle name="Comma [0] 2" xfId="4"/>
    <cellStyle name="Comma [0] 2 2" xfId="7"/>
    <cellStyle name="Comma [0] 2 2 2" xfId="16"/>
    <cellStyle name="Comma [0] 2 3" xfId="15"/>
    <cellStyle name="Comma [0] 2 4" xfId="20"/>
    <cellStyle name="Comma 10" xfId="11"/>
    <cellStyle name="Comma 2" xfId="5"/>
    <cellStyle name="Comma 2 2" xfId="6"/>
    <cellStyle name="Comma 2 2 2" xfId="18"/>
    <cellStyle name="Comma 2 3" xfId="17"/>
    <cellStyle name="Comma 2 4" xfId="21"/>
    <cellStyle name="Comma 5" xfId="8"/>
    <cellStyle name="Hyperlink 2" xfId="2"/>
    <cellStyle name="Normal" xfId="0" builtinId="0"/>
    <cellStyle name="Normal 2" xfId="1"/>
    <cellStyle name="Normal 3" xfId="3"/>
    <cellStyle name="Normal 4" xfId="14"/>
    <cellStyle name="Normal 5" xfId="19"/>
    <cellStyle name="Normal 6" xfId="22"/>
    <cellStyle name="Normal 7" xfId="23"/>
    <cellStyle name="Normal_MNTRG KETERSEDIAAN OBAT 08" xfId="9"/>
    <cellStyle name="Percent 2" xfId="10"/>
  </cellStyles>
  <dxfs count="6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theme" Target="theme/theme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21</xdr:row>
      <xdr:rowOff>0</xdr:rowOff>
    </xdr:from>
    <xdr:to>
      <xdr:col>2</xdr:col>
      <xdr:colOff>0</xdr:colOff>
      <xdr:row>23</xdr:row>
      <xdr:rowOff>0</xdr:rowOff>
    </xdr:to>
    <xdr:grpSp>
      <xdr:nvGrpSpPr>
        <xdr:cNvPr id="2" name="Group 1">
          <a:extLst>
            <a:ext uri="{FF2B5EF4-FFF2-40B4-BE49-F238E27FC236}">
              <a16:creationId xmlns="" xmlns:a16="http://schemas.microsoft.com/office/drawing/2014/main" id="{E3780CAB-5B77-460E-BD22-CA873304AD56}"/>
            </a:ext>
          </a:extLst>
        </xdr:cNvPr>
        <xdr:cNvGrpSpPr>
          <a:grpSpLocks/>
        </xdr:cNvGrpSpPr>
      </xdr:nvGrpSpPr>
      <xdr:grpSpPr bwMode="auto">
        <a:xfrm>
          <a:off x="3743325" y="4391025"/>
          <a:ext cx="0" cy="400050"/>
          <a:chOff x="175" y="611"/>
          <a:chExt cx="8" cy="4"/>
        </a:xfrm>
      </xdr:grpSpPr>
      <xdr:sp macro="" textlink="">
        <xdr:nvSpPr>
          <xdr:cNvPr id="3" name="Line 2">
            <a:extLst>
              <a:ext uri="{FF2B5EF4-FFF2-40B4-BE49-F238E27FC236}">
                <a16:creationId xmlns="" xmlns:a16="http://schemas.microsoft.com/office/drawing/2014/main" id="{AA33EFE4-EA48-498C-934F-7BB73E66B6BA}"/>
              </a:ext>
            </a:extLst>
          </xdr:cNvPr>
          <xdr:cNvSpPr>
            <a:spLocks noChangeShapeType="1"/>
          </xdr:cNvSpPr>
        </xdr:nvSpPr>
        <xdr:spPr bwMode="auto">
          <a:xfrm>
            <a:off x="175" y="611"/>
            <a:ext cx="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3">
            <a:extLst>
              <a:ext uri="{FF2B5EF4-FFF2-40B4-BE49-F238E27FC236}">
                <a16:creationId xmlns="" xmlns:a16="http://schemas.microsoft.com/office/drawing/2014/main" id="{2B546987-01A8-4E23-8A67-A5307EBAEB11}"/>
              </a:ext>
            </a:extLst>
          </xdr:cNvPr>
          <xdr:cNvSpPr>
            <a:spLocks noChangeShapeType="1"/>
          </xdr:cNvSpPr>
        </xdr:nvSpPr>
        <xdr:spPr bwMode="auto">
          <a:xfrm>
            <a:off x="175" y="615"/>
            <a:ext cx="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25</xdr:row>
      <xdr:rowOff>0</xdr:rowOff>
    </xdr:from>
    <xdr:to>
      <xdr:col>2</xdr:col>
      <xdr:colOff>0</xdr:colOff>
      <xdr:row>25</xdr:row>
      <xdr:rowOff>0</xdr:rowOff>
    </xdr:to>
    <xdr:grpSp>
      <xdr:nvGrpSpPr>
        <xdr:cNvPr id="2" name="Group 1">
          <a:extLst>
            <a:ext uri="{FF2B5EF4-FFF2-40B4-BE49-F238E27FC236}">
              <a16:creationId xmlns="" xmlns:a16="http://schemas.microsoft.com/office/drawing/2014/main" id="{6F08F6AA-5A3A-4D75-9758-4E1120ACB390}"/>
            </a:ext>
          </a:extLst>
        </xdr:cNvPr>
        <xdr:cNvGrpSpPr>
          <a:grpSpLocks/>
        </xdr:cNvGrpSpPr>
      </xdr:nvGrpSpPr>
      <xdr:grpSpPr bwMode="auto">
        <a:xfrm>
          <a:off x="2943225" y="6153150"/>
          <a:ext cx="0" cy="0"/>
          <a:chOff x="175" y="611"/>
          <a:chExt cx="8" cy="4"/>
        </a:xfrm>
      </xdr:grpSpPr>
      <xdr:sp macro="" textlink="">
        <xdr:nvSpPr>
          <xdr:cNvPr id="3" name="Line 2">
            <a:extLst>
              <a:ext uri="{FF2B5EF4-FFF2-40B4-BE49-F238E27FC236}">
                <a16:creationId xmlns="" xmlns:a16="http://schemas.microsoft.com/office/drawing/2014/main" id="{D563FA8A-C0DB-4793-B216-7BDC313FDDB1}"/>
              </a:ext>
            </a:extLst>
          </xdr:cNvPr>
          <xdr:cNvSpPr>
            <a:spLocks noChangeShapeType="1"/>
          </xdr:cNvSpPr>
        </xdr:nvSpPr>
        <xdr:spPr bwMode="auto">
          <a:xfrm>
            <a:off x="175" y="611"/>
            <a:ext cx="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3">
            <a:extLst>
              <a:ext uri="{FF2B5EF4-FFF2-40B4-BE49-F238E27FC236}">
                <a16:creationId xmlns="" xmlns:a16="http://schemas.microsoft.com/office/drawing/2014/main" id="{02F9152D-28CE-4BBD-B4F6-60CD9636C55B}"/>
              </a:ext>
            </a:extLst>
          </xdr:cNvPr>
          <xdr:cNvSpPr>
            <a:spLocks noChangeShapeType="1"/>
          </xdr:cNvSpPr>
        </xdr:nvSpPr>
        <xdr:spPr bwMode="auto">
          <a:xfrm>
            <a:off x="175" y="615"/>
            <a:ext cx="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25</xdr:row>
      <xdr:rowOff>0</xdr:rowOff>
    </xdr:from>
    <xdr:to>
      <xdr:col>2</xdr:col>
      <xdr:colOff>0</xdr:colOff>
      <xdr:row>25</xdr:row>
      <xdr:rowOff>0</xdr:rowOff>
    </xdr:to>
    <xdr:grpSp>
      <xdr:nvGrpSpPr>
        <xdr:cNvPr id="5" name="Group 4">
          <a:extLst>
            <a:ext uri="{FF2B5EF4-FFF2-40B4-BE49-F238E27FC236}">
              <a16:creationId xmlns="" xmlns:a16="http://schemas.microsoft.com/office/drawing/2014/main" id="{38CA7335-8D36-4A62-A447-5CDAC7201DDC}"/>
            </a:ext>
          </a:extLst>
        </xdr:cNvPr>
        <xdr:cNvGrpSpPr>
          <a:grpSpLocks/>
        </xdr:cNvGrpSpPr>
      </xdr:nvGrpSpPr>
      <xdr:grpSpPr bwMode="auto">
        <a:xfrm>
          <a:off x="2943225" y="6153150"/>
          <a:ext cx="0" cy="0"/>
          <a:chOff x="175" y="611"/>
          <a:chExt cx="8" cy="4"/>
        </a:xfrm>
      </xdr:grpSpPr>
      <xdr:sp macro="" textlink="">
        <xdr:nvSpPr>
          <xdr:cNvPr id="6" name="Line 5">
            <a:extLst>
              <a:ext uri="{FF2B5EF4-FFF2-40B4-BE49-F238E27FC236}">
                <a16:creationId xmlns="" xmlns:a16="http://schemas.microsoft.com/office/drawing/2014/main" id="{AB83EAA7-72FB-48F1-8973-96B9D0509C5D}"/>
              </a:ext>
            </a:extLst>
          </xdr:cNvPr>
          <xdr:cNvSpPr>
            <a:spLocks noChangeShapeType="1"/>
          </xdr:cNvSpPr>
        </xdr:nvSpPr>
        <xdr:spPr bwMode="auto">
          <a:xfrm>
            <a:off x="175" y="611"/>
            <a:ext cx="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6">
            <a:extLst>
              <a:ext uri="{FF2B5EF4-FFF2-40B4-BE49-F238E27FC236}">
                <a16:creationId xmlns="" xmlns:a16="http://schemas.microsoft.com/office/drawing/2014/main" id="{FEFD6DB9-4ADF-458A-B286-CCC610630505}"/>
              </a:ext>
            </a:extLst>
          </xdr:cNvPr>
          <xdr:cNvSpPr>
            <a:spLocks noChangeShapeType="1"/>
          </xdr:cNvSpPr>
        </xdr:nvSpPr>
        <xdr:spPr bwMode="auto">
          <a:xfrm>
            <a:off x="175" y="615"/>
            <a:ext cx="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149225</xdr:colOff>
      <xdr:row>34</xdr:row>
      <xdr:rowOff>161925</xdr:rowOff>
    </xdr:from>
    <xdr:to>
      <xdr:col>5</xdr:col>
      <xdr:colOff>1552575</xdr:colOff>
      <xdr:row>71</xdr:row>
      <xdr:rowOff>130175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D94ADC5-4672-4304-8C93-E2052687C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5" t="9383" r="30634" b="32761"/>
        <a:stretch>
          <a:fillRect/>
        </a:stretch>
      </xdr:blipFill>
      <xdr:spPr bwMode="auto">
        <a:xfrm>
          <a:off x="546100" y="12290425"/>
          <a:ext cx="7667625" cy="7134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0.bin"/><Relationship Id="rId4" Type="http://schemas.openxmlformats.org/officeDocument/2006/relationships/comments" Target="../comments3.xml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16"/>
  <sheetViews>
    <sheetView zoomScaleNormal="100" workbookViewId="0">
      <pane xSplit="2" ySplit="6" topLeftCell="C46" activePane="bottomRight" state="frozen"/>
      <selection activeCell="A4" sqref="A4:Y5"/>
      <selection pane="topRight" activeCell="A4" sqref="A4:Y5"/>
      <selection pane="bottomLeft" activeCell="A4" sqref="A4:Y5"/>
      <selection pane="bottomRight" activeCell="F19" sqref="F19"/>
    </sheetView>
  </sheetViews>
  <sheetFormatPr defaultColWidth="9.140625" defaultRowHeight="14.25" x14ac:dyDescent="0.2"/>
  <cols>
    <col min="1" max="1" width="4.85546875" style="8" customWidth="1"/>
    <col min="2" max="2" width="64.5703125" style="835" customWidth="1"/>
    <col min="3" max="5" width="11" style="9" customWidth="1"/>
    <col min="6" max="6" width="25.140625" style="9" customWidth="1"/>
    <col min="7" max="7" width="28.28515625" style="701" customWidth="1"/>
    <col min="8" max="8" width="12.5703125" style="710" customWidth="1"/>
    <col min="9" max="9" width="5.7109375" style="1" customWidth="1"/>
    <col min="10" max="257" width="9.140625" style="1"/>
    <col min="258" max="258" width="4.85546875" style="1" customWidth="1"/>
    <col min="259" max="259" width="52.5703125" style="1" customWidth="1"/>
    <col min="260" max="262" width="11" style="1" customWidth="1"/>
    <col min="263" max="263" width="28.28515625" style="1" customWidth="1"/>
    <col min="264" max="264" width="12.5703125" style="1" customWidth="1"/>
    <col min="265" max="265" width="5.7109375" style="1" customWidth="1"/>
    <col min="266" max="513" width="9.140625" style="1"/>
    <col min="514" max="514" width="4.85546875" style="1" customWidth="1"/>
    <col min="515" max="515" width="52.5703125" style="1" customWidth="1"/>
    <col min="516" max="518" width="11" style="1" customWidth="1"/>
    <col min="519" max="519" width="28.28515625" style="1" customWidth="1"/>
    <col min="520" max="520" width="12.5703125" style="1" customWidth="1"/>
    <col min="521" max="521" width="5.7109375" style="1" customWidth="1"/>
    <col min="522" max="769" width="9.140625" style="1"/>
    <col min="770" max="770" width="4.85546875" style="1" customWidth="1"/>
    <col min="771" max="771" width="52.5703125" style="1" customWidth="1"/>
    <col min="772" max="774" width="11" style="1" customWidth="1"/>
    <col min="775" max="775" width="28.28515625" style="1" customWidth="1"/>
    <col min="776" max="776" width="12.5703125" style="1" customWidth="1"/>
    <col min="777" max="777" width="5.7109375" style="1" customWidth="1"/>
    <col min="778" max="1025" width="9.140625" style="1"/>
    <col min="1026" max="1026" width="4.85546875" style="1" customWidth="1"/>
    <col min="1027" max="1027" width="52.5703125" style="1" customWidth="1"/>
    <col min="1028" max="1030" width="11" style="1" customWidth="1"/>
    <col min="1031" max="1031" width="28.28515625" style="1" customWidth="1"/>
    <col min="1032" max="1032" width="12.5703125" style="1" customWidth="1"/>
    <col min="1033" max="1033" width="5.7109375" style="1" customWidth="1"/>
    <col min="1034" max="1281" width="9.140625" style="1"/>
    <col min="1282" max="1282" width="4.85546875" style="1" customWidth="1"/>
    <col min="1283" max="1283" width="52.5703125" style="1" customWidth="1"/>
    <col min="1284" max="1286" width="11" style="1" customWidth="1"/>
    <col min="1287" max="1287" width="28.28515625" style="1" customWidth="1"/>
    <col min="1288" max="1288" width="12.5703125" style="1" customWidth="1"/>
    <col min="1289" max="1289" width="5.7109375" style="1" customWidth="1"/>
    <col min="1290" max="1537" width="9.140625" style="1"/>
    <col min="1538" max="1538" width="4.85546875" style="1" customWidth="1"/>
    <col min="1539" max="1539" width="52.5703125" style="1" customWidth="1"/>
    <col min="1540" max="1542" width="11" style="1" customWidth="1"/>
    <col min="1543" max="1543" width="28.28515625" style="1" customWidth="1"/>
    <col min="1544" max="1544" width="12.5703125" style="1" customWidth="1"/>
    <col min="1545" max="1545" width="5.7109375" style="1" customWidth="1"/>
    <col min="1546" max="1793" width="9.140625" style="1"/>
    <col min="1794" max="1794" width="4.85546875" style="1" customWidth="1"/>
    <col min="1795" max="1795" width="52.5703125" style="1" customWidth="1"/>
    <col min="1796" max="1798" width="11" style="1" customWidth="1"/>
    <col min="1799" max="1799" width="28.28515625" style="1" customWidth="1"/>
    <col min="1800" max="1800" width="12.5703125" style="1" customWidth="1"/>
    <col min="1801" max="1801" width="5.7109375" style="1" customWidth="1"/>
    <col min="1802" max="2049" width="9.140625" style="1"/>
    <col min="2050" max="2050" width="4.85546875" style="1" customWidth="1"/>
    <col min="2051" max="2051" width="52.5703125" style="1" customWidth="1"/>
    <col min="2052" max="2054" width="11" style="1" customWidth="1"/>
    <col min="2055" max="2055" width="28.28515625" style="1" customWidth="1"/>
    <col min="2056" max="2056" width="12.5703125" style="1" customWidth="1"/>
    <col min="2057" max="2057" width="5.7109375" style="1" customWidth="1"/>
    <col min="2058" max="2305" width="9.140625" style="1"/>
    <col min="2306" max="2306" width="4.85546875" style="1" customWidth="1"/>
    <col min="2307" max="2307" width="52.5703125" style="1" customWidth="1"/>
    <col min="2308" max="2310" width="11" style="1" customWidth="1"/>
    <col min="2311" max="2311" width="28.28515625" style="1" customWidth="1"/>
    <col min="2312" max="2312" width="12.5703125" style="1" customWidth="1"/>
    <col min="2313" max="2313" width="5.7109375" style="1" customWidth="1"/>
    <col min="2314" max="2561" width="9.140625" style="1"/>
    <col min="2562" max="2562" width="4.85546875" style="1" customWidth="1"/>
    <col min="2563" max="2563" width="52.5703125" style="1" customWidth="1"/>
    <col min="2564" max="2566" width="11" style="1" customWidth="1"/>
    <col min="2567" max="2567" width="28.28515625" style="1" customWidth="1"/>
    <col min="2568" max="2568" width="12.5703125" style="1" customWidth="1"/>
    <col min="2569" max="2569" width="5.7109375" style="1" customWidth="1"/>
    <col min="2570" max="2817" width="9.140625" style="1"/>
    <col min="2818" max="2818" width="4.85546875" style="1" customWidth="1"/>
    <col min="2819" max="2819" width="52.5703125" style="1" customWidth="1"/>
    <col min="2820" max="2822" width="11" style="1" customWidth="1"/>
    <col min="2823" max="2823" width="28.28515625" style="1" customWidth="1"/>
    <col min="2824" max="2824" width="12.5703125" style="1" customWidth="1"/>
    <col min="2825" max="2825" width="5.7109375" style="1" customWidth="1"/>
    <col min="2826" max="3073" width="9.140625" style="1"/>
    <col min="3074" max="3074" width="4.85546875" style="1" customWidth="1"/>
    <col min="3075" max="3075" width="52.5703125" style="1" customWidth="1"/>
    <col min="3076" max="3078" width="11" style="1" customWidth="1"/>
    <col min="3079" max="3079" width="28.28515625" style="1" customWidth="1"/>
    <col min="3080" max="3080" width="12.5703125" style="1" customWidth="1"/>
    <col min="3081" max="3081" width="5.7109375" style="1" customWidth="1"/>
    <col min="3082" max="3329" width="9.140625" style="1"/>
    <col min="3330" max="3330" width="4.85546875" style="1" customWidth="1"/>
    <col min="3331" max="3331" width="52.5703125" style="1" customWidth="1"/>
    <col min="3332" max="3334" width="11" style="1" customWidth="1"/>
    <col min="3335" max="3335" width="28.28515625" style="1" customWidth="1"/>
    <col min="3336" max="3336" width="12.5703125" style="1" customWidth="1"/>
    <col min="3337" max="3337" width="5.7109375" style="1" customWidth="1"/>
    <col min="3338" max="3585" width="9.140625" style="1"/>
    <col min="3586" max="3586" width="4.85546875" style="1" customWidth="1"/>
    <col min="3587" max="3587" width="52.5703125" style="1" customWidth="1"/>
    <col min="3588" max="3590" width="11" style="1" customWidth="1"/>
    <col min="3591" max="3591" width="28.28515625" style="1" customWidth="1"/>
    <col min="3592" max="3592" width="12.5703125" style="1" customWidth="1"/>
    <col min="3593" max="3593" width="5.7109375" style="1" customWidth="1"/>
    <col min="3594" max="3841" width="9.140625" style="1"/>
    <col min="3842" max="3842" width="4.85546875" style="1" customWidth="1"/>
    <col min="3843" max="3843" width="52.5703125" style="1" customWidth="1"/>
    <col min="3844" max="3846" width="11" style="1" customWidth="1"/>
    <col min="3847" max="3847" width="28.28515625" style="1" customWidth="1"/>
    <col min="3848" max="3848" width="12.5703125" style="1" customWidth="1"/>
    <col min="3849" max="3849" width="5.7109375" style="1" customWidth="1"/>
    <col min="3850" max="4097" width="9.140625" style="1"/>
    <col min="4098" max="4098" width="4.85546875" style="1" customWidth="1"/>
    <col min="4099" max="4099" width="52.5703125" style="1" customWidth="1"/>
    <col min="4100" max="4102" width="11" style="1" customWidth="1"/>
    <col min="4103" max="4103" width="28.28515625" style="1" customWidth="1"/>
    <col min="4104" max="4104" width="12.5703125" style="1" customWidth="1"/>
    <col min="4105" max="4105" width="5.7109375" style="1" customWidth="1"/>
    <col min="4106" max="4353" width="9.140625" style="1"/>
    <col min="4354" max="4354" width="4.85546875" style="1" customWidth="1"/>
    <col min="4355" max="4355" width="52.5703125" style="1" customWidth="1"/>
    <col min="4356" max="4358" width="11" style="1" customWidth="1"/>
    <col min="4359" max="4359" width="28.28515625" style="1" customWidth="1"/>
    <col min="4360" max="4360" width="12.5703125" style="1" customWidth="1"/>
    <col min="4361" max="4361" width="5.7109375" style="1" customWidth="1"/>
    <col min="4362" max="4609" width="9.140625" style="1"/>
    <col min="4610" max="4610" width="4.85546875" style="1" customWidth="1"/>
    <col min="4611" max="4611" width="52.5703125" style="1" customWidth="1"/>
    <col min="4612" max="4614" width="11" style="1" customWidth="1"/>
    <col min="4615" max="4615" width="28.28515625" style="1" customWidth="1"/>
    <col min="4616" max="4616" width="12.5703125" style="1" customWidth="1"/>
    <col min="4617" max="4617" width="5.7109375" style="1" customWidth="1"/>
    <col min="4618" max="4865" width="9.140625" style="1"/>
    <col min="4866" max="4866" width="4.85546875" style="1" customWidth="1"/>
    <col min="4867" max="4867" width="52.5703125" style="1" customWidth="1"/>
    <col min="4868" max="4870" width="11" style="1" customWidth="1"/>
    <col min="4871" max="4871" width="28.28515625" style="1" customWidth="1"/>
    <col min="4872" max="4872" width="12.5703125" style="1" customWidth="1"/>
    <col min="4873" max="4873" width="5.7109375" style="1" customWidth="1"/>
    <col min="4874" max="5121" width="9.140625" style="1"/>
    <col min="5122" max="5122" width="4.85546875" style="1" customWidth="1"/>
    <col min="5123" max="5123" width="52.5703125" style="1" customWidth="1"/>
    <col min="5124" max="5126" width="11" style="1" customWidth="1"/>
    <col min="5127" max="5127" width="28.28515625" style="1" customWidth="1"/>
    <col min="5128" max="5128" width="12.5703125" style="1" customWidth="1"/>
    <col min="5129" max="5129" width="5.7109375" style="1" customWidth="1"/>
    <col min="5130" max="5377" width="9.140625" style="1"/>
    <col min="5378" max="5378" width="4.85546875" style="1" customWidth="1"/>
    <col min="5379" max="5379" width="52.5703125" style="1" customWidth="1"/>
    <col min="5380" max="5382" width="11" style="1" customWidth="1"/>
    <col min="5383" max="5383" width="28.28515625" style="1" customWidth="1"/>
    <col min="5384" max="5384" width="12.5703125" style="1" customWidth="1"/>
    <col min="5385" max="5385" width="5.7109375" style="1" customWidth="1"/>
    <col min="5386" max="5633" width="9.140625" style="1"/>
    <col min="5634" max="5634" width="4.85546875" style="1" customWidth="1"/>
    <col min="5635" max="5635" width="52.5703125" style="1" customWidth="1"/>
    <col min="5636" max="5638" width="11" style="1" customWidth="1"/>
    <col min="5639" max="5639" width="28.28515625" style="1" customWidth="1"/>
    <col min="5640" max="5640" width="12.5703125" style="1" customWidth="1"/>
    <col min="5641" max="5641" width="5.7109375" style="1" customWidth="1"/>
    <col min="5642" max="5889" width="9.140625" style="1"/>
    <col min="5890" max="5890" width="4.85546875" style="1" customWidth="1"/>
    <col min="5891" max="5891" width="52.5703125" style="1" customWidth="1"/>
    <col min="5892" max="5894" width="11" style="1" customWidth="1"/>
    <col min="5895" max="5895" width="28.28515625" style="1" customWidth="1"/>
    <col min="5896" max="5896" width="12.5703125" style="1" customWidth="1"/>
    <col min="5897" max="5897" width="5.7109375" style="1" customWidth="1"/>
    <col min="5898" max="6145" width="9.140625" style="1"/>
    <col min="6146" max="6146" width="4.85546875" style="1" customWidth="1"/>
    <col min="6147" max="6147" width="52.5703125" style="1" customWidth="1"/>
    <col min="6148" max="6150" width="11" style="1" customWidth="1"/>
    <col min="6151" max="6151" width="28.28515625" style="1" customWidth="1"/>
    <col min="6152" max="6152" width="12.5703125" style="1" customWidth="1"/>
    <col min="6153" max="6153" width="5.7109375" style="1" customWidth="1"/>
    <col min="6154" max="6401" width="9.140625" style="1"/>
    <col min="6402" max="6402" width="4.85546875" style="1" customWidth="1"/>
    <col min="6403" max="6403" width="52.5703125" style="1" customWidth="1"/>
    <col min="6404" max="6406" width="11" style="1" customWidth="1"/>
    <col min="6407" max="6407" width="28.28515625" style="1" customWidth="1"/>
    <col min="6408" max="6408" width="12.5703125" style="1" customWidth="1"/>
    <col min="6409" max="6409" width="5.7109375" style="1" customWidth="1"/>
    <col min="6410" max="6657" width="9.140625" style="1"/>
    <col min="6658" max="6658" width="4.85546875" style="1" customWidth="1"/>
    <col min="6659" max="6659" width="52.5703125" style="1" customWidth="1"/>
    <col min="6660" max="6662" width="11" style="1" customWidth="1"/>
    <col min="6663" max="6663" width="28.28515625" style="1" customWidth="1"/>
    <col min="6664" max="6664" width="12.5703125" style="1" customWidth="1"/>
    <col min="6665" max="6665" width="5.7109375" style="1" customWidth="1"/>
    <col min="6666" max="6913" width="9.140625" style="1"/>
    <col min="6914" max="6914" width="4.85546875" style="1" customWidth="1"/>
    <col min="6915" max="6915" width="52.5703125" style="1" customWidth="1"/>
    <col min="6916" max="6918" width="11" style="1" customWidth="1"/>
    <col min="6919" max="6919" width="28.28515625" style="1" customWidth="1"/>
    <col min="6920" max="6920" width="12.5703125" style="1" customWidth="1"/>
    <col min="6921" max="6921" width="5.7109375" style="1" customWidth="1"/>
    <col min="6922" max="7169" width="9.140625" style="1"/>
    <col min="7170" max="7170" width="4.85546875" style="1" customWidth="1"/>
    <col min="7171" max="7171" width="52.5703125" style="1" customWidth="1"/>
    <col min="7172" max="7174" width="11" style="1" customWidth="1"/>
    <col min="7175" max="7175" width="28.28515625" style="1" customWidth="1"/>
    <col min="7176" max="7176" width="12.5703125" style="1" customWidth="1"/>
    <col min="7177" max="7177" width="5.7109375" style="1" customWidth="1"/>
    <col min="7178" max="7425" width="9.140625" style="1"/>
    <col min="7426" max="7426" width="4.85546875" style="1" customWidth="1"/>
    <col min="7427" max="7427" width="52.5703125" style="1" customWidth="1"/>
    <col min="7428" max="7430" width="11" style="1" customWidth="1"/>
    <col min="7431" max="7431" width="28.28515625" style="1" customWidth="1"/>
    <col min="7432" max="7432" width="12.5703125" style="1" customWidth="1"/>
    <col min="7433" max="7433" width="5.7109375" style="1" customWidth="1"/>
    <col min="7434" max="7681" width="9.140625" style="1"/>
    <col min="7682" max="7682" width="4.85546875" style="1" customWidth="1"/>
    <col min="7683" max="7683" width="52.5703125" style="1" customWidth="1"/>
    <col min="7684" max="7686" width="11" style="1" customWidth="1"/>
    <col min="7687" max="7687" width="28.28515625" style="1" customWidth="1"/>
    <col min="7688" max="7688" width="12.5703125" style="1" customWidth="1"/>
    <col min="7689" max="7689" width="5.7109375" style="1" customWidth="1"/>
    <col min="7690" max="7937" width="9.140625" style="1"/>
    <col min="7938" max="7938" width="4.85546875" style="1" customWidth="1"/>
    <col min="7939" max="7939" width="52.5703125" style="1" customWidth="1"/>
    <col min="7940" max="7942" width="11" style="1" customWidth="1"/>
    <col min="7943" max="7943" width="28.28515625" style="1" customWidth="1"/>
    <col min="7944" max="7944" width="12.5703125" style="1" customWidth="1"/>
    <col min="7945" max="7945" width="5.7109375" style="1" customWidth="1"/>
    <col min="7946" max="8193" width="9.140625" style="1"/>
    <col min="8194" max="8194" width="4.85546875" style="1" customWidth="1"/>
    <col min="8195" max="8195" width="52.5703125" style="1" customWidth="1"/>
    <col min="8196" max="8198" width="11" style="1" customWidth="1"/>
    <col min="8199" max="8199" width="28.28515625" style="1" customWidth="1"/>
    <col min="8200" max="8200" width="12.5703125" style="1" customWidth="1"/>
    <col min="8201" max="8201" width="5.7109375" style="1" customWidth="1"/>
    <col min="8202" max="8449" width="9.140625" style="1"/>
    <col min="8450" max="8450" width="4.85546875" style="1" customWidth="1"/>
    <col min="8451" max="8451" width="52.5703125" style="1" customWidth="1"/>
    <col min="8452" max="8454" width="11" style="1" customWidth="1"/>
    <col min="8455" max="8455" width="28.28515625" style="1" customWidth="1"/>
    <col min="8456" max="8456" width="12.5703125" style="1" customWidth="1"/>
    <col min="8457" max="8457" width="5.7109375" style="1" customWidth="1"/>
    <col min="8458" max="8705" width="9.140625" style="1"/>
    <col min="8706" max="8706" width="4.85546875" style="1" customWidth="1"/>
    <col min="8707" max="8707" width="52.5703125" style="1" customWidth="1"/>
    <col min="8708" max="8710" width="11" style="1" customWidth="1"/>
    <col min="8711" max="8711" width="28.28515625" style="1" customWidth="1"/>
    <col min="8712" max="8712" width="12.5703125" style="1" customWidth="1"/>
    <col min="8713" max="8713" width="5.7109375" style="1" customWidth="1"/>
    <col min="8714" max="8961" width="9.140625" style="1"/>
    <col min="8962" max="8962" width="4.85546875" style="1" customWidth="1"/>
    <col min="8963" max="8963" width="52.5703125" style="1" customWidth="1"/>
    <col min="8964" max="8966" width="11" style="1" customWidth="1"/>
    <col min="8967" max="8967" width="28.28515625" style="1" customWidth="1"/>
    <col min="8968" max="8968" width="12.5703125" style="1" customWidth="1"/>
    <col min="8969" max="8969" width="5.7109375" style="1" customWidth="1"/>
    <col min="8970" max="9217" width="9.140625" style="1"/>
    <col min="9218" max="9218" width="4.85546875" style="1" customWidth="1"/>
    <col min="9219" max="9219" width="52.5703125" style="1" customWidth="1"/>
    <col min="9220" max="9222" width="11" style="1" customWidth="1"/>
    <col min="9223" max="9223" width="28.28515625" style="1" customWidth="1"/>
    <col min="9224" max="9224" width="12.5703125" style="1" customWidth="1"/>
    <col min="9225" max="9225" width="5.7109375" style="1" customWidth="1"/>
    <col min="9226" max="9473" width="9.140625" style="1"/>
    <col min="9474" max="9474" width="4.85546875" style="1" customWidth="1"/>
    <col min="9475" max="9475" width="52.5703125" style="1" customWidth="1"/>
    <col min="9476" max="9478" width="11" style="1" customWidth="1"/>
    <col min="9479" max="9479" width="28.28515625" style="1" customWidth="1"/>
    <col min="9480" max="9480" width="12.5703125" style="1" customWidth="1"/>
    <col min="9481" max="9481" width="5.7109375" style="1" customWidth="1"/>
    <col min="9482" max="9729" width="9.140625" style="1"/>
    <col min="9730" max="9730" width="4.85546875" style="1" customWidth="1"/>
    <col min="9731" max="9731" width="52.5703125" style="1" customWidth="1"/>
    <col min="9732" max="9734" width="11" style="1" customWidth="1"/>
    <col min="9735" max="9735" width="28.28515625" style="1" customWidth="1"/>
    <col min="9736" max="9736" width="12.5703125" style="1" customWidth="1"/>
    <col min="9737" max="9737" width="5.7109375" style="1" customWidth="1"/>
    <col min="9738" max="9985" width="9.140625" style="1"/>
    <col min="9986" max="9986" width="4.85546875" style="1" customWidth="1"/>
    <col min="9987" max="9987" width="52.5703125" style="1" customWidth="1"/>
    <col min="9988" max="9990" width="11" style="1" customWidth="1"/>
    <col min="9991" max="9991" width="28.28515625" style="1" customWidth="1"/>
    <col min="9992" max="9992" width="12.5703125" style="1" customWidth="1"/>
    <col min="9993" max="9993" width="5.7109375" style="1" customWidth="1"/>
    <col min="9994" max="10241" width="9.140625" style="1"/>
    <col min="10242" max="10242" width="4.85546875" style="1" customWidth="1"/>
    <col min="10243" max="10243" width="52.5703125" style="1" customWidth="1"/>
    <col min="10244" max="10246" width="11" style="1" customWidth="1"/>
    <col min="10247" max="10247" width="28.28515625" style="1" customWidth="1"/>
    <col min="10248" max="10248" width="12.5703125" style="1" customWidth="1"/>
    <col min="10249" max="10249" width="5.7109375" style="1" customWidth="1"/>
    <col min="10250" max="10497" width="9.140625" style="1"/>
    <col min="10498" max="10498" width="4.85546875" style="1" customWidth="1"/>
    <col min="10499" max="10499" width="52.5703125" style="1" customWidth="1"/>
    <col min="10500" max="10502" width="11" style="1" customWidth="1"/>
    <col min="10503" max="10503" width="28.28515625" style="1" customWidth="1"/>
    <col min="10504" max="10504" width="12.5703125" style="1" customWidth="1"/>
    <col min="10505" max="10505" width="5.7109375" style="1" customWidth="1"/>
    <col min="10506" max="10753" width="9.140625" style="1"/>
    <col min="10754" max="10754" width="4.85546875" style="1" customWidth="1"/>
    <col min="10755" max="10755" width="52.5703125" style="1" customWidth="1"/>
    <col min="10756" max="10758" width="11" style="1" customWidth="1"/>
    <col min="10759" max="10759" width="28.28515625" style="1" customWidth="1"/>
    <col min="10760" max="10760" width="12.5703125" style="1" customWidth="1"/>
    <col min="10761" max="10761" width="5.7109375" style="1" customWidth="1"/>
    <col min="10762" max="11009" width="9.140625" style="1"/>
    <col min="11010" max="11010" width="4.85546875" style="1" customWidth="1"/>
    <col min="11011" max="11011" width="52.5703125" style="1" customWidth="1"/>
    <col min="11012" max="11014" width="11" style="1" customWidth="1"/>
    <col min="11015" max="11015" width="28.28515625" style="1" customWidth="1"/>
    <col min="11016" max="11016" width="12.5703125" style="1" customWidth="1"/>
    <col min="11017" max="11017" width="5.7109375" style="1" customWidth="1"/>
    <col min="11018" max="11265" width="9.140625" style="1"/>
    <col min="11266" max="11266" width="4.85546875" style="1" customWidth="1"/>
    <col min="11267" max="11267" width="52.5703125" style="1" customWidth="1"/>
    <col min="11268" max="11270" width="11" style="1" customWidth="1"/>
    <col min="11271" max="11271" width="28.28515625" style="1" customWidth="1"/>
    <col min="11272" max="11272" width="12.5703125" style="1" customWidth="1"/>
    <col min="11273" max="11273" width="5.7109375" style="1" customWidth="1"/>
    <col min="11274" max="11521" width="9.140625" style="1"/>
    <col min="11522" max="11522" width="4.85546875" style="1" customWidth="1"/>
    <col min="11523" max="11523" width="52.5703125" style="1" customWidth="1"/>
    <col min="11524" max="11526" width="11" style="1" customWidth="1"/>
    <col min="11527" max="11527" width="28.28515625" style="1" customWidth="1"/>
    <col min="11528" max="11528" width="12.5703125" style="1" customWidth="1"/>
    <col min="11529" max="11529" width="5.7109375" style="1" customWidth="1"/>
    <col min="11530" max="11777" width="9.140625" style="1"/>
    <col min="11778" max="11778" width="4.85546875" style="1" customWidth="1"/>
    <col min="11779" max="11779" width="52.5703125" style="1" customWidth="1"/>
    <col min="11780" max="11782" width="11" style="1" customWidth="1"/>
    <col min="11783" max="11783" width="28.28515625" style="1" customWidth="1"/>
    <col min="11784" max="11784" width="12.5703125" style="1" customWidth="1"/>
    <col min="11785" max="11785" width="5.7109375" style="1" customWidth="1"/>
    <col min="11786" max="12033" width="9.140625" style="1"/>
    <col min="12034" max="12034" width="4.85546875" style="1" customWidth="1"/>
    <col min="12035" max="12035" width="52.5703125" style="1" customWidth="1"/>
    <col min="12036" max="12038" width="11" style="1" customWidth="1"/>
    <col min="12039" max="12039" width="28.28515625" style="1" customWidth="1"/>
    <col min="12040" max="12040" width="12.5703125" style="1" customWidth="1"/>
    <col min="12041" max="12041" width="5.7109375" style="1" customWidth="1"/>
    <col min="12042" max="12289" width="9.140625" style="1"/>
    <col min="12290" max="12290" width="4.85546875" style="1" customWidth="1"/>
    <col min="12291" max="12291" width="52.5703125" style="1" customWidth="1"/>
    <col min="12292" max="12294" width="11" style="1" customWidth="1"/>
    <col min="12295" max="12295" width="28.28515625" style="1" customWidth="1"/>
    <col min="12296" max="12296" width="12.5703125" style="1" customWidth="1"/>
    <col min="12297" max="12297" width="5.7109375" style="1" customWidth="1"/>
    <col min="12298" max="12545" width="9.140625" style="1"/>
    <col min="12546" max="12546" width="4.85546875" style="1" customWidth="1"/>
    <col min="12547" max="12547" width="52.5703125" style="1" customWidth="1"/>
    <col min="12548" max="12550" width="11" style="1" customWidth="1"/>
    <col min="12551" max="12551" width="28.28515625" style="1" customWidth="1"/>
    <col min="12552" max="12552" width="12.5703125" style="1" customWidth="1"/>
    <col min="12553" max="12553" width="5.7109375" style="1" customWidth="1"/>
    <col min="12554" max="12801" width="9.140625" style="1"/>
    <col min="12802" max="12802" width="4.85546875" style="1" customWidth="1"/>
    <col min="12803" max="12803" width="52.5703125" style="1" customWidth="1"/>
    <col min="12804" max="12806" width="11" style="1" customWidth="1"/>
    <col min="12807" max="12807" width="28.28515625" style="1" customWidth="1"/>
    <col min="12808" max="12808" width="12.5703125" style="1" customWidth="1"/>
    <col min="12809" max="12809" width="5.7109375" style="1" customWidth="1"/>
    <col min="12810" max="13057" width="9.140625" style="1"/>
    <col min="13058" max="13058" width="4.85546875" style="1" customWidth="1"/>
    <col min="13059" max="13059" width="52.5703125" style="1" customWidth="1"/>
    <col min="13060" max="13062" width="11" style="1" customWidth="1"/>
    <col min="13063" max="13063" width="28.28515625" style="1" customWidth="1"/>
    <col min="13064" max="13064" width="12.5703125" style="1" customWidth="1"/>
    <col min="13065" max="13065" width="5.7109375" style="1" customWidth="1"/>
    <col min="13066" max="13313" width="9.140625" style="1"/>
    <col min="13314" max="13314" width="4.85546875" style="1" customWidth="1"/>
    <col min="13315" max="13315" width="52.5703125" style="1" customWidth="1"/>
    <col min="13316" max="13318" width="11" style="1" customWidth="1"/>
    <col min="13319" max="13319" width="28.28515625" style="1" customWidth="1"/>
    <col min="13320" max="13320" width="12.5703125" style="1" customWidth="1"/>
    <col min="13321" max="13321" width="5.7109375" style="1" customWidth="1"/>
    <col min="13322" max="13569" width="9.140625" style="1"/>
    <col min="13570" max="13570" width="4.85546875" style="1" customWidth="1"/>
    <col min="13571" max="13571" width="52.5703125" style="1" customWidth="1"/>
    <col min="13572" max="13574" width="11" style="1" customWidth="1"/>
    <col min="13575" max="13575" width="28.28515625" style="1" customWidth="1"/>
    <col min="13576" max="13576" width="12.5703125" style="1" customWidth="1"/>
    <col min="13577" max="13577" width="5.7109375" style="1" customWidth="1"/>
    <col min="13578" max="13825" width="9.140625" style="1"/>
    <col min="13826" max="13826" width="4.85546875" style="1" customWidth="1"/>
    <col min="13827" max="13827" width="52.5703125" style="1" customWidth="1"/>
    <col min="13828" max="13830" width="11" style="1" customWidth="1"/>
    <col min="13831" max="13831" width="28.28515625" style="1" customWidth="1"/>
    <col min="13832" max="13832" width="12.5703125" style="1" customWidth="1"/>
    <col min="13833" max="13833" width="5.7109375" style="1" customWidth="1"/>
    <col min="13834" max="14081" width="9.140625" style="1"/>
    <col min="14082" max="14082" width="4.85546875" style="1" customWidth="1"/>
    <col min="14083" max="14083" width="52.5703125" style="1" customWidth="1"/>
    <col min="14084" max="14086" width="11" style="1" customWidth="1"/>
    <col min="14087" max="14087" width="28.28515625" style="1" customWidth="1"/>
    <col min="14088" max="14088" width="12.5703125" style="1" customWidth="1"/>
    <col min="14089" max="14089" width="5.7109375" style="1" customWidth="1"/>
    <col min="14090" max="14337" width="9.140625" style="1"/>
    <col min="14338" max="14338" width="4.85546875" style="1" customWidth="1"/>
    <col min="14339" max="14339" width="52.5703125" style="1" customWidth="1"/>
    <col min="14340" max="14342" width="11" style="1" customWidth="1"/>
    <col min="14343" max="14343" width="28.28515625" style="1" customWidth="1"/>
    <col min="14344" max="14344" width="12.5703125" style="1" customWidth="1"/>
    <col min="14345" max="14345" width="5.7109375" style="1" customWidth="1"/>
    <col min="14346" max="14593" width="9.140625" style="1"/>
    <col min="14594" max="14594" width="4.85546875" style="1" customWidth="1"/>
    <col min="14595" max="14595" width="52.5703125" style="1" customWidth="1"/>
    <col min="14596" max="14598" width="11" style="1" customWidth="1"/>
    <col min="14599" max="14599" width="28.28515625" style="1" customWidth="1"/>
    <col min="14600" max="14600" width="12.5703125" style="1" customWidth="1"/>
    <col min="14601" max="14601" width="5.7109375" style="1" customWidth="1"/>
    <col min="14602" max="14849" width="9.140625" style="1"/>
    <col min="14850" max="14850" width="4.85546875" style="1" customWidth="1"/>
    <col min="14851" max="14851" width="52.5703125" style="1" customWidth="1"/>
    <col min="14852" max="14854" width="11" style="1" customWidth="1"/>
    <col min="14855" max="14855" width="28.28515625" style="1" customWidth="1"/>
    <col min="14856" max="14856" width="12.5703125" style="1" customWidth="1"/>
    <col min="14857" max="14857" width="5.7109375" style="1" customWidth="1"/>
    <col min="14858" max="15105" width="9.140625" style="1"/>
    <col min="15106" max="15106" width="4.85546875" style="1" customWidth="1"/>
    <col min="15107" max="15107" width="52.5703125" style="1" customWidth="1"/>
    <col min="15108" max="15110" width="11" style="1" customWidth="1"/>
    <col min="15111" max="15111" width="28.28515625" style="1" customWidth="1"/>
    <col min="15112" max="15112" width="12.5703125" style="1" customWidth="1"/>
    <col min="15113" max="15113" width="5.7109375" style="1" customWidth="1"/>
    <col min="15114" max="15361" width="9.140625" style="1"/>
    <col min="15362" max="15362" width="4.85546875" style="1" customWidth="1"/>
    <col min="15363" max="15363" width="52.5703125" style="1" customWidth="1"/>
    <col min="15364" max="15366" width="11" style="1" customWidth="1"/>
    <col min="15367" max="15367" width="28.28515625" style="1" customWidth="1"/>
    <col min="15368" max="15368" width="12.5703125" style="1" customWidth="1"/>
    <col min="15369" max="15369" width="5.7109375" style="1" customWidth="1"/>
    <col min="15370" max="15617" width="9.140625" style="1"/>
    <col min="15618" max="15618" width="4.85546875" style="1" customWidth="1"/>
    <col min="15619" max="15619" width="52.5703125" style="1" customWidth="1"/>
    <col min="15620" max="15622" width="11" style="1" customWidth="1"/>
    <col min="15623" max="15623" width="28.28515625" style="1" customWidth="1"/>
    <col min="15624" max="15624" width="12.5703125" style="1" customWidth="1"/>
    <col min="15625" max="15625" width="5.7109375" style="1" customWidth="1"/>
    <col min="15626" max="15873" width="9.140625" style="1"/>
    <col min="15874" max="15874" width="4.85546875" style="1" customWidth="1"/>
    <col min="15875" max="15875" width="52.5703125" style="1" customWidth="1"/>
    <col min="15876" max="15878" width="11" style="1" customWidth="1"/>
    <col min="15879" max="15879" width="28.28515625" style="1" customWidth="1"/>
    <col min="15880" max="15880" width="12.5703125" style="1" customWidth="1"/>
    <col min="15881" max="15881" width="5.7109375" style="1" customWidth="1"/>
    <col min="15882" max="16129" width="9.140625" style="1"/>
    <col min="16130" max="16130" width="4.85546875" style="1" customWidth="1"/>
    <col min="16131" max="16131" width="52.5703125" style="1" customWidth="1"/>
    <col min="16132" max="16134" width="11" style="1" customWidth="1"/>
    <col min="16135" max="16135" width="28.28515625" style="1" customWidth="1"/>
    <col min="16136" max="16136" width="12.5703125" style="1" customWidth="1"/>
    <col min="16137" max="16137" width="5.7109375" style="1" customWidth="1"/>
    <col min="16138" max="16384" width="9.140625" style="1"/>
  </cols>
  <sheetData>
    <row r="1" spans="1:9" ht="15" x14ac:dyDescent="0.25">
      <c r="A1" s="1156" t="s">
        <v>0</v>
      </c>
      <c r="B1" s="1156"/>
      <c r="C1" s="1156"/>
      <c r="D1" s="1156"/>
      <c r="E1" s="1156"/>
      <c r="F1" s="1156"/>
      <c r="G1" s="1156"/>
      <c r="H1" s="1156"/>
    </row>
    <row r="2" spans="1:9" ht="15.75" x14ac:dyDescent="0.25">
      <c r="A2" s="2"/>
      <c r="B2" s="834"/>
      <c r="C2" s="3" t="s">
        <v>252</v>
      </c>
      <c r="D2" s="4" t="s">
        <v>1301</v>
      </c>
      <c r="E2" s="4"/>
      <c r="F2" s="4"/>
      <c r="G2" s="699"/>
      <c r="H2" s="699"/>
      <c r="I2" s="5"/>
    </row>
    <row r="3" spans="1:9" ht="15" x14ac:dyDescent="0.25">
      <c r="A3" s="2"/>
      <c r="B3" s="834"/>
      <c r="C3" s="3" t="s">
        <v>1</v>
      </c>
      <c r="D3" s="6">
        <v>2023</v>
      </c>
      <c r="E3" s="6"/>
      <c r="F3" s="6"/>
      <c r="G3" s="700"/>
      <c r="H3" s="709"/>
      <c r="I3" s="7"/>
    </row>
    <row r="4" spans="1:9" ht="12" customHeight="1" x14ac:dyDescent="0.2"/>
    <row r="5" spans="1:9" ht="13.5" customHeight="1" x14ac:dyDescent="0.2">
      <c r="A5" s="1157" t="s">
        <v>2</v>
      </c>
      <c r="B5" s="1158" t="s">
        <v>3</v>
      </c>
      <c r="C5" s="1159" t="s">
        <v>4</v>
      </c>
      <c r="D5" s="1160"/>
      <c r="E5" s="1160"/>
      <c r="F5" s="1160"/>
      <c r="G5" s="1161"/>
      <c r="H5" s="1162" t="s">
        <v>5</v>
      </c>
    </row>
    <row r="6" spans="1:9" ht="15" customHeight="1" x14ac:dyDescent="0.2">
      <c r="A6" s="1157"/>
      <c r="B6" s="1158"/>
      <c r="C6" s="11" t="s">
        <v>6</v>
      </c>
      <c r="D6" s="11" t="s">
        <v>7</v>
      </c>
      <c r="E6" s="11" t="s">
        <v>8</v>
      </c>
      <c r="F6" s="1078" t="s">
        <v>1380</v>
      </c>
      <c r="G6" s="702" t="s">
        <v>9</v>
      </c>
      <c r="H6" s="1163"/>
    </row>
    <row r="7" spans="1:9" ht="15" x14ac:dyDescent="0.25">
      <c r="A7" s="12" t="s">
        <v>10</v>
      </c>
      <c r="B7" s="836" t="s">
        <v>11</v>
      </c>
      <c r="C7" s="13"/>
      <c r="D7" s="13"/>
      <c r="E7" s="13"/>
      <c r="F7" s="13"/>
      <c r="G7" s="703"/>
      <c r="H7" s="711"/>
    </row>
    <row r="8" spans="1:9" ht="14.45" customHeight="1" x14ac:dyDescent="0.2">
      <c r="A8" s="14">
        <v>1</v>
      </c>
      <c r="B8" s="20" t="s">
        <v>12</v>
      </c>
      <c r="C8" s="15"/>
      <c r="D8" s="15"/>
      <c r="E8" s="16"/>
      <c r="F8" s="16">
        <f>'1'!C19</f>
        <v>2506.9</v>
      </c>
      <c r="G8" s="14" t="s">
        <v>13</v>
      </c>
      <c r="H8" s="712" t="s">
        <v>14</v>
      </c>
    </row>
    <row r="9" spans="1:9" ht="14.45" customHeight="1" x14ac:dyDescent="0.2">
      <c r="A9" s="14">
        <v>2</v>
      </c>
      <c r="B9" s="20" t="s">
        <v>15</v>
      </c>
      <c r="C9" s="15"/>
      <c r="D9" s="15"/>
      <c r="E9" s="16"/>
      <c r="F9" s="16">
        <f>'1'!F19</f>
        <v>39</v>
      </c>
      <c r="G9" s="14" t="s">
        <v>16</v>
      </c>
      <c r="H9" s="712" t="s">
        <v>14</v>
      </c>
    </row>
    <row r="10" spans="1:9" ht="14.45" customHeight="1" x14ac:dyDescent="0.2">
      <c r="A10" s="14">
        <v>3</v>
      </c>
      <c r="B10" s="20" t="s">
        <v>17</v>
      </c>
      <c r="C10" s="16">
        <f>'2'!C28</f>
        <v>66200.999999999985</v>
      </c>
      <c r="D10" s="16">
        <f>'2'!D28</f>
        <v>62847</v>
      </c>
      <c r="E10" s="16">
        <f>'1'!G19</f>
        <v>129048</v>
      </c>
      <c r="F10" s="16"/>
      <c r="G10" s="14" t="s">
        <v>18</v>
      </c>
      <c r="H10" s="712" t="s">
        <v>19</v>
      </c>
    </row>
    <row r="11" spans="1:9" ht="14.45" customHeight="1" x14ac:dyDescent="0.2">
      <c r="A11" s="14">
        <v>4</v>
      </c>
      <c r="B11" s="20" t="s">
        <v>20</v>
      </c>
      <c r="C11" s="17"/>
      <c r="D11" s="17"/>
      <c r="E11" s="55"/>
      <c r="F11" s="55">
        <f>'1'!I19</f>
        <v>2.8936475547682581</v>
      </c>
      <c r="G11" s="14" t="s">
        <v>18</v>
      </c>
      <c r="H11" s="712" t="s">
        <v>14</v>
      </c>
    </row>
    <row r="12" spans="1:9" ht="14.45" customHeight="1" x14ac:dyDescent="0.2">
      <c r="A12" s="14">
        <v>5</v>
      </c>
      <c r="B12" s="20" t="s">
        <v>21</v>
      </c>
      <c r="C12" s="17"/>
      <c r="D12" s="17"/>
      <c r="E12" s="55"/>
      <c r="F12" s="55">
        <f>'1'!J19</f>
        <v>51.47712314013323</v>
      </c>
      <c r="G12" s="14" t="s">
        <v>22</v>
      </c>
      <c r="H12" s="712" t="s">
        <v>14</v>
      </c>
    </row>
    <row r="13" spans="1:9" ht="14.45" customHeight="1" x14ac:dyDescent="0.2">
      <c r="A13" s="14">
        <v>6</v>
      </c>
      <c r="B13" s="20" t="s">
        <v>23</v>
      </c>
      <c r="C13" s="17"/>
      <c r="D13" s="17"/>
      <c r="E13" s="55"/>
      <c r="F13" s="55">
        <f>'2'!E29</f>
        <v>44.308330026228312</v>
      </c>
      <c r="G13" s="697" t="s">
        <v>24</v>
      </c>
      <c r="H13" s="712" t="s">
        <v>19</v>
      </c>
    </row>
    <row r="14" spans="1:9" ht="14.45" customHeight="1" x14ac:dyDescent="0.2">
      <c r="A14" s="14">
        <v>7</v>
      </c>
      <c r="B14" s="20" t="s">
        <v>25</v>
      </c>
      <c r="C14" s="17"/>
      <c r="D14" s="17"/>
      <c r="E14" s="55"/>
      <c r="F14" s="55">
        <f>'2'!F28</f>
        <v>105.33677025156329</v>
      </c>
      <c r="G14" s="25"/>
      <c r="H14" s="712" t="s">
        <v>19</v>
      </c>
    </row>
    <row r="15" spans="1:9" ht="14.45" customHeight="1" x14ac:dyDescent="0.2">
      <c r="A15" s="14">
        <v>8</v>
      </c>
      <c r="B15" s="20" t="s">
        <v>26</v>
      </c>
      <c r="C15" s="55">
        <f>'3'!F12</f>
        <v>0</v>
      </c>
      <c r="D15" s="55">
        <f>'3'!G12</f>
        <v>0</v>
      </c>
      <c r="E15" s="55">
        <f>'3'!H12</f>
        <v>99.14</v>
      </c>
      <c r="F15" s="55"/>
      <c r="G15" s="14" t="s">
        <v>27</v>
      </c>
      <c r="H15" s="712" t="s">
        <v>28</v>
      </c>
    </row>
    <row r="16" spans="1:9" ht="14.45" customHeight="1" x14ac:dyDescent="0.2">
      <c r="A16" s="14">
        <v>9</v>
      </c>
      <c r="B16" s="20" t="s">
        <v>29</v>
      </c>
      <c r="C16" s="18"/>
      <c r="D16" s="18"/>
      <c r="E16" s="18"/>
      <c r="F16" s="18"/>
      <c r="G16" s="14"/>
      <c r="H16" s="712"/>
    </row>
    <row r="17" spans="1:8" x14ac:dyDescent="0.2">
      <c r="A17" s="14"/>
      <c r="B17" s="20" t="s">
        <v>30</v>
      </c>
      <c r="C17" s="55">
        <f>'3'!F16</f>
        <v>17.929349033548103</v>
      </c>
      <c r="D17" s="55">
        <f>'3'!G16</f>
        <v>17.098793026374608</v>
      </c>
      <c r="E17" s="55">
        <f>'3'!H16</f>
        <v>17.523853145430319</v>
      </c>
      <c r="F17" s="55"/>
      <c r="G17" s="14" t="s">
        <v>27</v>
      </c>
      <c r="H17" s="712" t="s">
        <v>28</v>
      </c>
    </row>
    <row r="18" spans="1:8" x14ac:dyDescent="0.2">
      <c r="A18" s="21"/>
      <c r="B18" s="20" t="s">
        <v>31</v>
      </c>
      <c r="C18" s="55">
        <f>'3'!F17</f>
        <v>26.549655632081766</v>
      </c>
      <c r="D18" s="55">
        <f>'3'!G17</f>
        <v>22.239606616003574</v>
      </c>
      <c r="E18" s="55">
        <f>'3'!H17</f>
        <v>24.445393982643445</v>
      </c>
      <c r="F18" s="55"/>
      <c r="G18" s="14" t="s">
        <v>27</v>
      </c>
      <c r="H18" s="712" t="s">
        <v>28</v>
      </c>
    </row>
    <row r="19" spans="1:8" x14ac:dyDescent="0.2">
      <c r="A19" s="21"/>
      <c r="B19" s="20" t="s">
        <v>32</v>
      </c>
      <c r="C19" s="55">
        <f>'3'!F18</f>
        <v>8.7758275938680317</v>
      </c>
      <c r="D19" s="55">
        <f>'3'!G18</f>
        <v>4.6043808672329014</v>
      </c>
      <c r="E19" s="55">
        <f>'3'!H18</f>
        <v>6.7392346602868596</v>
      </c>
      <c r="F19" s="55"/>
      <c r="G19" s="14" t="s">
        <v>27</v>
      </c>
      <c r="H19" s="712" t="s">
        <v>28</v>
      </c>
    </row>
    <row r="20" spans="1:8" x14ac:dyDescent="0.2">
      <c r="A20" s="21"/>
      <c r="B20" s="20" t="s">
        <v>33</v>
      </c>
      <c r="C20" s="55">
        <f>'3'!F19</f>
        <v>0.39991113085980895</v>
      </c>
      <c r="D20" s="55">
        <f>'3'!G19</f>
        <v>0.55878408582923556</v>
      </c>
      <c r="E20" s="55">
        <f>'3'!H19</f>
        <v>0.47747643580831334</v>
      </c>
      <c r="F20" s="55"/>
      <c r="G20" s="14" t="s">
        <v>27</v>
      </c>
      <c r="H20" s="712" t="s">
        <v>28</v>
      </c>
    </row>
    <row r="21" spans="1:8" x14ac:dyDescent="0.2">
      <c r="A21" s="21"/>
      <c r="B21" s="20" t="s">
        <v>34</v>
      </c>
      <c r="C21" s="55">
        <f>'3'!F20</f>
        <v>1.221950677627194</v>
      </c>
      <c r="D21" s="55">
        <f>'3'!G20</f>
        <v>2.6821636119803305</v>
      </c>
      <c r="E21" s="55">
        <f>'3'!H20</f>
        <v>1.9348590613394969</v>
      </c>
      <c r="F21" s="55"/>
      <c r="G21" s="14" t="s">
        <v>27</v>
      </c>
      <c r="H21" s="712" t="s">
        <v>28</v>
      </c>
    </row>
    <row r="22" spans="1:8" x14ac:dyDescent="0.2">
      <c r="A22" s="21"/>
      <c r="B22" s="20" t="s">
        <v>35</v>
      </c>
      <c r="C22" s="55">
        <f>'3'!F21</f>
        <v>4.6878471450788721</v>
      </c>
      <c r="D22" s="55">
        <f>'3'!G21</f>
        <v>8.4935181046043802</v>
      </c>
      <c r="E22" s="55">
        <f>'3'!H21</f>
        <v>6.5458602258204559</v>
      </c>
      <c r="F22" s="55"/>
      <c r="G22" s="14" t="s">
        <v>27</v>
      </c>
      <c r="H22" s="712" t="s">
        <v>28</v>
      </c>
    </row>
    <row r="23" spans="1:8" ht="12.75" customHeight="1" x14ac:dyDescent="0.2">
      <c r="A23" s="21"/>
      <c r="B23" s="20" t="s">
        <v>36</v>
      </c>
      <c r="C23" s="55">
        <f>'3'!F22</f>
        <v>0.26660742057320597</v>
      </c>
      <c r="D23" s="55">
        <f>'3'!G22</f>
        <v>0.15645954403218598</v>
      </c>
      <c r="E23" s="55">
        <f>'3'!H22</f>
        <v>0.21283078102509309</v>
      </c>
      <c r="F23" s="55"/>
      <c r="G23" s="14" t="s">
        <v>27</v>
      </c>
      <c r="H23" s="712" t="s">
        <v>28</v>
      </c>
    </row>
    <row r="24" spans="1:8" ht="15" customHeight="1" x14ac:dyDescent="0.2">
      <c r="A24" s="21"/>
      <c r="B24" s="837"/>
      <c r="C24" s="22"/>
      <c r="D24" s="22"/>
      <c r="E24" s="22"/>
      <c r="F24" s="22"/>
      <c r="G24" s="14"/>
      <c r="H24" s="712"/>
    </row>
    <row r="25" spans="1:8" ht="15" x14ac:dyDescent="0.25">
      <c r="A25" s="23" t="s">
        <v>37</v>
      </c>
      <c r="B25" s="54" t="s">
        <v>38</v>
      </c>
      <c r="C25" s="24"/>
      <c r="D25" s="24"/>
      <c r="E25" s="24"/>
      <c r="F25" s="24"/>
      <c r="G25" s="14"/>
      <c r="H25" s="713"/>
    </row>
    <row r="26" spans="1:8" ht="15" x14ac:dyDescent="0.25">
      <c r="A26" s="23" t="s">
        <v>39</v>
      </c>
      <c r="B26" s="54" t="s">
        <v>40</v>
      </c>
      <c r="C26" s="24"/>
      <c r="D26" s="24"/>
      <c r="E26" s="24"/>
      <c r="F26" s="24"/>
      <c r="G26" s="14"/>
      <c r="H26" s="713"/>
    </row>
    <row r="27" spans="1:8" x14ac:dyDescent="0.2">
      <c r="A27" s="25">
        <v>10</v>
      </c>
      <c r="B27" s="20" t="s">
        <v>41</v>
      </c>
      <c r="C27" s="26"/>
      <c r="D27" s="26"/>
      <c r="E27" s="16"/>
      <c r="F27" s="16">
        <f>'4'!J11</f>
        <v>1</v>
      </c>
      <c r="G27" s="14" t="s">
        <v>42</v>
      </c>
      <c r="H27" s="712" t="s">
        <v>43</v>
      </c>
    </row>
    <row r="28" spans="1:8" x14ac:dyDescent="0.2">
      <c r="A28" s="25">
        <v>11</v>
      </c>
      <c r="B28" s="20" t="s">
        <v>44</v>
      </c>
      <c r="C28" s="26"/>
      <c r="D28" s="26"/>
      <c r="E28" s="16"/>
      <c r="F28" s="16">
        <f>'4'!J12</f>
        <v>0</v>
      </c>
      <c r="G28" s="14" t="s">
        <v>42</v>
      </c>
      <c r="H28" s="712" t="s">
        <v>43</v>
      </c>
    </row>
    <row r="29" spans="1:8" x14ac:dyDescent="0.2">
      <c r="A29" s="25">
        <v>12</v>
      </c>
      <c r="B29" s="20" t="s">
        <v>45</v>
      </c>
      <c r="C29" s="26"/>
      <c r="D29" s="26"/>
      <c r="E29" s="16"/>
      <c r="F29" s="16">
        <f>'4'!J14</f>
        <v>4</v>
      </c>
      <c r="G29" s="14" t="s">
        <v>46</v>
      </c>
      <c r="H29" s="712" t="s">
        <v>43</v>
      </c>
    </row>
    <row r="30" spans="1:8" x14ac:dyDescent="0.2">
      <c r="A30" s="25">
        <v>13</v>
      </c>
      <c r="B30" s="20" t="s">
        <v>47</v>
      </c>
      <c r="C30" s="26"/>
      <c r="D30" s="26"/>
      <c r="E30" s="16"/>
      <c r="F30" s="16">
        <f>'4'!J16</f>
        <v>3</v>
      </c>
      <c r="G30" s="14" t="s">
        <v>46</v>
      </c>
      <c r="H30" s="712" t="s">
        <v>43</v>
      </c>
    </row>
    <row r="31" spans="1:8" x14ac:dyDescent="0.2">
      <c r="A31" s="25">
        <v>14</v>
      </c>
      <c r="B31" s="20" t="s">
        <v>48</v>
      </c>
      <c r="C31" s="26"/>
      <c r="D31" s="26"/>
      <c r="E31" s="16"/>
      <c r="F31" s="16">
        <f>'4'!J17</f>
        <v>0</v>
      </c>
      <c r="G31" s="14" t="s">
        <v>49</v>
      </c>
      <c r="H31" s="712" t="s">
        <v>43</v>
      </c>
    </row>
    <row r="32" spans="1:8" x14ac:dyDescent="0.2">
      <c r="A32" s="25">
        <v>15</v>
      </c>
      <c r="B32" s="20" t="s">
        <v>50</v>
      </c>
      <c r="C32" s="26"/>
      <c r="D32" s="26"/>
      <c r="E32" s="16"/>
      <c r="F32" s="16">
        <f>'4'!J18</f>
        <v>15</v>
      </c>
      <c r="G32" s="14" t="s">
        <v>51</v>
      </c>
      <c r="H32" s="712" t="s">
        <v>43</v>
      </c>
    </row>
    <row r="33" spans="1:10" x14ac:dyDescent="0.2">
      <c r="A33" s="25">
        <v>16</v>
      </c>
      <c r="B33" s="20" t="s">
        <v>52</v>
      </c>
      <c r="C33" s="26"/>
      <c r="D33" s="27"/>
      <c r="E33" s="16"/>
      <c r="F33" s="16">
        <f>'4'!J40</f>
        <v>25</v>
      </c>
      <c r="G33" s="697" t="s">
        <v>53</v>
      </c>
      <c r="H33" s="712" t="s">
        <v>43</v>
      </c>
    </row>
    <row r="34" spans="1:10" x14ac:dyDescent="0.2">
      <c r="A34" s="25">
        <v>17</v>
      </c>
      <c r="B34" s="20" t="s">
        <v>1147</v>
      </c>
      <c r="C34" s="26"/>
      <c r="D34" s="27"/>
      <c r="E34" s="16"/>
      <c r="F34" s="16">
        <f>'4'!J20</f>
        <v>7</v>
      </c>
      <c r="G34" s="697" t="s">
        <v>374</v>
      </c>
      <c r="H34" s="712" t="s">
        <v>43</v>
      </c>
    </row>
    <row r="35" spans="1:10" x14ac:dyDescent="0.2">
      <c r="A35" s="25">
        <v>18</v>
      </c>
      <c r="B35" s="20" t="s">
        <v>1148</v>
      </c>
      <c r="C35" s="26"/>
      <c r="D35" s="27"/>
      <c r="E35" s="16"/>
      <c r="F35" s="16">
        <f>'4'!J21</f>
        <v>1</v>
      </c>
      <c r="G35" s="697" t="s">
        <v>381</v>
      </c>
      <c r="H35" s="712" t="s">
        <v>43</v>
      </c>
    </row>
    <row r="36" spans="1:10" ht="15" customHeight="1" x14ac:dyDescent="0.2">
      <c r="A36" s="25">
        <v>17</v>
      </c>
      <c r="B36" s="20" t="s">
        <v>54</v>
      </c>
      <c r="C36" s="28"/>
      <c r="D36" s="28"/>
      <c r="E36" s="29"/>
      <c r="F36" s="29">
        <f>'6'!E13</f>
        <v>100</v>
      </c>
      <c r="G36" s="14" t="s">
        <v>27</v>
      </c>
      <c r="H36" s="712" t="s">
        <v>55</v>
      </c>
    </row>
    <row r="37" spans="1:10" x14ac:dyDescent="0.2">
      <c r="A37" s="30"/>
      <c r="B37" s="20"/>
      <c r="C37" s="686"/>
      <c r="D37" s="1052"/>
      <c r="E37" s="29"/>
      <c r="F37" s="29"/>
      <c r="G37" s="14"/>
      <c r="H37" s="712"/>
    </row>
    <row r="38" spans="1:10" ht="15" x14ac:dyDescent="0.25">
      <c r="A38" s="23" t="s">
        <v>56</v>
      </c>
      <c r="B38" s="54" t="s">
        <v>57</v>
      </c>
      <c r="C38" s="686"/>
      <c r="D38" s="1052"/>
      <c r="E38" s="29"/>
      <c r="F38" s="29"/>
      <c r="G38" s="14"/>
      <c r="H38" s="712"/>
    </row>
    <row r="39" spans="1:10" x14ac:dyDescent="0.2">
      <c r="A39" s="14">
        <v>18</v>
      </c>
      <c r="B39" s="20" t="s">
        <v>58</v>
      </c>
      <c r="C39" s="1044">
        <f>'5'!C13</f>
        <v>143.93589220706639</v>
      </c>
      <c r="D39" s="1044">
        <f>'5'!D13</f>
        <v>195.59883526659985</v>
      </c>
      <c r="E39" s="1044">
        <f>'5'!E13</f>
        <v>169.09599528857478</v>
      </c>
      <c r="F39" s="1044"/>
      <c r="G39" s="14" t="s">
        <v>27</v>
      </c>
      <c r="H39" s="712" t="s">
        <v>59</v>
      </c>
    </row>
    <row r="40" spans="1:10" x14ac:dyDescent="0.2">
      <c r="A40" s="14">
        <v>19</v>
      </c>
      <c r="B40" s="20" t="s">
        <v>60</v>
      </c>
      <c r="C40" s="1044">
        <f>'5'!F13</f>
        <v>4.8262110844247079</v>
      </c>
      <c r="D40" s="1044">
        <f>'5'!G13</f>
        <v>6.1371266727130971</v>
      </c>
      <c r="E40" s="1044">
        <f>'5'!H13</f>
        <v>0</v>
      </c>
      <c r="F40" s="1044"/>
      <c r="G40" s="14" t="s">
        <v>27</v>
      </c>
      <c r="H40" s="712" t="s">
        <v>59</v>
      </c>
      <c r="J40" s="31"/>
    </row>
    <row r="41" spans="1:10" x14ac:dyDescent="0.2">
      <c r="A41" s="14">
        <v>20</v>
      </c>
      <c r="B41" s="20" t="s">
        <v>61</v>
      </c>
      <c r="C41" s="55">
        <f>'7'!M12</f>
        <v>34.841810172206642</v>
      </c>
      <c r="D41" s="55">
        <f>'7'!N12</f>
        <v>22.521285361164516</v>
      </c>
      <c r="E41" s="55">
        <f>'7'!O12</f>
        <v>27.533398501140436</v>
      </c>
      <c r="F41" s="55"/>
      <c r="G41" s="14" t="s">
        <v>62</v>
      </c>
      <c r="H41" s="712" t="s">
        <v>63</v>
      </c>
      <c r="J41" s="31"/>
    </row>
    <row r="42" spans="1:10" x14ac:dyDescent="0.2">
      <c r="A42" s="14">
        <v>21</v>
      </c>
      <c r="B42" s="20" t="s">
        <v>64</v>
      </c>
      <c r="C42" s="55">
        <f>'7'!P12</f>
        <v>38.846615939126949</v>
      </c>
      <c r="D42" s="55">
        <f>'7'!Q12</f>
        <v>15.655039824224115</v>
      </c>
      <c r="E42" s="55">
        <f>'7'!R12</f>
        <v>25.089605734767026</v>
      </c>
      <c r="F42" s="55"/>
      <c r="G42" s="14" t="s">
        <v>62</v>
      </c>
      <c r="H42" s="712" t="s">
        <v>63</v>
      </c>
    </row>
    <row r="43" spans="1:10" x14ac:dyDescent="0.2">
      <c r="A43" s="14">
        <v>22</v>
      </c>
      <c r="B43" s="20" t="s">
        <v>65</v>
      </c>
      <c r="C43" s="32"/>
      <c r="D43" s="33"/>
      <c r="E43" s="55"/>
      <c r="F43" s="55">
        <f>'8'!G11</f>
        <v>50.268118487296562</v>
      </c>
      <c r="G43" s="14" t="s">
        <v>27</v>
      </c>
      <c r="H43" s="712" t="s">
        <v>66</v>
      </c>
      <c r="J43" s="31"/>
    </row>
    <row r="44" spans="1:10" x14ac:dyDescent="0.2">
      <c r="A44" s="14">
        <v>23</v>
      </c>
      <c r="B44" s="20" t="s">
        <v>67</v>
      </c>
      <c r="C44" s="34"/>
      <c r="D44" s="35"/>
      <c r="E44" s="55"/>
      <c r="F44" s="55">
        <f>'8'!H11</f>
        <v>52.46153846153846</v>
      </c>
      <c r="G44" s="14" t="s">
        <v>68</v>
      </c>
      <c r="H44" s="712" t="s">
        <v>66</v>
      </c>
      <c r="J44" s="31"/>
    </row>
    <row r="45" spans="1:10" x14ac:dyDescent="0.2">
      <c r="A45" s="14">
        <v>24</v>
      </c>
      <c r="B45" s="20" t="s">
        <v>69</v>
      </c>
      <c r="C45" s="34"/>
      <c r="D45" s="35"/>
      <c r="E45" s="55"/>
      <c r="F45" s="55">
        <f>'8'!I11</f>
        <v>3.4600847181492345</v>
      </c>
      <c r="G45" s="14" t="s">
        <v>70</v>
      </c>
      <c r="H45" s="712" t="s">
        <v>66</v>
      </c>
      <c r="J45" s="31"/>
    </row>
    <row r="46" spans="1:10" x14ac:dyDescent="0.2">
      <c r="A46" s="14">
        <v>25</v>
      </c>
      <c r="B46" s="20" t="s">
        <v>71</v>
      </c>
      <c r="C46" s="34"/>
      <c r="D46" s="35"/>
      <c r="E46" s="55"/>
      <c r="F46" s="55">
        <f>'8'!J11</f>
        <v>3.5167807103290976</v>
      </c>
      <c r="G46" s="14" t="s">
        <v>70</v>
      </c>
      <c r="H46" s="712" t="s">
        <v>66</v>
      </c>
      <c r="J46" s="31"/>
    </row>
    <row r="47" spans="1:10" x14ac:dyDescent="0.2">
      <c r="A47" s="14">
        <v>26</v>
      </c>
      <c r="B47" s="20" t="s">
        <v>72</v>
      </c>
      <c r="C47" s="34"/>
      <c r="D47" s="35"/>
      <c r="E47" s="1044"/>
      <c r="F47" s="1044">
        <f>'9'!D19</f>
        <v>100</v>
      </c>
      <c r="G47" s="14" t="s">
        <v>27</v>
      </c>
      <c r="H47" s="712" t="s">
        <v>73</v>
      </c>
    </row>
    <row r="48" spans="1:10" x14ac:dyDescent="0.2">
      <c r="A48" s="14">
        <v>27</v>
      </c>
      <c r="B48" s="20" t="s">
        <v>1149</v>
      </c>
      <c r="C48" s="34"/>
      <c r="D48" s="35"/>
      <c r="E48" s="1044"/>
      <c r="F48" s="1044">
        <f>'10'!D49</f>
        <v>40</v>
      </c>
      <c r="G48" s="14" t="s">
        <v>27</v>
      </c>
      <c r="H48" s="712" t="s">
        <v>78</v>
      </c>
    </row>
    <row r="49" spans="1:10" x14ac:dyDescent="0.2">
      <c r="A49" s="14">
        <v>28</v>
      </c>
      <c r="B49" s="20" t="s">
        <v>1312</v>
      </c>
      <c r="C49" s="34"/>
      <c r="D49" s="35"/>
      <c r="E49" s="1044"/>
      <c r="F49" s="1044">
        <f>'11'!C16</f>
        <v>100</v>
      </c>
      <c r="G49" s="14" t="s">
        <v>27</v>
      </c>
      <c r="H49" s="712" t="s">
        <v>87</v>
      </c>
    </row>
    <row r="50" spans="1:10" x14ac:dyDescent="0.2">
      <c r="A50" s="14"/>
      <c r="B50" s="20"/>
      <c r="C50" s="34"/>
      <c r="D50" s="35"/>
      <c r="E50" s="29"/>
      <c r="F50" s="29"/>
      <c r="G50" s="14"/>
      <c r="H50" s="712"/>
    </row>
    <row r="51" spans="1:10" x14ac:dyDescent="0.2">
      <c r="A51" s="30"/>
      <c r="B51" s="837"/>
      <c r="C51" s="19"/>
      <c r="D51" s="36"/>
      <c r="E51" s="36"/>
      <c r="F51" s="36"/>
      <c r="G51" s="14"/>
      <c r="H51" s="712"/>
    </row>
    <row r="52" spans="1:10" ht="15" customHeight="1" x14ac:dyDescent="0.25">
      <c r="A52" s="23" t="s">
        <v>74</v>
      </c>
      <c r="B52" s="54" t="s">
        <v>75</v>
      </c>
      <c r="C52" s="37"/>
      <c r="D52" s="35"/>
      <c r="E52" s="36"/>
      <c r="F52" s="36"/>
      <c r="G52" s="14"/>
      <c r="H52" s="712"/>
    </row>
    <row r="53" spans="1:10" x14ac:dyDescent="0.2">
      <c r="A53" s="25">
        <v>27</v>
      </c>
      <c r="B53" s="20" t="s">
        <v>76</v>
      </c>
      <c r="C53" s="37"/>
      <c r="D53" s="38"/>
      <c r="E53" s="39"/>
      <c r="F53" s="39">
        <f>'12'!H19</f>
        <v>133</v>
      </c>
      <c r="G53" s="697" t="s">
        <v>77</v>
      </c>
      <c r="H53" s="712" t="s">
        <v>94</v>
      </c>
    </row>
    <row r="54" spans="1:10" x14ac:dyDescent="0.2">
      <c r="A54" s="25">
        <v>28</v>
      </c>
      <c r="B54" s="20" t="s">
        <v>79</v>
      </c>
      <c r="C54" s="37"/>
      <c r="D54" s="38"/>
      <c r="E54" s="1044"/>
      <c r="F54" s="1044">
        <f>'12'!E19</f>
        <v>100</v>
      </c>
      <c r="G54" s="697" t="s">
        <v>27</v>
      </c>
      <c r="H54" s="712" t="s">
        <v>94</v>
      </c>
    </row>
    <row r="55" spans="1:10" x14ac:dyDescent="0.2">
      <c r="A55" s="25">
        <v>29</v>
      </c>
      <c r="B55" s="20" t="s">
        <v>80</v>
      </c>
      <c r="C55" s="37"/>
      <c r="D55" s="38"/>
      <c r="E55" s="1044"/>
      <c r="F55" s="1044">
        <f>'12'!H20</f>
        <v>1.4173062270867316</v>
      </c>
      <c r="G55" s="697" t="s">
        <v>81</v>
      </c>
      <c r="H55" s="712" t="s">
        <v>94</v>
      </c>
    </row>
    <row r="56" spans="1:10" x14ac:dyDescent="0.2">
      <c r="A56" s="25">
        <v>30</v>
      </c>
      <c r="B56" s="20" t="s">
        <v>82</v>
      </c>
      <c r="C56" s="37"/>
      <c r="D56" s="38"/>
      <c r="E56" s="39"/>
      <c r="F56" s="39">
        <f>'12'!I19</f>
        <v>58</v>
      </c>
      <c r="G56" s="14" t="s">
        <v>82</v>
      </c>
      <c r="H56" s="712" t="s">
        <v>94</v>
      </c>
    </row>
    <row r="57" spans="1:10" x14ac:dyDescent="0.2">
      <c r="A57" s="30"/>
      <c r="B57" s="837"/>
      <c r="C57" s="19"/>
      <c r="D57" s="36"/>
      <c r="E57" s="36"/>
      <c r="F57" s="36"/>
      <c r="G57" s="14"/>
      <c r="H57" s="712"/>
    </row>
    <row r="58" spans="1:10" ht="15" x14ac:dyDescent="0.25">
      <c r="A58" s="23" t="s">
        <v>83</v>
      </c>
      <c r="B58" s="54" t="s">
        <v>84</v>
      </c>
      <c r="C58" s="24"/>
      <c r="D58" s="24"/>
      <c r="E58" s="24"/>
      <c r="F58" s="24"/>
      <c r="G58" s="14"/>
      <c r="H58" s="713"/>
    </row>
    <row r="59" spans="1:10" x14ac:dyDescent="0.2">
      <c r="A59" s="14">
        <v>31</v>
      </c>
      <c r="B59" s="20" t="s">
        <v>85</v>
      </c>
      <c r="C59" s="684">
        <f>'13'!C21</f>
        <v>8</v>
      </c>
      <c r="D59" s="40">
        <f>'13'!D21</f>
        <v>9</v>
      </c>
      <c r="E59" s="40">
        <f>'13'!E21</f>
        <v>17</v>
      </c>
      <c r="F59" s="40"/>
      <c r="G59" s="14" t="s">
        <v>86</v>
      </c>
      <c r="H59" s="712" t="s">
        <v>99</v>
      </c>
    </row>
    <row r="60" spans="1:10" x14ac:dyDescent="0.2">
      <c r="A60" s="14">
        <v>32</v>
      </c>
      <c r="B60" s="20" t="s">
        <v>88</v>
      </c>
      <c r="C60" s="40">
        <f>'13'!F21</f>
        <v>22</v>
      </c>
      <c r="D60" s="40">
        <f>'13'!G21</f>
        <v>28</v>
      </c>
      <c r="E60" s="40">
        <f>'13'!H21</f>
        <v>50</v>
      </c>
      <c r="F60" s="40"/>
      <c r="G60" s="14" t="s">
        <v>86</v>
      </c>
      <c r="H60" s="712" t="s">
        <v>99</v>
      </c>
    </row>
    <row r="61" spans="1:10" x14ac:dyDescent="0.2">
      <c r="A61" s="14">
        <v>33</v>
      </c>
      <c r="B61" s="20" t="s">
        <v>89</v>
      </c>
      <c r="C61" s="41"/>
      <c r="D61" s="41"/>
      <c r="E61" s="1045">
        <f>'13'!K22</f>
        <v>51.918665922757427</v>
      </c>
      <c r="F61" s="1045"/>
      <c r="G61" s="14" t="s">
        <v>90</v>
      </c>
      <c r="H61" s="712" t="s">
        <v>99</v>
      </c>
      <c r="J61" s="31"/>
    </row>
    <row r="62" spans="1:10" x14ac:dyDescent="0.2">
      <c r="A62" s="14">
        <v>34</v>
      </c>
      <c r="B62" s="20" t="s">
        <v>91</v>
      </c>
      <c r="C62" s="40">
        <f>'13'!R21</f>
        <v>0</v>
      </c>
      <c r="D62" s="40">
        <f>'13'!S21</f>
        <v>9</v>
      </c>
      <c r="E62" s="40">
        <f>'13'!T21</f>
        <v>9</v>
      </c>
      <c r="F62" s="40"/>
      <c r="G62" s="14" t="s">
        <v>86</v>
      </c>
      <c r="H62" s="712" t="s">
        <v>99</v>
      </c>
      <c r="J62" s="31"/>
    </row>
    <row r="63" spans="1:10" x14ac:dyDescent="0.2">
      <c r="A63" s="14">
        <v>35</v>
      </c>
      <c r="B63" s="20" t="s">
        <v>92</v>
      </c>
      <c r="C63" s="41"/>
      <c r="D63" s="41"/>
      <c r="E63" s="1045">
        <f>'13'!T22</f>
        <v>6.9741491538032356</v>
      </c>
      <c r="F63" s="1045"/>
      <c r="G63" s="14" t="s">
        <v>90</v>
      </c>
      <c r="H63" s="712" t="s">
        <v>99</v>
      </c>
      <c r="J63" s="31"/>
    </row>
    <row r="64" spans="1:10" x14ac:dyDescent="0.2">
      <c r="A64" s="14">
        <v>36</v>
      </c>
      <c r="B64" s="20" t="s">
        <v>93</v>
      </c>
      <c r="C64" s="41"/>
      <c r="D64" s="40">
        <f>'14'!F21</f>
        <v>176</v>
      </c>
      <c r="E64" s="41"/>
      <c r="F64" s="41"/>
      <c r="G64" s="14" t="s">
        <v>86</v>
      </c>
      <c r="H64" s="712" t="s">
        <v>1150</v>
      </c>
      <c r="J64" s="31"/>
    </row>
    <row r="65" spans="1:10" x14ac:dyDescent="0.2">
      <c r="A65" s="14">
        <v>37</v>
      </c>
      <c r="B65" s="20" t="s">
        <v>95</v>
      </c>
      <c r="C65" s="41"/>
      <c r="D65" s="1045">
        <f>'14'!F22</f>
        <v>136.38336122992993</v>
      </c>
      <c r="E65" s="41"/>
      <c r="F65" s="41"/>
      <c r="G65" s="14" t="s">
        <v>90</v>
      </c>
      <c r="H65" s="712" t="s">
        <v>1150</v>
      </c>
      <c r="J65" s="31"/>
    </row>
    <row r="66" spans="1:10" x14ac:dyDescent="0.2">
      <c r="A66" s="14">
        <v>38</v>
      </c>
      <c r="B66" s="20" t="s">
        <v>96</v>
      </c>
      <c r="C66" s="40">
        <f>'14'!C21</f>
        <v>140</v>
      </c>
      <c r="D66" s="40">
        <f>'14'!D21</f>
        <v>241</v>
      </c>
      <c r="E66" s="40">
        <f>'14'!E21</f>
        <v>381</v>
      </c>
      <c r="F66" s="40"/>
      <c r="G66" s="14" t="s">
        <v>86</v>
      </c>
      <c r="H66" s="712" t="s">
        <v>1150</v>
      </c>
      <c r="J66" s="31"/>
    </row>
    <row r="67" spans="1:10" x14ac:dyDescent="0.2">
      <c r="A67" s="14">
        <v>39</v>
      </c>
      <c r="B67" s="20" t="s">
        <v>97</v>
      </c>
      <c r="C67" s="41"/>
      <c r="D67" s="41"/>
      <c r="E67" s="1045">
        <f>'14'!E22</f>
        <v>295.23898084433699</v>
      </c>
      <c r="F67" s="1045"/>
      <c r="G67" s="14" t="s">
        <v>90</v>
      </c>
      <c r="H67" s="712" t="s">
        <v>1150</v>
      </c>
      <c r="J67" s="31"/>
    </row>
    <row r="68" spans="1:10" x14ac:dyDescent="0.2">
      <c r="A68" s="14">
        <v>40</v>
      </c>
      <c r="B68" s="20" t="s">
        <v>98</v>
      </c>
      <c r="C68" s="40">
        <f>'15'!C21</f>
        <v>7</v>
      </c>
      <c r="D68" s="40">
        <f>'15'!D21</f>
        <v>12</v>
      </c>
      <c r="E68" s="40">
        <f>'15'!E21</f>
        <v>19</v>
      </c>
      <c r="F68" s="40"/>
      <c r="G68" s="14" t="s">
        <v>86</v>
      </c>
      <c r="H68" s="712" t="s">
        <v>102</v>
      </c>
      <c r="J68" s="31"/>
    </row>
    <row r="69" spans="1:10" x14ac:dyDescent="0.2">
      <c r="A69" s="14">
        <v>41</v>
      </c>
      <c r="B69" s="20" t="s">
        <v>1151</v>
      </c>
      <c r="C69" s="40">
        <f>'15'!F21</f>
        <v>3</v>
      </c>
      <c r="D69" s="40">
        <f>'15'!G21</f>
        <v>7</v>
      </c>
      <c r="E69" s="40">
        <f>'15'!H21</f>
        <v>10</v>
      </c>
      <c r="F69" s="40"/>
      <c r="G69" s="14" t="s">
        <v>86</v>
      </c>
      <c r="H69" s="712" t="s">
        <v>102</v>
      </c>
      <c r="J69" s="31"/>
    </row>
    <row r="70" spans="1:10" x14ac:dyDescent="0.2">
      <c r="A70" s="14">
        <v>42</v>
      </c>
      <c r="B70" s="20" t="s">
        <v>100</v>
      </c>
      <c r="C70" s="40">
        <f>'15'!I21</f>
        <v>2</v>
      </c>
      <c r="D70" s="40">
        <f>'15'!J21</f>
        <v>21</v>
      </c>
      <c r="E70" s="40">
        <f>'15'!K21</f>
        <v>23</v>
      </c>
      <c r="F70" s="40"/>
      <c r="G70" s="14" t="s">
        <v>86</v>
      </c>
      <c r="H70" s="712" t="s">
        <v>102</v>
      </c>
      <c r="J70" s="31"/>
    </row>
    <row r="71" spans="1:10" x14ac:dyDescent="0.2">
      <c r="A71" s="14">
        <v>43</v>
      </c>
      <c r="B71" s="20" t="s">
        <v>1154</v>
      </c>
      <c r="C71" s="40">
        <f>'16'!C21</f>
        <v>5</v>
      </c>
      <c r="D71" s="40">
        <f>'16'!D21</f>
        <v>22</v>
      </c>
      <c r="E71" s="40">
        <f>'16'!E21</f>
        <v>27</v>
      </c>
      <c r="F71" s="40"/>
      <c r="G71" s="14" t="s">
        <v>86</v>
      </c>
      <c r="H71" s="712" t="s">
        <v>1158</v>
      </c>
      <c r="J71" s="31"/>
    </row>
    <row r="72" spans="1:10" x14ac:dyDescent="0.2">
      <c r="A72" s="14">
        <v>44</v>
      </c>
      <c r="B72" s="20" t="s">
        <v>1155</v>
      </c>
      <c r="C72" s="40">
        <f>'16'!F21</f>
        <v>5</v>
      </c>
      <c r="D72" s="40">
        <f>'16'!G21</f>
        <v>6</v>
      </c>
      <c r="E72" s="40">
        <f>'16'!H21</f>
        <v>11</v>
      </c>
      <c r="F72" s="40"/>
      <c r="G72" s="14" t="s">
        <v>86</v>
      </c>
      <c r="H72" s="712" t="s">
        <v>1158</v>
      </c>
      <c r="J72" s="31"/>
    </row>
    <row r="73" spans="1:10" x14ac:dyDescent="0.2">
      <c r="A73" s="14">
        <v>45</v>
      </c>
      <c r="B73" s="20" t="s">
        <v>1156</v>
      </c>
      <c r="C73" s="40">
        <f>'16'!I21</f>
        <v>0</v>
      </c>
      <c r="D73" s="40">
        <f>'16'!J21</f>
        <v>7</v>
      </c>
      <c r="E73" s="40">
        <f>'16'!K21</f>
        <v>7</v>
      </c>
      <c r="F73" s="40"/>
      <c r="G73" s="14" t="s">
        <v>86</v>
      </c>
      <c r="H73" s="712" t="s">
        <v>1158</v>
      </c>
      <c r="J73" s="31"/>
    </row>
    <row r="74" spans="1:10" x14ac:dyDescent="0.2">
      <c r="A74" s="14">
        <v>46</v>
      </c>
      <c r="B74" s="20" t="s">
        <v>1157</v>
      </c>
      <c r="C74" s="40">
        <f>'16'!L21</f>
        <v>9</v>
      </c>
      <c r="D74" s="40">
        <f>'16'!M21</f>
        <v>28</v>
      </c>
      <c r="E74" s="40">
        <f>'16'!N21</f>
        <v>37</v>
      </c>
      <c r="F74" s="40"/>
      <c r="G74" s="14" t="s">
        <v>86</v>
      </c>
      <c r="H74" s="712" t="s">
        <v>1158</v>
      </c>
      <c r="J74" s="31"/>
    </row>
    <row r="75" spans="1:10" x14ac:dyDescent="0.2">
      <c r="A75" s="14">
        <v>47</v>
      </c>
      <c r="B75" s="20" t="s">
        <v>1160</v>
      </c>
      <c r="C75" s="40">
        <f>'17'!C22</f>
        <v>6</v>
      </c>
      <c r="D75" s="40">
        <f>'17'!D22</f>
        <v>15</v>
      </c>
      <c r="E75" s="40">
        <f>'17'!E22</f>
        <v>21</v>
      </c>
      <c r="F75" s="40"/>
      <c r="G75" s="14" t="s">
        <v>86</v>
      </c>
      <c r="H75" s="712" t="s">
        <v>106</v>
      </c>
      <c r="J75" s="31"/>
    </row>
    <row r="76" spans="1:10" x14ac:dyDescent="0.2">
      <c r="A76" s="14">
        <v>48</v>
      </c>
      <c r="B76" s="20" t="s">
        <v>1159</v>
      </c>
      <c r="C76" s="40">
        <f>'17'!F22</f>
        <v>2</v>
      </c>
      <c r="D76" s="40">
        <f>'17'!G22</f>
        <v>13</v>
      </c>
      <c r="E76" s="40">
        <f>'17'!H22</f>
        <v>15</v>
      </c>
      <c r="F76" s="40"/>
      <c r="G76" s="14" t="s">
        <v>86</v>
      </c>
      <c r="H76" s="712" t="s">
        <v>106</v>
      </c>
      <c r="J76" s="31"/>
    </row>
    <row r="77" spans="1:10" x14ac:dyDescent="0.2">
      <c r="A77" s="14">
        <v>49</v>
      </c>
      <c r="B77" s="20" t="s">
        <v>101</v>
      </c>
      <c r="C77" s="40">
        <f>'17'!I22</f>
        <v>8</v>
      </c>
      <c r="D77" s="40">
        <f>'17'!J22</f>
        <v>28</v>
      </c>
      <c r="E77" s="40">
        <f>'17'!K22</f>
        <v>36</v>
      </c>
      <c r="F77" s="40"/>
      <c r="G77" s="14" t="s">
        <v>86</v>
      </c>
      <c r="H77" s="712" t="s">
        <v>106</v>
      </c>
      <c r="J77" s="31"/>
    </row>
    <row r="78" spans="1:10" x14ac:dyDescent="0.2">
      <c r="A78" s="21"/>
      <c r="B78" s="837"/>
      <c r="C78" s="36"/>
      <c r="D78" s="36"/>
      <c r="E78" s="36"/>
      <c r="F78" s="36"/>
      <c r="G78" s="14"/>
      <c r="H78" s="712"/>
      <c r="J78" s="31"/>
    </row>
    <row r="79" spans="1:10" ht="15" x14ac:dyDescent="0.25">
      <c r="A79" s="23" t="s">
        <v>103</v>
      </c>
      <c r="B79" s="54" t="s">
        <v>104</v>
      </c>
      <c r="C79" s="19"/>
      <c r="D79" s="19"/>
      <c r="E79" s="19"/>
      <c r="F79" s="19"/>
      <c r="G79" s="14"/>
      <c r="H79" s="713"/>
      <c r="J79" s="10"/>
    </row>
    <row r="80" spans="1:10" x14ac:dyDescent="0.2">
      <c r="A80" s="14">
        <v>50</v>
      </c>
      <c r="B80" s="20" t="s">
        <v>105</v>
      </c>
      <c r="C80" s="37"/>
      <c r="D80" s="38"/>
      <c r="E80" s="55"/>
      <c r="F80" s="55">
        <f>'19'!D19*100</f>
        <v>98.920556692083565</v>
      </c>
      <c r="G80" s="14" t="s">
        <v>27</v>
      </c>
      <c r="H80" s="712" t="s">
        <v>109</v>
      </c>
    </row>
    <row r="81" spans="1:10" x14ac:dyDescent="0.2">
      <c r="A81" s="14">
        <v>51</v>
      </c>
      <c r="B81" s="20" t="s">
        <v>107</v>
      </c>
      <c r="C81" s="37"/>
      <c r="D81" s="38"/>
      <c r="E81" s="1046"/>
      <c r="F81" s="40">
        <f>'20'!C42</f>
        <v>202641232727</v>
      </c>
      <c r="G81" s="697" t="s">
        <v>108</v>
      </c>
      <c r="H81" s="712" t="s">
        <v>117</v>
      </c>
      <c r="J81" s="31"/>
    </row>
    <row r="82" spans="1:10" x14ac:dyDescent="0.2">
      <c r="A82" s="14">
        <v>52</v>
      </c>
      <c r="B82" s="20" t="s">
        <v>110</v>
      </c>
      <c r="C82" s="37"/>
      <c r="D82" s="38"/>
      <c r="E82" s="1044"/>
      <c r="F82" s="1044">
        <f>'20'!D44</f>
        <v>19.29274891136086</v>
      </c>
      <c r="G82" s="14" t="s">
        <v>27</v>
      </c>
      <c r="H82" s="712" t="s">
        <v>117</v>
      </c>
    </row>
    <row r="83" spans="1:10" x14ac:dyDescent="0.2">
      <c r="A83" s="14">
        <v>53</v>
      </c>
      <c r="B83" s="20" t="s">
        <v>111</v>
      </c>
      <c r="C83" s="37"/>
      <c r="D83" s="38"/>
      <c r="E83" s="1046"/>
      <c r="F83" s="1045">
        <f>'20'!C45</f>
        <v>1570277.979720724</v>
      </c>
      <c r="G83" s="14" t="s">
        <v>108</v>
      </c>
      <c r="H83" s="712" t="s">
        <v>117</v>
      </c>
    </row>
    <row r="84" spans="1:10" x14ac:dyDescent="0.2">
      <c r="A84" s="21"/>
      <c r="B84" s="837"/>
      <c r="C84" s="19"/>
      <c r="D84" s="36"/>
      <c r="E84" s="36"/>
      <c r="F84" s="36"/>
      <c r="G84" s="14"/>
      <c r="H84" s="712"/>
    </row>
    <row r="85" spans="1:10" ht="15" x14ac:dyDescent="0.25">
      <c r="A85" s="23" t="s">
        <v>112</v>
      </c>
      <c r="B85" s="54" t="s">
        <v>113</v>
      </c>
      <c r="C85" s="19"/>
      <c r="D85" s="19"/>
      <c r="E85" s="19"/>
      <c r="F85" s="19"/>
      <c r="G85" s="14"/>
      <c r="H85" s="713"/>
    </row>
    <row r="86" spans="1:10" ht="15" x14ac:dyDescent="0.25">
      <c r="A86" s="23" t="s">
        <v>114</v>
      </c>
      <c r="B86" s="54" t="s">
        <v>115</v>
      </c>
      <c r="C86" s="19"/>
      <c r="D86" s="19"/>
      <c r="E86" s="19"/>
      <c r="F86" s="19"/>
      <c r="G86" s="14"/>
      <c r="H86" s="713"/>
    </row>
    <row r="87" spans="1:10" x14ac:dyDescent="0.2">
      <c r="A87" s="14">
        <v>54</v>
      </c>
      <c r="B87" s="20" t="s">
        <v>116</v>
      </c>
      <c r="C87" s="42">
        <f>'21'!D20</f>
        <v>979</v>
      </c>
      <c r="D87" s="42">
        <f>'21'!G20</f>
        <v>926</v>
      </c>
      <c r="E87" s="42">
        <f>'21'!J20</f>
        <v>1905</v>
      </c>
      <c r="F87" s="42"/>
      <c r="G87" s="14" t="s">
        <v>86</v>
      </c>
      <c r="H87" s="712" t="s">
        <v>122</v>
      </c>
    </row>
    <row r="88" spans="1:10" x14ac:dyDescent="0.2">
      <c r="A88" s="14">
        <v>55</v>
      </c>
      <c r="B88" s="20" t="s">
        <v>118</v>
      </c>
      <c r="C88" s="1047">
        <f>'21'!E21</f>
        <v>8.1053698074974676</v>
      </c>
      <c r="D88" s="55">
        <f>'21'!H21</f>
        <v>9.6256684491978621</v>
      </c>
      <c r="E88" s="55">
        <f>'21'!K21</f>
        <v>8.8449531737773146</v>
      </c>
      <c r="F88" s="55"/>
      <c r="G88" s="14" t="s">
        <v>119</v>
      </c>
      <c r="H88" s="712" t="s">
        <v>122</v>
      </c>
    </row>
    <row r="89" spans="1:10" x14ac:dyDescent="0.2">
      <c r="A89" s="14">
        <v>56</v>
      </c>
      <c r="B89" s="20" t="s">
        <v>120</v>
      </c>
      <c r="C89" s="43"/>
      <c r="D89" s="44">
        <f>'22'!H18</f>
        <v>3</v>
      </c>
      <c r="E89" s="43"/>
      <c r="F89" s="43"/>
      <c r="G89" s="14" t="s">
        <v>121</v>
      </c>
      <c r="H89" s="714" t="s">
        <v>1161</v>
      </c>
    </row>
    <row r="90" spans="1:10" x14ac:dyDescent="0.2">
      <c r="A90" s="14">
        <v>57</v>
      </c>
      <c r="B90" s="20" t="s">
        <v>123</v>
      </c>
      <c r="C90" s="43"/>
      <c r="D90" s="22">
        <f>'22'!H19</f>
        <v>157.48031496062993</v>
      </c>
      <c r="E90" s="43"/>
      <c r="F90" s="43"/>
      <c r="G90" s="14" t="s">
        <v>124</v>
      </c>
      <c r="H90" s="714" t="s">
        <v>1161</v>
      </c>
    </row>
    <row r="91" spans="1:10" x14ac:dyDescent="0.2">
      <c r="A91" s="14">
        <v>58</v>
      </c>
      <c r="B91" s="20" t="s">
        <v>125</v>
      </c>
      <c r="C91" s="34"/>
      <c r="D91" s="22">
        <f>'24'!F19</f>
        <v>87.291572780531766</v>
      </c>
      <c r="E91" s="17"/>
      <c r="F91" s="17"/>
      <c r="G91" s="14" t="s">
        <v>27</v>
      </c>
      <c r="H91" s="712" t="s">
        <v>128</v>
      </c>
    </row>
    <row r="92" spans="1:10" x14ac:dyDescent="0.2">
      <c r="A92" s="14">
        <v>59</v>
      </c>
      <c r="B92" s="20" t="s">
        <v>126</v>
      </c>
      <c r="C92" s="34"/>
      <c r="D92" s="22">
        <f>'24'!H19</f>
        <v>85.263632266786843</v>
      </c>
      <c r="E92" s="17"/>
      <c r="F92" s="17"/>
      <c r="G92" s="14" t="s">
        <v>27</v>
      </c>
      <c r="H92" s="712" t="s">
        <v>128</v>
      </c>
    </row>
    <row r="93" spans="1:10" x14ac:dyDescent="0.2">
      <c r="A93" s="14">
        <v>60</v>
      </c>
      <c r="B93" s="20" t="s">
        <v>1162</v>
      </c>
      <c r="C93" s="34"/>
      <c r="D93" s="22">
        <f>'24'!J19</f>
        <v>83.370887787291565</v>
      </c>
      <c r="E93" s="17"/>
      <c r="F93" s="17"/>
      <c r="G93" s="14" t="s">
        <v>27</v>
      </c>
      <c r="H93" s="712" t="s">
        <v>128</v>
      </c>
    </row>
    <row r="94" spans="1:10" x14ac:dyDescent="0.2">
      <c r="A94" s="14">
        <v>61</v>
      </c>
      <c r="B94" s="20" t="s">
        <v>1163</v>
      </c>
      <c r="C94" s="34"/>
      <c r="D94" s="22">
        <f>'24'!M19</f>
        <v>90.037771482530687</v>
      </c>
      <c r="E94" s="17"/>
      <c r="F94" s="17"/>
      <c r="G94" s="14" t="s">
        <v>27</v>
      </c>
      <c r="H94" s="712" t="s">
        <v>128</v>
      </c>
    </row>
    <row r="95" spans="1:10" x14ac:dyDescent="0.2">
      <c r="A95" s="14">
        <v>62</v>
      </c>
      <c r="B95" s="20" t="s">
        <v>1164</v>
      </c>
      <c r="C95" s="34"/>
      <c r="D95" s="22">
        <f>'24'!Q19</f>
        <v>89.282341831916895</v>
      </c>
      <c r="E95" s="17"/>
      <c r="F95" s="17"/>
      <c r="G95" s="14" t="s">
        <v>27</v>
      </c>
      <c r="H95" s="712" t="s">
        <v>128</v>
      </c>
    </row>
    <row r="96" spans="1:10" x14ac:dyDescent="0.2">
      <c r="A96" s="14">
        <v>63</v>
      </c>
      <c r="B96" s="20" t="s">
        <v>130</v>
      </c>
      <c r="C96" s="34"/>
      <c r="D96" s="22">
        <f>'24'!S19</f>
        <v>89.565627950897081</v>
      </c>
      <c r="E96" s="17"/>
      <c r="F96" s="17"/>
      <c r="G96" s="14" t="s">
        <v>27</v>
      </c>
      <c r="H96" s="712" t="s">
        <v>128</v>
      </c>
    </row>
    <row r="97" spans="1:8" x14ac:dyDescent="0.2">
      <c r="A97" s="14">
        <v>64</v>
      </c>
      <c r="B97" s="20" t="s">
        <v>127</v>
      </c>
      <c r="C97" s="35"/>
      <c r="D97" s="22">
        <f>'25'!P19</f>
        <v>86.615592609283468</v>
      </c>
      <c r="E97" s="17"/>
      <c r="F97" s="17"/>
      <c r="G97" s="14" t="s">
        <v>27</v>
      </c>
      <c r="H97" s="712" t="s">
        <v>1165</v>
      </c>
    </row>
    <row r="98" spans="1:8" x14ac:dyDescent="0.2">
      <c r="A98" s="14">
        <v>65</v>
      </c>
      <c r="B98" s="20" t="s">
        <v>129</v>
      </c>
      <c r="C98" s="34"/>
      <c r="D98" s="22">
        <f>'28'!F18</f>
        <v>82.018927444794954</v>
      </c>
      <c r="E98" s="17"/>
      <c r="F98" s="17"/>
      <c r="G98" s="14" t="s">
        <v>27</v>
      </c>
      <c r="H98" s="712" t="s">
        <v>131</v>
      </c>
    </row>
    <row r="99" spans="1:8" x14ac:dyDescent="0.2">
      <c r="A99" s="14">
        <v>66</v>
      </c>
      <c r="B99" s="20" t="s">
        <v>1166</v>
      </c>
      <c r="C99" s="34"/>
      <c r="D99" s="22">
        <f>'28'!H18</f>
        <v>82.018927444794954</v>
      </c>
      <c r="E99" s="17"/>
      <c r="F99" s="17"/>
      <c r="G99" s="14" t="s">
        <v>27</v>
      </c>
      <c r="H99" s="712" t="s">
        <v>131</v>
      </c>
    </row>
    <row r="100" spans="1:8" x14ac:dyDescent="0.2">
      <c r="A100" s="14">
        <v>67</v>
      </c>
      <c r="B100" s="20" t="s">
        <v>1169</v>
      </c>
      <c r="C100" s="34"/>
      <c r="D100" s="22">
        <f>'32'!G20</f>
        <v>112.21270842721947</v>
      </c>
      <c r="E100" s="17"/>
      <c r="F100" s="17"/>
      <c r="G100" s="14" t="s">
        <v>27</v>
      </c>
      <c r="H100" s="712" t="s">
        <v>1168</v>
      </c>
    </row>
    <row r="101" spans="1:8" x14ac:dyDescent="0.2">
      <c r="A101" s="14">
        <v>68</v>
      </c>
      <c r="B101" s="20" t="s">
        <v>1167</v>
      </c>
      <c r="C101" s="35"/>
      <c r="D101" s="17"/>
      <c r="E101" s="55">
        <f>'29'!V19</f>
        <v>79.034003788220446</v>
      </c>
      <c r="F101" s="55"/>
      <c r="G101" s="14" t="s">
        <v>27</v>
      </c>
      <c r="H101" s="712" t="s">
        <v>133</v>
      </c>
    </row>
    <row r="102" spans="1:8" x14ac:dyDescent="0.2">
      <c r="A102" s="14">
        <v>69</v>
      </c>
      <c r="B102" s="20" t="s">
        <v>132</v>
      </c>
      <c r="C102" s="35"/>
      <c r="D102" s="17"/>
      <c r="E102" s="55">
        <f>'31'!V19</f>
        <v>73.984891406987728</v>
      </c>
      <c r="F102" s="55"/>
      <c r="G102" s="14" t="s">
        <v>27</v>
      </c>
      <c r="H102" s="712" t="s">
        <v>138</v>
      </c>
    </row>
    <row r="103" spans="1:8" x14ac:dyDescent="0.2">
      <c r="A103" s="21"/>
      <c r="B103" s="837"/>
      <c r="C103" s="24"/>
      <c r="D103" s="24"/>
      <c r="E103" s="24"/>
      <c r="F103" s="24"/>
      <c r="G103" s="14"/>
      <c r="H103" s="712"/>
    </row>
    <row r="104" spans="1:8" ht="15" x14ac:dyDescent="0.25">
      <c r="A104" s="23" t="s">
        <v>134</v>
      </c>
      <c r="B104" s="54" t="s">
        <v>135</v>
      </c>
      <c r="C104" s="19"/>
      <c r="D104" s="19"/>
      <c r="E104" s="19"/>
      <c r="F104" s="19"/>
      <c r="G104" s="14"/>
      <c r="H104" s="713"/>
    </row>
    <row r="105" spans="1:8" x14ac:dyDescent="0.2">
      <c r="A105" s="14">
        <v>70</v>
      </c>
      <c r="B105" s="20" t="s">
        <v>136</v>
      </c>
      <c r="C105" s="16">
        <f>'34'!D20</f>
        <v>11</v>
      </c>
      <c r="D105" s="16">
        <f>'34'!I20</f>
        <v>3</v>
      </c>
      <c r="E105" s="16">
        <f>'34'!N20</f>
        <v>14</v>
      </c>
      <c r="F105" s="16"/>
      <c r="G105" s="14" t="s">
        <v>137</v>
      </c>
      <c r="H105" s="712" t="s">
        <v>148</v>
      </c>
    </row>
    <row r="106" spans="1:8" x14ac:dyDescent="0.2">
      <c r="A106" s="14">
        <v>71</v>
      </c>
      <c r="B106" s="20" t="s">
        <v>139</v>
      </c>
      <c r="C106" s="55">
        <f>'34'!D21</f>
        <v>11.235955056179774</v>
      </c>
      <c r="D106" s="55">
        <f>'34'!I21</f>
        <v>3.2397408207343412</v>
      </c>
      <c r="E106" s="55">
        <f>'34'!N21</f>
        <v>7.349081364829396</v>
      </c>
      <c r="F106" s="55"/>
      <c r="G106" s="14" t="s">
        <v>119</v>
      </c>
      <c r="H106" s="712" t="s">
        <v>148</v>
      </c>
    </row>
    <row r="107" spans="1:8" x14ac:dyDescent="0.2">
      <c r="A107" s="14">
        <v>72</v>
      </c>
      <c r="B107" s="20" t="s">
        <v>1170</v>
      </c>
      <c r="C107" s="16">
        <f>'34'!F20</f>
        <v>13</v>
      </c>
      <c r="D107" s="16">
        <f>'34'!K20</f>
        <v>4</v>
      </c>
      <c r="E107" s="16">
        <f>'34'!P20</f>
        <v>17</v>
      </c>
      <c r="F107" s="16"/>
      <c r="G107" s="14" t="s">
        <v>140</v>
      </c>
      <c r="H107" s="712" t="s">
        <v>148</v>
      </c>
    </row>
    <row r="108" spans="1:8" x14ac:dyDescent="0.2">
      <c r="A108" s="14">
        <v>73</v>
      </c>
      <c r="B108" s="20" t="s">
        <v>141</v>
      </c>
      <c r="C108" s="55">
        <f>'34'!F21</f>
        <v>13.278855975485188</v>
      </c>
      <c r="D108" s="55">
        <f>'34'!K21</f>
        <v>4.3196544276457889</v>
      </c>
      <c r="E108" s="55">
        <f>'34'!P21</f>
        <v>8.9238845144356951</v>
      </c>
      <c r="F108" s="55"/>
      <c r="G108" s="14" t="s">
        <v>119</v>
      </c>
      <c r="H108" s="712" t="s">
        <v>148</v>
      </c>
    </row>
    <row r="109" spans="1:8" x14ac:dyDescent="0.2">
      <c r="A109" s="14">
        <v>74</v>
      </c>
      <c r="B109" s="20" t="s">
        <v>142</v>
      </c>
      <c r="C109" s="16">
        <f>'34'!H20</f>
        <v>14</v>
      </c>
      <c r="D109" s="16">
        <f>'34'!M20</f>
        <v>5</v>
      </c>
      <c r="E109" s="16">
        <f>'34'!R20</f>
        <v>19</v>
      </c>
      <c r="F109" s="16"/>
      <c r="G109" s="14" t="s">
        <v>143</v>
      </c>
      <c r="H109" s="712" t="s">
        <v>148</v>
      </c>
    </row>
    <row r="110" spans="1:8" x14ac:dyDescent="0.2">
      <c r="A110" s="14">
        <v>75</v>
      </c>
      <c r="B110" s="20" t="s">
        <v>144</v>
      </c>
      <c r="C110" s="55">
        <f>'34'!H21</f>
        <v>14.300306435137896</v>
      </c>
      <c r="D110" s="55">
        <f>'34'!M21</f>
        <v>5.3995680345572348</v>
      </c>
      <c r="E110" s="55">
        <f>'34'!R21</f>
        <v>9.9737532808398957</v>
      </c>
      <c r="F110" s="55"/>
      <c r="G110" s="14" t="s">
        <v>119</v>
      </c>
      <c r="H110" s="712" t="s">
        <v>148</v>
      </c>
    </row>
    <row r="111" spans="1:8" x14ac:dyDescent="0.2">
      <c r="A111" s="14">
        <v>76</v>
      </c>
      <c r="B111" s="20" t="s">
        <v>145</v>
      </c>
      <c r="C111" s="55">
        <f>'37'!H19</f>
        <v>92.271442035815269</v>
      </c>
      <c r="D111" s="18">
        <f>'37'!J19</f>
        <v>45.932539682539684</v>
      </c>
      <c r="E111" s="18">
        <f>'37'!L19</f>
        <v>94.49404761904762</v>
      </c>
      <c r="F111" s="18"/>
      <c r="G111" s="14" t="s">
        <v>27</v>
      </c>
      <c r="H111" s="712" t="s">
        <v>153</v>
      </c>
    </row>
    <row r="112" spans="1:8" x14ac:dyDescent="0.2">
      <c r="A112" s="14">
        <v>77</v>
      </c>
      <c r="B112" s="20" t="s">
        <v>146</v>
      </c>
      <c r="C112" s="55">
        <f>'37'!N19</f>
        <v>7.354443309499489</v>
      </c>
      <c r="D112" s="18">
        <f>'37'!P19</f>
        <v>7.9913606911447079</v>
      </c>
      <c r="E112" s="18">
        <f>'37'!R19</f>
        <v>7.6640419947506562</v>
      </c>
      <c r="F112" s="18"/>
      <c r="G112" s="14" t="s">
        <v>27</v>
      </c>
      <c r="H112" s="712" t="s">
        <v>153</v>
      </c>
    </row>
    <row r="113" spans="1:9" x14ac:dyDescent="0.2">
      <c r="A113" s="14">
        <v>78</v>
      </c>
      <c r="B113" s="20" t="s">
        <v>147</v>
      </c>
      <c r="C113" s="55">
        <f>'38'!H19</f>
        <v>91.328934967012259</v>
      </c>
      <c r="D113" s="18">
        <f>'38'!J19</f>
        <v>97.486910994764401</v>
      </c>
      <c r="E113" s="18">
        <f>'38'!L19</f>
        <v>94.246031746031747</v>
      </c>
      <c r="F113" s="18"/>
      <c r="G113" s="14" t="s">
        <v>27</v>
      </c>
      <c r="H113" s="712" t="s">
        <v>1171</v>
      </c>
    </row>
    <row r="114" spans="1:9" x14ac:dyDescent="0.2">
      <c r="A114" s="14">
        <v>79</v>
      </c>
      <c r="B114" s="20" t="s">
        <v>149</v>
      </c>
      <c r="C114" s="55">
        <f>'38'!N19</f>
        <v>91.89443920829406</v>
      </c>
      <c r="D114" s="18">
        <f>'38'!P19</f>
        <v>96.963350785340324</v>
      </c>
      <c r="E114" s="18">
        <f>'38'!R19</f>
        <v>94.295634920634924</v>
      </c>
      <c r="F114" s="18"/>
      <c r="G114" s="14" t="s">
        <v>27</v>
      </c>
      <c r="H114" s="712" t="s">
        <v>1171</v>
      </c>
    </row>
    <row r="115" spans="1:9" x14ac:dyDescent="0.2">
      <c r="A115" s="14">
        <v>80</v>
      </c>
      <c r="B115" s="20" t="s">
        <v>150</v>
      </c>
      <c r="C115" s="17"/>
      <c r="D115" s="17"/>
      <c r="E115" s="55">
        <f>'39'!I19</f>
        <v>46.961325966850829</v>
      </c>
      <c r="F115" s="55"/>
      <c r="G115" s="14" t="s">
        <v>27</v>
      </c>
      <c r="H115" s="712" t="s">
        <v>154</v>
      </c>
    </row>
    <row r="116" spans="1:9" x14ac:dyDescent="0.2">
      <c r="A116" s="14">
        <v>81</v>
      </c>
      <c r="B116" s="20" t="s">
        <v>151</v>
      </c>
      <c r="C116" s="55">
        <f>'40'!H19</f>
        <v>92.938931297709928</v>
      </c>
      <c r="D116" s="55">
        <f>'40'!J19</f>
        <v>100.95440084835631</v>
      </c>
      <c r="E116" s="55">
        <f>'40'!L19</f>
        <v>96.73530889000503</v>
      </c>
      <c r="F116" s="55"/>
      <c r="G116" s="14" t="s">
        <v>27</v>
      </c>
      <c r="H116" s="712" t="s">
        <v>1172</v>
      </c>
    </row>
    <row r="117" spans="1:9" x14ac:dyDescent="0.2">
      <c r="A117" s="14">
        <v>82</v>
      </c>
      <c r="B117" s="20" t="s">
        <v>152</v>
      </c>
      <c r="C117" s="17"/>
      <c r="D117" s="17"/>
      <c r="E117" s="55"/>
      <c r="F117" s="55">
        <f>'41'!F19</f>
        <v>89.743589743589752</v>
      </c>
      <c r="G117" s="14" t="s">
        <v>27</v>
      </c>
      <c r="H117" s="712" t="s">
        <v>157</v>
      </c>
    </row>
    <row r="118" spans="1:9" x14ac:dyDescent="0.2">
      <c r="A118" s="14">
        <v>83</v>
      </c>
      <c r="B118" s="20" t="s">
        <v>1173</v>
      </c>
      <c r="C118" s="55">
        <f>'43'!T20</f>
        <v>88.835877862595424</v>
      </c>
      <c r="D118" s="55">
        <f>'43'!V20</f>
        <v>94.909862142099684</v>
      </c>
      <c r="E118" s="55">
        <f>'43'!X20</f>
        <v>91.712707182320443</v>
      </c>
      <c r="F118" s="55"/>
      <c r="G118" s="14" t="s">
        <v>27</v>
      </c>
      <c r="H118" s="712" t="s">
        <v>160</v>
      </c>
    </row>
    <row r="119" spans="1:9" x14ac:dyDescent="0.2">
      <c r="A119" s="14">
        <v>84</v>
      </c>
      <c r="B119" s="20" t="s">
        <v>155</v>
      </c>
      <c r="C119" s="55">
        <f>'43'!Z20</f>
        <v>88.74045801526718</v>
      </c>
      <c r="D119" s="55">
        <f>'43'!AB20</f>
        <v>97.242841993637327</v>
      </c>
      <c r="E119" s="55">
        <f>'43'!AD20</f>
        <v>92.767453540934213</v>
      </c>
      <c r="F119" s="55"/>
      <c r="G119" s="14" t="s">
        <v>27</v>
      </c>
      <c r="H119" s="712" t="s">
        <v>160</v>
      </c>
    </row>
    <row r="120" spans="1:9" x14ac:dyDescent="0.2">
      <c r="A120" s="14">
        <v>85</v>
      </c>
      <c r="B120" s="838" t="s">
        <v>156</v>
      </c>
      <c r="C120" s="17"/>
      <c r="D120" s="17"/>
      <c r="E120" s="45">
        <f>'45'!L19</f>
        <v>86.601132599636713</v>
      </c>
      <c r="F120" s="45"/>
      <c r="G120" s="704" t="s">
        <v>27</v>
      </c>
      <c r="H120" s="712" t="s">
        <v>162</v>
      </c>
    </row>
    <row r="121" spans="1:9" x14ac:dyDescent="0.2">
      <c r="A121" s="14">
        <v>86</v>
      </c>
      <c r="B121" s="20" t="s">
        <v>158</v>
      </c>
      <c r="C121" s="17"/>
      <c r="D121" s="17"/>
      <c r="E121" s="18">
        <f>'45'!I19</f>
        <v>86.210640608034751</v>
      </c>
      <c r="F121" s="18"/>
      <c r="G121" s="14" t="s">
        <v>27</v>
      </c>
      <c r="H121" s="712" t="s">
        <v>162</v>
      </c>
    </row>
    <row r="122" spans="1:9" x14ac:dyDescent="0.2">
      <c r="A122" s="14">
        <v>87</v>
      </c>
      <c r="B122" s="20" t="s">
        <v>1175</v>
      </c>
      <c r="C122" s="17"/>
      <c r="D122" s="17"/>
      <c r="E122" s="18">
        <f>'45'!L19</f>
        <v>86.601132599636713</v>
      </c>
      <c r="F122" s="18"/>
      <c r="G122" s="14" t="s">
        <v>27</v>
      </c>
      <c r="H122" s="712" t="s">
        <v>162</v>
      </c>
    </row>
    <row r="123" spans="1:9" ht="15" x14ac:dyDescent="0.25">
      <c r="A123" s="14">
        <v>88</v>
      </c>
      <c r="B123" s="20" t="s">
        <v>1174</v>
      </c>
      <c r="C123" s="17"/>
      <c r="D123" s="17"/>
      <c r="E123" s="18">
        <f>'46'!G19</f>
        <v>70.200298316641806</v>
      </c>
      <c r="F123" s="18"/>
      <c r="G123" s="14" t="s">
        <v>27</v>
      </c>
      <c r="H123" s="712" t="s">
        <v>1177</v>
      </c>
      <c r="I123" s="46"/>
    </row>
    <row r="124" spans="1:9" ht="15" x14ac:dyDescent="0.25">
      <c r="A124" s="14">
        <v>89</v>
      </c>
      <c r="B124" s="20" t="s">
        <v>1176</v>
      </c>
      <c r="C124" s="17"/>
      <c r="D124" s="17"/>
      <c r="E124" s="18">
        <f>'46'!I19</f>
        <v>99.009162582569786</v>
      </c>
      <c r="F124" s="18"/>
      <c r="G124" s="14" t="s">
        <v>27</v>
      </c>
      <c r="H124" s="712" t="s">
        <v>1177</v>
      </c>
      <c r="I124" s="46"/>
    </row>
    <row r="125" spans="1:9" x14ac:dyDescent="0.2">
      <c r="A125" s="14">
        <v>90</v>
      </c>
      <c r="B125" s="20" t="s">
        <v>159</v>
      </c>
      <c r="C125" s="55">
        <f>'47'!J20</f>
        <v>39.814617515448539</v>
      </c>
      <c r="D125" s="55">
        <f>'47'!K20</f>
        <v>49.158523344191096</v>
      </c>
      <c r="E125" s="55">
        <f>'47'!L20</f>
        <v>43.923839083204015</v>
      </c>
      <c r="F125" s="55"/>
      <c r="G125" s="14" t="s">
        <v>27</v>
      </c>
      <c r="H125" s="712" t="s">
        <v>1178</v>
      </c>
    </row>
    <row r="126" spans="1:9" x14ac:dyDescent="0.2">
      <c r="A126" s="14">
        <v>91</v>
      </c>
      <c r="B126" s="20" t="s">
        <v>1179</v>
      </c>
      <c r="C126" s="17"/>
      <c r="D126" s="17"/>
      <c r="E126" s="55">
        <f>'48'!F18</f>
        <v>8.5690515806988348</v>
      </c>
      <c r="F126" s="55"/>
      <c r="G126" s="14" t="s">
        <v>27</v>
      </c>
      <c r="H126" s="712" t="s">
        <v>169</v>
      </c>
    </row>
    <row r="127" spans="1:9" x14ac:dyDescent="0.2">
      <c r="A127" s="14">
        <v>92</v>
      </c>
      <c r="B127" s="20" t="s">
        <v>1180</v>
      </c>
      <c r="C127" s="17"/>
      <c r="D127" s="17"/>
      <c r="E127" s="55">
        <f>'48'!I18</f>
        <v>4.9986114968064426</v>
      </c>
      <c r="F127" s="55"/>
      <c r="G127" s="14" t="s">
        <v>27</v>
      </c>
      <c r="H127" s="712" t="s">
        <v>169</v>
      </c>
    </row>
    <row r="128" spans="1:9" x14ac:dyDescent="0.2">
      <c r="A128" s="14">
        <v>93</v>
      </c>
      <c r="B128" s="20" t="s">
        <v>1181</v>
      </c>
      <c r="C128" s="17"/>
      <c r="D128" s="17"/>
      <c r="E128" s="55">
        <f>'48'!L18</f>
        <v>3.5694366982710544</v>
      </c>
      <c r="F128" s="55"/>
      <c r="G128" s="14" t="s">
        <v>27</v>
      </c>
      <c r="H128" s="712" t="s">
        <v>169</v>
      </c>
    </row>
    <row r="129" spans="1:8" x14ac:dyDescent="0.2">
      <c r="A129" s="14">
        <v>94</v>
      </c>
      <c r="B129" s="20" t="s">
        <v>1182</v>
      </c>
      <c r="C129" s="17"/>
      <c r="D129" s="17"/>
      <c r="E129" s="55">
        <f>'48'!N18</f>
        <v>4.1829336307863917E-2</v>
      </c>
      <c r="F129" s="55"/>
      <c r="G129" s="14" t="s">
        <v>27</v>
      </c>
      <c r="H129" s="712" t="s">
        <v>169</v>
      </c>
    </row>
    <row r="130" spans="1:8" ht="16.5" customHeight="1" x14ac:dyDescent="0.2">
      <c r="A130" s="14">
        <v>95</v>
      </c>
      <c r="B130" s="47" t="s">
        <v>161</v>
      </c>
      <c r="C130" s="17"/>
      <c r="D130" s="17"/>
      <c r="E130" s="1044">
        <f>'49'!F19</f>
        <v>100</v>
      </c>
      <c r="F130" s="1044"/>
      <c r="G130" s="14" t="s">
        <v>27</v>
      </c>
      <c r="H130" s="712" t="s">
        <v>171</v>
      </c>
    </row>
    <row r="131" spans="1:8" x14ac:dyDescent="0.2">
      <c r="A131" s="14">
        <v>96</v>
      </c>
      <c r="B131" s="47" t="s">
        <v>163</v>
      </c>
      <c r="C131" s="17"/>
      <c r="D131" s="17"/>
      <c r="E131" s="1044">
        <f>'49'!I19</f>
        <v>100</v>
      </c>
      <c r="F131" s="1044"/>
      <c r="G131" s="14" t="s">
        <v>27</v>
      </c>
      <c r="H131" s="712" t="s">
        <v>171</v>
      </c>
    </row>
    <row r="132" spans="1:8" x14ac:dyDescent="0.2">
      <c r="A132" s="14">
        <v>97</v>
      </c>
      <c r="B132" s="47" t="s">
        <v>164</v>
      </c>
      <c r="C132" s="17"/>
      <c r="D132" s="17"/>
      <c r="E132" s="1044">
        <f>'49'!L19</f>
        <v>100</v>
      </c>
      <c r="F132" s="1044"/>
      <c r="G132" s="14" t="s">
        <v>27</v>
      </c>
      <c r="H132" s="712" t="s">
        <v>171</v>
      </c>
    </row>
    <row r="133" spans="1:8" x14ac:dyDescent="0.2">
      <c r="A133" s="14">
        <v>98</v>
      </c>
      <c r="B133" s="47" t="s">
        <v>165</v>
      </c>
      <c r="C133" s="17"/>
      <c r="D133" s="17"/>
      <c r="E133" s="1044">
        <f>'49'!O19</f>
        <v>99.963995473716693</v>
      </c>
      <c r="F133" s="1044"/>
      <c r="G133" s="14" t="s">
        <v>27</v>
      </c>
      <c r="H133" s="712" t="s">
        <v>171</v>
      </c>
    </row>
    <row r="134" spans="1:8" x14ac:dyDescent="0.2">
      <c r="A134" s="14"/>
      <c r="B134" s="47"/>
      <c r="C134" s="686"/>
      <c r="D134" s="686"/>
      <c r="E134" s="29"/>
      <c r="F134" s="29"/>
      <c r="G134" s="14"/>
      <c r="H134" s="712"/>
    </row>
    <row r="135" spans="1:8" ht="15" x14ac:dyDescent="0.25">
      <c r="A135" s="23" t="s">
        <v>166</v>
      </c>
      <c r="B135" s="54" t="s">
        <v>167</v>
      </c>
      <c r="C135" s="686"/>
      <c r="D135" s="686"/>
      <c r="E135" s="29"/>
      <c r="F135" s="29"/>
      <c r="G135" s="14"/>
      <c r="H135" s="712"/>
    </row>
    <row r="136" spans="1:8" x14ac:dyDescent="0.2">
      <c r="A136" s="14">
        <v>99</v>
      </c>
      <c r="B136" s="20" t="s">
        <v>168</v>
      </c>
      <c r="C136" s="55">
        <f>'52'!H20</f>
        <v>64.085164522372764</v>
      </c>
      <c r="D136" s="55">
        <f>'52'!J20</f>
        <v>114.80472297910991</v>
      </c>
      <c r="E136" s="55">
        <f>'52'!L20</f>
        <v>88.492888531871657</v>
      </c>
      <c r="F136" s="55"/>
      <c r="G136" s="14" t="s">
        <v>27</v>
      </c>
      <c r="H136" s="712" t="s">
        <v>179</v>
      </c>
    </row>
    <row r="137" spans="1:8" x14ac:dyDescent="0.2">
      <c r="A137" s="14">
        <v>100</v>
      </c>
      <c r="B137" s="20" t="s">
        <v>1183</v>
      </c>
      <c r="C137" s="55">
        <f>'53'!H19</f>
        <v>97.837837837837839</v>
      </c>
      <c r="D137" s="55">
        <f>'53'!J19</f>
        <v>97.837837837837839</v>
      </c>
      <c r="E137" s="55">
        <f>'53'!L19</f>
        <v>97.837837837837839</v>
      </c>
      <c r="F137" s="55"/>
      <c r="G137" s="14" t="s">
        <v>27</v>
      </c>
      <c r="H137" s="712" t="s">
        <v>184</v>
      </c>
    </row>
    <row r="138" spans="1:8" x14ac:dyDescent="0.2">
      <c r="A138" s="14">
        <v>101</v>
      </c>
      <c r="B138" s="20" t="s">
        <v>170</v>
      </c>
      <c r="C138" s="55">
        <f>'54'!H20</f>
        <v>77.003942181340349</v>
      </c>
      <c r="D138" s="55">
        <f>'54'!J20</f>
        <v>109.65834428383705</v>
      </c>
      <c r="E138" s="55">
        <f>'54'!L20</f>
        <v>87.067116150781487</v>
      </c>
      <c r="F138" s="55"/>
      <c r="G138" s="14" t="s">
        <v>27</v>
      </c>
      <c r="H138" s="712" t="s">
        <v>188</v>
      </c>
    </row>
    <row r="139" spans="1:8" ht="15" customHeight="1" x14ac:dyDescent="0.2">
      <c r="A139" s="48"/>
      <c r="B139" s="839"/>
      <c r="C139" s="49"/>
      <c r="D139" s="49"/>
      <c r="E139" s="49"/>
      <c r="F139" s="49"/>
      <c r="G139" s="704"/>
      <c r="H139" s="715"/>
    </row>
    <row r="140" spans="1:8" ht="15" x14ac:dyDescent="0.25">
      <c r="A140" s="23" t="s">
        <v>172</v>
      </c>
      <c r="B140" s="54" t="s">
        <v>173</v>
      </c>
      <c r="C140" s="19"/>
      <c r="D140" s="19"/>
      <c r="E140" s="19"/>
      <c r="F140" s="19"/>
      <c r="G140" s="14"/>
      <c r="H140" s="713"/>
    </row>
    <row r="141" spans="1:8" ht="15" x14ac:dyDescent="0.25">
      <c r="A141" s="23" t="s">
        <v>174</v>
      </c>
      <c r="B141" s="840" t="s">
        <v>175</v>
      </c>
      <c r="C141" s="19"/>
      <c r="D141" s="19"/>
      <c r="E141" s="19"/>
      <c r="F141" s="19"/>
      <c r="G141" s="14"/>
      <c r="H141" s="713"/>
    </row>
    <row r="142" spans="1:8" ht="28.5" x14ac:dyDescent="0.2">
      <c r="A142" s="25">
        <v>102</v>
      </c>
      <c r="B142" s="50" t="s">
        <v>176</v>
      </c>
      <c r="C142" s="51"/>
      <c r="D142" s="51"/>
      <c r="E142" s="1047">
        <f>'56'!G22</f>
        <v>65.674603174603178</v>
      </c>
      <c r="F142" s="1047"/>
      <c r="G142" s="14" t="s">
        <v>27</v>
      </c>
      <c r="H142" s="712" t="s">
        <v>189</v>
      </c>
    </row>
    <row r="143" spans="1:8" x14ac:dyDescent="0.2">
      <c r="A143" s="25">
        <v>103</v>
      </c>
      <c r="B143" s="50" t="s">
        <v>1184</v>
      </c>
      <c r="C143" s="51"/>
      <c r="D143" s="51"/>
      <c r="E143" s="1047">
        <f>'56'!I24</f>
        <v>42.282958199356912</v>
      </c>
      <c r="F143" s="1047"/>
      <c r="G143" s="14" t="s">
        <v>27</v>
      </c>
      <c r="H143" s="712" t="s">
        <v>189</v>
      </c>
    </row>
    <row r="144" spans="1:8" x14ac:dyDescent="0.2">
      <c r="A144" s="25">
        <v>104</v>
      </c>
      <c r="B144" s="20" t="s">
        <v>177</v>
      </c>
      <c r="C144" s="51"/>
      <c r="D144" s="51"/>
      <c r="E144" s="1047">
        <f>'56'!J25</f>
        <v>72.347266881028943</v>
      </c>
      <c r="F144" s="1047"/>
      <c r="G144" s="705" t="s">
        <v>27</v>
      </c>
      <c r="H144" s="712" t="s">
        <v>189</v>
      </c>
    </row>
    <row r="145" spans="1:8" x14ac:dyDescent="0.2">
      <c r="A145" s="25">
        <v>105</v>
      </c>
      <c r="B145" s="20" t="s">
        <v>178</v>
      </c>
      <c r="C145" s="1047">
        <f>'57'!K19</f>
        <v>48.214285714285715</v>
      </c>
      <c r="D145" s="1047">
        <f>'57'!M19</f>
        <v>60</v>
      </c>
      <c r="E145" s="1047">
        <f>'57'!O19</f>
        <v>52.747252747252752</v>
      </c>
      <c r="F145" s="1047"/>
      <c r="G145" s="14" t="s">
        <v>27</v>
      </c>
      <c r="H145" s="712" t="s">
        <v>191</v>
      </c>
    </row>
    <row r="146" spans="1:8" x14ac:dyDescent="0.2">
      <c r="A146" s="25">
        <v>106</v>
      </c>
      <c r="B146" s="20" t="s">
        <v>180</v>
      </c>
      <c r="C146" s="1047">
        <f>'57'!Q19</f>
        <v>32.727272727272727</v>
      </c>
      <c r="D146" s="1047">
        <f>'57'!S19</f>
        <v>38.888888888888893</v>
      </c>
      <c r="E146" s="1047">
        <f>'57'!AA19</f>
        <v>87.912087912087912</v>
      </c>
      <c r="F146" s="1047"/>
      <c r="G146" s="14" t="s">
        <v>27</v>
      </c>
      <c r="H146" s="712" t="s">
        <v>191</v>
      </c>
    </row>
    <row r="147" spans="1:8" ht="28.5" x14ac:dyDescent="0.2">
      <c r="A147" s="25">
        <v>107</v>
      </c>
      <c r="B147" s="20" t="s">
        <v>181</v>
      </c>
      <c r="C147" s="1047">
        <f>'57'!W19</f>
        <v>81.818181818181827</v>
      </c>
      <c r="D147" s="1047">
        <f>'57'!Y19</f>
        <v>97.222222222222214</v>
      </c>
      <c r="E147" s="1047">
        <f>'57'!AA19</f>
        <v>87.912087912087912</v>
      </c>
      <c r="F147" s="1047"/>
      <c r="G147" s="14" t="s">
        <v>27</v>
      </c>
      <c r="H147" s="712" t="s">
        <v>191</v>
      </c>
    </row>
    <row r="148" spans="1:8" x14ac:dyDescent="0.2">
      <c r="A148" s="25">
        <v>108</v>
      </c>
      <c r="B148" s="20" t="s">
        <v>182</v>
      </c>
      <c r="C148" s="35"/>
      <c r="D148" s="35"/>
      <c r="E148" s="1047">
        <f>'57'!AC19</f>
        <v>6.593406593406594</v>
      </c>
      <c r="F148" s="1047"/>
      <c r="G148" s="14" t="s">
        <v>27</v>
      </c>
      <c r="H148" s="712" t="s">
        <v>191</v>
      </c>
    </row>
    <row r="149" spans="1:8" x14ac:dyDescent="0.2">
      <c r="A149" s="25">
        <v>109</v>
      </c>
      <c r="B149" s="20" t="s">
        <v>183</v>
      </c>
      <c r="C149" s="35"/>
      <c r="D149" s="35"/>
      <c r="E149" s="1047">
        <f>'58'!P20</f>
        <v>10.921809532449664</v>
      </c>
      <c r="F149" s="1047"/>
      <c r="G149" s="14" t="s">
        <v>27</v>
      </c>
      <c r="H149" s="712" t="s">
        <v>193</v>
      </c>
    </row>
    <row r="150" spans="1:8" ht="28.5" x14ac:dyDescent="0.2">
      <c r="A150" s="25">
        <v>110</v>
      </c>
      <c r="B150" s="20" t="s">
        <v>185</v>
      </c>
      <c r="C150" s="35"/>
      <c r="D150" s="35"/>
      <c r="E150" s="1047"/>
      <c r="F150" s="1047">
        <f>'58'!G23*100</f>
        <v>100</v>
      </c>
      <c r="G150" s="14" t="s">
        <v>27</v>
      </c>
      <c r="H150" s="712" t="s">
        <v>193</v>
      </c>
    </row>
    <row r="151" spans="1:8" x14ac:dyDescent="0.2">
      <c r="A151" s="25">
        <v>111</v>
      </c>
      <c r="B151" s="20" t="s">
        <v>186</v>
      </c>
      <c r="C151" s="52">
        <f>'59'!C17</f>
        <v>0</v>
      </c>
      <c r="D151" s="52">
        <f>'59'!D17</f>
        <v>0</v>
      </c>
      <c r="E151" s="52">
        <f>'59'!E17</f>
        <v>0</v>
      </c>
      <c r="F151" s="52"/>
      <c r="G151" s="14" t="s">
        <v>187</v>
      </c>
      <c r="H151" s="712" t="s">
        <v>199</v>
      </c>
    </row>
    <row r="152" spans="1:8" x14ac:dyDescent="0.2">
      <c r="A152" s="25">
        <v>112</v>
      </c>
      <c r="B152" s="20" t="s">
        <v>1186</v>
      </c>
      <c r="C152" s="35"/>
      <c r="D152" s="35"/>
      <c r="E152" s="1047">
        <f>'60'!F19</f>
        <v>73.076923076923066</v>
      </c>
      <c r="F152" s="1047"/>
      <c r="G152" s="14" t="s">
        <v>27</v>
      </c>
      <c r="H152" s="712" t="s">
        <v>201</v>
      </c>
    </row>
    <row r="153" spans="1:8" x14ac:dyDescent="0.2">
      <c r="A153" s="25">
        <v>113</v>
      </c>
      <c r="B153" s="20" t="s">
        <v>1187</v>
      </c>
      <c r="C153" s="35"/>
      <c r="D153" s="35"/>
      <c r="E153" s="1047">
        <f>'61'!H20</f>
        <v>29.618608751954483</v>
      </c>
      <c r="F153" s="1047"/>
      <c r="G153" s="14" t="s">
        <v>27</v>
      </c>
      <c r="H153" s="712" t="s">
        <v>207</v>
      </c>
    </row>
    <row r="154" spans="1:8" x14ac:dyDescent="0.2">
      <c r="A154" s="25">
        <v>114</v>
      </c>
      <c r="B154" s="20" t="s">
        <v>1188</v>
      </c>
      <c r="C154" s="35"/>
      <c r="D154" s="35"/>
      <c r="E154" s="1047">
        <f>'61'!H20</f>
        <v>29.618608751954483</v>
      </c>
      <c r="F154" s="1047"/>
      <c r="G154" s="14" t="s">
        <v>27</v>
      </c>
      <c r="H154" s="712" t="s">
        <v>207</v>
      </c>
    </row>
    <row r="155" spans="1:8" x14ac:dyDescent="0.2">
      <c r="A155" s="25">
        <v>115</v>
      </c>
      <c r="B155" s="20" t="s">
        <v>1185</v>
      </c>
      <c r="C155" s="689"/>
      <c r="D155" s="689"/>
      <c r="E155" s="1047">
        <f>'62'!H20</f>
        <v>83.325822442541693</v>
      </c>
      <c r="F155" s="1047"/>
      <c r="G155" s="14" t="s">
        <v>27</v>
      </c>
      <c r="H155" s="712" t="s">
        <v>209</v>
      </c>
    </row>
    <row r="156" spans="1:8" x14ac:dyDescent="0.2">
      <c r="A156" s="25">
        <v>116</v>
      </c>
      <c r="B156" s="20" t="s">
        <v>1189</v>
      </c>
      <c r="C156" s="689"/>
      <c r="D156" s="689"/>
      <c r="E156" s="1047">
        <f>'62'!I20</f>
        <v>2.3255813953488373</v>
      </c>
      <c r="F156" s="1047"/>
      <c r="G156" s="14" t="s">
        <v>27</v>
      </c>
      <c r="H156" s="712" t="s">
        <v>209</v>
      </c>
    </row>
    <row r="157" spans="1:8" x14ac:dyDescent="0.2">
      <c r="A157" s="25">
        <v>117</v>
      </c>
      <c r="B157" s="20" t="s">
        <v>1190</v>
      </c>
      <c r="C157" s="689"/>
      <c r="D157" s="689"/>
      <c r="E157" s="1047">
        <f>'63'!J20</f>
        <v>100</v>
      </c>
      <c r="F157" s="1047"/>
      <c r="G157" s="14" t="s">
        <v>27</v>
      </c>
      <c r="H157" s="712" t="s">
        <v>218</v>
      </c>
    </row>
    <row r="158" spans="1:8" s="691" customFormat="1" x14ac:dyDescent="0.2">
      <c r="A158" s="25">
        <v>118</v>
      </c>
      <c r="B158" s="841" t="s">
        <v>190</v>
      </c>
      <c r="C158" s="690">
        <f>'64'!J19</f>
        <v>4</v>
      </c>
      <c r="D158" s="690">
        <f>'64'!K19</f>
        <v>1</v>
      </c>
      <c r="E158" s="690">
        <f>'64'!L19</f>
        <v>5</v>
      </c>
      <c r="F158" s="690"/>
      <c r="G158" s="706" t="s">
        <v>187</v>
      </c>
      <c r="H158" s="712" t="s">
        <v>1191</v>
      </c>
    </row>
    <row r="159" spans="1:8" x14ac:dyDescent="0.2">
      <c r="A159" s="25">
        <v>119</v>
      </c>
      <c r="B159" s="20" t="s">
        <v>192</v>
      </c>
      <c r="C159" s="16">
        <f>'64'!J21</f>
        <v>6.0422048005317155</v>
      </c>
      <c r="D159" s="16">
        <f>'64'!K21</f>
        <v>1.5911658472162553</v>
      </c>
      <c r="E159" s="16">
        <f>'64'!L21</f>
        <v>3.8745273076684645</v>
      </c>
      <c r="F159" s="16"/>
      <c r="G159" s="14" t="s">
        <v>90</v>
      </c>
      <c r="H159" s="712" t="s">
        <v>1191</v>
      </c>
    </row>
    <row r="160" spans="1:8" x14ac:dyDescent="0.2">
      <c r="A160" s="25">
        <v>120</v>
      </c>
      <c r="B160" s="20" t="s">
        <v>1192</v>
      </c>
      <c r="C160" s="17"/>
      <c r="D160" s="17"/>
      <c r="E160" s="1047">
        <f>'65'!J20</f>
        <v>0</v>
      </c>
      <c r="F160" s="1047"/>
      <c r="G160" s="14" t="s">
        <v>27</v>
      </c>
      <c r="H160" s="712" t="s">
        <v>222</v>
      </c>
    </row>
    <row r="161" spans="1:8" x14ac:dyDescent="0.2">
      <c r="A161" s="25">
        <v>121</v>
      </c>
      <c r="B161" s="20" t="s">
        <v>194</v>
      </c>
      <c r="C161" s="17"/>
      <c r="D161" s="17"/>
      <c r="E161" s="1047">
        <f>'65'!F20</f>
        <v>80</v>
      </c>
      <c r="F161" s="1047"/>
      <c r="G161" s="14" t="s">
        <v>27</v>
      </c>
      <c r="H161" s="712" t="s">
        <v>222</v>
      </c>
    </row>
    <row r="162" spans="1:8" x14ac:dyDescent="0.2">
      <c r="A162" s="25">
        <v>122</v>
      </c>
      <c r="B162" s="20" t="s">
        <v>195</v>
      </c>
      <c r="C162" s="17"/>
      <c r="D162" s="17"/>
      <c r="E162" s="1047">
        <f>'65'!H20</f>
        <v>20</v>
      </c>
      <c r="F162" s="1047"/>
      <c r="G162" s="14" t="s">
        <v>27</v>
      </c>
      <c r="H162" s="712" t="s">
        <v>222</v>
      </c>
    </row>
    <row r="163" spans="1:8" x14ac:dyDescent="0.2">
      <c r="A163" s="25">
        <v>123</v>
      </c>
      <c r="B163" s="20" t="s">
        <v>196</v>
      </c>
      <c r="C163" s="17"/>
      <c r="D163" s="17"/>
      <c r="E163" s="1047">
        <f>'65'!G21</f>
        <v>7.74905461533693</v>
      </c>
      <c r="F163" s="1047"/>
      <c r="G163" s="14" t="s">
        <v>90</v>
      </c>
      <c r="H163" s="712" t="s">
        <v>222</v>
      </c>
    </row>
    <row r="164" spans="1:8" x14ac:dyDescent="0.2">
      <c r="A164" s="25">
        <v>124</v>
      </c>
      <c r="B164" s="20" t="s">
        <v>197</v>
      </c>
      <c r="C164" s="17"/>
      <c r="D164" s="17"/>
      <c r="E164" s="1047">
        <f>'66'!L20</f>
        <v>0.38745273076684644</v>
      </c>
      <c r="F164" s="1047"/>
      <c r="G164" s="14" t="s">
        <v>198</v>
      </c>
      <c r="H164" s="712" t="s">
        <v>226</v>
      </c>
    </row>
    <row r="165" spans="1:8" x14ac:dyDescent="0.2">
      <c r="A165" s="25">
        <v>125</v>
      </c>
      <c r="B165" s="20" t="s">
        <v>200</v>
      </c>
      <c r="C165" s="17"/>
      <c r="D165" s="17"/>
      <c r="E165" s="18" t="str">
        <f>'67'!F20</f>
        <v>NULL</v>
      </c>
      <c r="F165" s="18"/>
      <c r="G165" s="14" t="s">
        <v>27</v>
      </c>
      <c r="H165" s="712" t="s">
        <v>231</v>
      </c>
    </row>
    <row r="166" spans="1:8" x14ac:dyDescent="0.2">
      <c r="A166" s="25">
        <v>126</v>
      </c>
      <c r="B166" s="20" t="s">
        <v>202</v>
      </c>
      <c r="C166" s="17"/>
      <c r="D166" s="17"/>
      <c r="E166" s="1047">
        <f>'67'!I20</f>
        <v>100</v>
      </c>
      <c r="F166" s="1047"/>
      <c r="G166" s="14" t="s">
        <v>27</v>
      </c>
      <c r="H166" s="712" t="s">
        <v>231</v>
      </c>
    </row>
    <row r="167" spans="1:8" x14ac:dyDescent="0.2">
      <c r="A167" s="30"/>
      <c r="B167" s="20"/>
      <c r="C167" s="18"/>
      <c r="D167" s="18"/>
      <c r="E167" s="18"/>
      <c r="F167" s="18"/>
      <c r="G167" s="14"/>
      <c r="H167" s="712"/>
    </row>
    <row r="168" spans="1:8" ht="15" x14ac:dyDescent="0.25">
      <c r="A168" s="53" t="s">
        <v>203</v>
      </c>
      <c r="B168" s="54" t="s">
        <v>204</v>
      </c>
      <c r="C168" s="55"/>
      <c r="D168" s="55"/>
      <c r="E168" s="55"/>
      <c r="F168" s="55"/>
      <c r="G168" s="14"/>
      <c r="H168" s="712"/>
    </row>
    <row r="169" spans="1:8" x14ac:dyDescent="0.2">
      <c r="A169" s="14">
        <v>127</v>
      </c>
      <c r="B169" s="20" t="s">
        <v>205</v>
      </c>
      <c r="C169" s="34"/>
      <c r="D169" s="35"/>
      <c r="E169" s="55">
        <f>'68'!E18</f>
        <v>0</v>
      </c>
      <c r="F169" s="55"/>
      <c r="G169" s="707" t="s">
        <v>206</v>
      </c>
      <c r="H169" s="712" t="s">
        <v>235</v>
      </c>
    </row>
    <row r="170" spans="1:8" x14ac:dyDescent="0.2">
      <c r="A170" s="14">
        <v>128</v>
      </c>
      <c r="B170" s="20" t="s">
        <v>208</v>
      </c>
      <c r="C170" s="16">
        <f>'69'!D20</f>
        <v>0</v>
      </c>
      <c r="D170" s="16">
        <f>'69'!E20</f>
        <v>0</v>
      </c>
      <c r="E170" s="16">
        <f>'69'!F20</f>
        <v>0</v>
      </c>
      <c r="F170" s="16"/>
      <c r="G170" s="14" t="s">
        <v>187</v>
      </c>
      <c r="H170" s="712" t="s">
        <v>237</v>
      </c>
    </row>
    <row r="171" spans="1:8" x14ac:dyDescent="0.2">
      <c r="A171" s="14">
        <v>129</v>
      </c>
      <c r="B171" s="20" t="s">
        <v>210</v>
      </c>
      <c r="C171" s="56"/>
      <c r="D171" s="56"/>
      <c r="E171" s="18" t="str">
        <f>'69'!G21</f>
        <v>NULL</v>
      </c>
      <c r="F171" s="18"/>
      <c r="G171" s="14" t="s">
        <v>27</v>
      </c>
      <c r="H171" s="712" t="s">
        <v>237</v>
      </c>
    </row>
    <row r="172" spans="1:8" x14ac:dyDescent="0.2">
      <c r="A172" s="14">
        <v>130</v>
      </c>
      <c r="B172" s="20" t="s">
        <v>211</v>
      </c>
      <c r="C172" s="16">
        <f>'69'!H20</f>
        <v>0</v>
      </c>
      <c r="D172" s="16">
        <f>'69'!I20</f>
        <v>0</v>
      </c>
      <c r="E172" s="16">
        <f>'69'!J20</f>
        <v>0</v>
      </c>
      <c r="F172" s="16"/>
      <c r="G172" s="14" t="s">
        <v>187</v>
      </c>
      <c r="H172" s="712" t="s">
        <v>237</v>
      </c>
    </row>
    <row r="173" spans="1:8" x14ac:dyDescent="0.2">
      <c r="A173" s="14">
        <v>131</v>
      </c>
      <c r="B173" s="20" t="s">
        <v>212</v>
      </c>
      <c r="C173" s="16">
        <f>'69'!K20</f>
        <v>0</v>
      </c>
      <c r="D173" s="16">
        <f>'69'!L20</f>
        <v>0</v>
      </c>
      <c r="E173" s="16">
        <f>'69'!M20</f>
        <v>0</v>
      </c>
      <c r="F173" s="16"/>
      <c r="G173" s="14" t="s">
        <v>187</v>
      </c>
      <c r="H173" s="712" t="s">
        <v>237</v>
      </c>
    </row>
    <row r="174" spans="1:8" x14ac:dyDescent="0.2">
      <c r="A174" s="14">
        <v>132</v>
      </c>
      <c r="B174" s="20" t="s">
        <v>213</v>
      </c>
      <c r="C174" s="56"/>
      <c r="D174" s="56"/>
      <c r="E174" s="18" t="str">
        <f>'69'!N21</f>
        <v>NULL</v>
      </c>
      <c r="F174" s="18"/>
      <c r="G174" s="14" t="s">
        <v>27</v>
      </c>
      <c r="H174" s="712" t="s">
        <v>237</v>
      </c>
    </row>
    <row r="175" spans="1:8" x14ac:dyDescent="0.2">
      <c r="A175" s="14">
        <v>133</v>
      </c>
      <c r="B175" s="20" t="s">
        <v>214</v>
      </c>
      <c r="C175" s="16">
        <f>'69'!O20</f>
        <v>0</v>
      </c>
      <c r="D175" s="16">
        <f>'69'!P20</f>
        <v>0</v>
      </c>
      <c r="E175" s="16">
        <f>'69'!Q20</f>
        <v>0</v>
      </c>
      <c r="F175" s="16"/>
      <c r="G175" s="14" t="s">
        <v>187</v>
      </c>
      <c r="H175" s="712" t="s">
        <v>237</v>
      </c>
    </row>
    <row r="176" spans="1:8" x14ac:dyDescent="0.2">
      <c r="A176" s="14">
        <v>134</v>
      </c>
      <c r="B176" s="20" t="s">
        <v>215</v>
      </c>
      <c r="C176" s="16">
        <f>'69'!R20</f>
        <v>0</v>
      </c>
      <c r="D176" s="16">
        <f>'69'!S20</f>
        <v>0</v>
      </c>
      <c r="E176" s="16">
        <f>'69'!T20</f>
        <v>0</v>
      </c>
      <c r="F176" s="16"/>
      <c r="G176" s="14" t="s">
        <v>187</v>
      </c>
      <c r="H176" s="712" t="s">
        <v>237</v>
      </c>
    </row>
    <row r="177" spans="1:9" x14ac:dyDescent="0.2">
      <c r="A177" s="14">
        <v>135</v>
      </c>
      <c r="B177" s="20" t="s">
        <v>216</v>
      </c>
      <c r="C177" s="55">
        <f>'69'!R22</f>
        <v>0</v>
      </c>
      <c r="D177" s="55">
        <f>'69'!S22</f>
        <v>0</v>
      </c>
      <c r="E177" s="55">
        <f>'69'!T22</f>
        <v>0</v>
      </c>
      <c r="F177" s="55"/>
      <c r="G177" s="14" t="s">
        <v>90</v>
      </c>
      <c r="H177" s="712" t="s">
        <v>237</v>
      </c>
    </row>
    <row r="178" spans="1:9" x14ac:dyDescent="0.2">
      <c r="A178" s="14">
        <v>136</v>
      </c>
      <c r="B178" s="20" t="s">
        <v>217</v>
      </c>
      <c r="C178" s="57"/>
      <c r="D178" s="57"/>
      <c r="E178" s="18"/>
      <c r="F178" s="18" t="str">
        <f>'70'!F19</f>
        <v>NUL</v>
      </c>
      <c r="G178" s="14" t="s">
        <v>27</v>
      </c>
      <c r="H178" s="712" t="s">
        <v>239</v>
      </c>
    </row>
    <row r="179" spans="1:9" x14ac:dyDescent="0.2">
      <c r="A179" s="21"/>
      <c r="B179" s="20"/>
      <c r="C179" s="58"/>
      <c r="D179" s="58"/>
      <c r="E179" s="18"/>
      <c r="F179" s="18"/>
      <c r="G179" s="14"/>
      <c r="H179" s="712"/>
    </row>
    <row r="180" spans="1:9" ht="15" x14ac:dyDescent="0.25">
      <c r="A180" s="53" t="s">
        <v>219</v>
      </c>
      <c r="B180" s="54" t="s">
        <v>220</v>
      </c>
      <c r="C180" s="55"/>
      <c r="D180" s="55"/>
      <c r="E180" s="55"/>
      <c r="F180" s="55"/>
      <c r="G180" s="14"/>
      <c r="H180" s="712"/>
    </row>
    <row r="181" spans="1:9" ht="15" customHeight="1" x14ac:dyDescent="0.2">
      <c r="A181" s="14">
        <v>137</v>
      </c>
      <c r="B181" s="842" t="s">
        <v>221</v>
      </c>
      <c r="C181" s="57"/>
      <c r="D181" s="57"/>
      <c r="E181" s="1048">
        <f>'72'!D20</f>
        <v>31.771123922881408</v>
      </c>
      <c r="F181" s="1048"/>
      <c r="G181" s="14" t="s">
        <v>90</v>
      </c>
      <c r="H181" s="712" t="s">
        <v>244</v>
      </c>
    </row>
    <row r="182" spans="1:9" ht="15" customHeight="1" x14ac:dyDescent="0.2">
      <c r="A182" s="14">
        <v>138</v>
      </c>
      <c r="B182" s="842" t="s">
        <v>223</v>
      </c>
      <c r="C182" s="1048">
        <f>'72'!J19</f>
        <v>0</v>
      </c>
      <c r="D182" s="1048">
        <f>'72'!K19</f>
        <v>0</v>
      </c>
      <c r="E182" s="1048">
        <f>'72'!L19</f>
        <v>0</v>
      </c>
      <c r="F182" s="1048"/>
      <c r="G182" s="14" t="s">
        <v>27</v>
      </c>
      <c r="H182" s="712" t="s">
        <v>244</v>
      </c>
    </row>
    <row r="183" spans="1:9" ht="15" customHeight="1" x14ac:dyDescent="0.2">
      <c r="A183" s="14">
        <v>139</v>
      </c>
      <c r="B183" s="20" t="s">
        <v>224</v>
      </c>
      <c r="C183" s="57"/>
      <c r="D183" s="57"/>
      <c r="E183" s="1048">
        <f>'73'!K20</f>
        <v>0</v>
      </c>
      <c r="F183" s="1048"/>
      <c r="G183" s="14" t="s">
        <v>225</v>
      </c>
      <c r="H183" s="712" t="s">
        <v>245</v>
      </c>
    </row>
    <row r="184" spans="1:9" ht="15" customHeight="1" x14ac:dyDescent="0.2">
      <c r="A184" s="14">
        <v>140</v>
      </c>
      <c r="B184" s="20" t="s">
        <v>227</v>
      </c>
      <c r="C184" s="57"/>
      <c r="D184" s="57"/>
      <c r="E184" s="1048">
        <f>'73'!H19</f>
        <v>100</v>
      </c>
      <c r="F184" s="1048"/>
      <c r="G184" s="14" t="s">
        <v>27</v>
      </c>
      <c r="H184" s="712" t="s">
        <v>245</v>
      </c>
    </row>
    <row r="185" spans="1:9" ht="15" customHeight="1" x14ac:dyDescent="0.2">
      <c r="A185" s="14">
        <v>141</v>
      </c>
      <c r="B185" s="20" t="s">
        <v>228</v>
      </c>
      <c r="C185" s="57"/>
      <c r="D185" s="57"/>
      <c r="E185" s="1033" t="str">
        <f>'73'!M19</f>
        <v>NULL</v>
      </c>
      <c r="F185" s="1033"/>
      <c r="G185" s="14" t="s">
        <v>27</v>
      </c>
      <c r="H185" s="712" t="s">
        <v>245</v>
      </c>
    </row>
    <row r="186" spans="1:9" ht="15" customHeight="1" x14ac:dyDescent="0.25">
      <c r="A186" s="14">
        <v>142</v>
      </c>
      <c r="B186" s="843" t="s">
        <v>229</v>
      </c>
      <c r="C186" s="18" t="str">
        <f>'73'!Q19</f>
        <v>NULL</v>
      </c>
      <c r="D186" s="18" t="str">
        <f>'73'!R19</f>
        <v>NULL</v>
      </c>
      <c r="E186" s="18" t="str">
        <f>'73'!S19</f>
        <v>NULL</v>
      </c>
      <c r="F186" s="18"/>
      <c r="G186" s="708" t="s">
        <v>27</v>
      </c>
      <c r="H186" s="712" t="s">
        <v>245</v>
      </c>
      <c r="I186" s="46"/>
    </row>
    <row r="187" spans="1:9" ht="15" customHeight="1" x14ac:dyDescent="0.2">
      <c r="A187" s="14">
        <v>143</v>
      </c>
      <c r="B187" s="20" t="s">
        <v>230</v>
      </c>
      <c r="C187" s="16">
        <f>'74'!P19</f>
        <v>10</v>
      </c>
      <c r="D187" s="16">
        <f>'74'!Q19</f>
        <v>1</v>
      </c>
      <c r="E187" s="16">
        <f>'74'!R19</f>
        <v>11</v>
      </c>
      <c r="F187" s="16"/>
      <c r="G187" s="14" t="s">
        <v>187</v>
      </c>
      <c r="H187" s="712" t="s">
        <v>246</v>
      </c>
    </row>
    <row r="188" spans="1:9" ht="15" customHeight="1" x14ac:dyDescent="0.2">
      <c r="A188" s="14">
        <v>144</v>
      </c>
      <c r="B188" s="20" t="s">
        <v>1284</v>
      </c>
      <c r="C188" s="57"/>
      <c r="D188" s="57"/>
      <c r="E188" s="16">
        <f>'84'!D17</f>
        <v>3</v>
      </c>
      <c r="F188" s="16"/>
      <c r="G188" s="14" t="s">
        <v>187</v>
      </c>
      <c r="H188" s="712" t="s">
        <v>1283</v>
      </c>
    </row>
    <row r="189" spans="1:9" ht="15" customHeight="1" x14ac:dyDescent="0.2">
      <c r="A189" s="14">
        <v>145</v>
      </c>
      <c r="B189" s="20" t="s">
        <v>1285</v>
      </c>
      <c r="C189" s="57"/>
      <c r="D189" s="57"/>
      <c r="E189" s="1049">
        <f>'84'!H17</f>
        <v>0</v>
      </c>
      <c r="F189" s="1049"/>
      <c r="G189" s="14" t="s">
        <v>27</v>
      </c>
      <c r="H189" s="712" t="s">
        <v>1283</v>
      </c>
    </row>
    <row r="190" spans="1:9" ht="15" customHeight="1" x14ac:dyDescent="0.2">
      <c r="A190" s="14">
        <v>146</v>
      </c>
      <c r="B190" s="20" t="s">
        <v>1286</v>
      </c>
      <c r="C190" s="57"/>
      <c r="D190" s="57"/>
      <c r="E190" s="16" t="str">
        <f>'86'!R17</f>
        <v>NULL</v>
      </c>
      <c r="F190" s="16"/>
      <c r="G190" s="14"/>
      <c r="H190" s="712" t="s">
        <v>1288</v>
      </c>
    </row>
    <row r="191" spans="1:9" ht="15" customHeight="1" x14ac:dyDescent="0.2">
      <c r="A191" s="14">
        <v>147</v>
      </c>
      <c r="B191" s="20" t="s">
        <v>1287</v>
      </c>
      <c r="C191" s="57"/>
      <c r="D191" s="57"/>
      <c r="E191" s="16" t="str">
        <f>'87'!R17</f>
        <v>NULL</v>
      </c>
      <c r="F191" s="16"/>
      <c r="G191" s="14"/>
      <c r="H191" s="712" t="s">
        <v>1289</v>
      </c>
    </row>
    <row r="192" spans="1:9" x14ac:dyDescent="0.2">
      <c r="A192" s="21"/>
      <c r="B192" s="20"/>
      <c r="C192" s="16"/>
      <c r="D192" s="16"/>
      <c r="E192" s="16"/>
      <c r="F192" s="16"/>
      <c r="G192" s="14"/>
      <c r="H192" s="712"/>
    </row>
    <row r="193" spans="1:8" ht="15" x14ac:dyDescent="0.25">
      <c r="A193" s="53" t="s">
        <v>232</v>
      </c>
      <c r="B193" s="54" t="s">
        <v>233</v>
      </c>
      <c r="C193" s="55"/>
      <c r="D193" s="55"/>
      <c r="E193" s="55"/>
      <c r="F193" s="55"/>
      <c r="G193" s="14"/>
      <c r="H193" s="712"/>
    </row>
    <row r="194" spans="1:8" ht="15" customHeight="1" x14ac:dyDescent="0.2">
      <c r="A194" s="14">
        <v>148</v>
      </c>
      <c r="B194" s="20" t="s">
        <v>234</v>
      </c>
      <c r="C194" s="55">
        <f>'75'!H19</f>
        <v>53.706966657630794</v>
      </c>
      <c r="D194" s="55">
        <f>'75'!J19</f>
        <v>104.23415743108836</v>
      </c>
      <c r="E194" s="55">
        <f>'75'!L19</f>
        <v>78.374722530521652</v>
      </c>
      <c r="F194" s="55"/>
      <c r="G194" s="14" t="s">
        <v>27</v>
      </c>
      <c r="H194" s="712" t="s">
        <v>247</v>
      </c>
    </row>
    <row r="195" spans="1:8" ht="28.5" x14ac:dyDescent="0.2">
      <c r="A195" s="14">
        <v>149</v>
      </c>
      <c r="B195" s="20" t="s">
        <v>236</v>
      </c>
      <c r="C195" s="59"/>
      <c r="D195" s="59"/>
      <c r="E195" s="1050">
        <f>'76'!F18</f>
        <v>95.298672566371678</v>
      </c>
      <c r="F195" s="1050"/>
      <c r="G195" s="14" t="s">
        <v>27</v>
      </c>
      <c r="H195" s="712" t="s">
        <v>248</v>
      </c>
    </row>
    <row r="196" spans="1:8" ht="15" customHeight="1" x14ac:dyDescent="0.2">
      <c r="A196" s="14">
        <v>150</v>
      </c>
      <c r="B196" s="20" t="s">
        <v>1195</v>
      </c>
      <c r="C196" s="60"/>
      <c r="D196" s="1050">
        <f>'77'!G19</f>
        <v>14.893400498651605</v>
      </c>
      <c r="E196" s="60"/>
      <c r="F196" s="60"/>
      <c r="G196" s="14" t="s">
        <v>238</v>
      </c>
      <c r="H196" s="712" t="s">
        <v>1193</v>
      </c>
    </row>
    <row r="197" spans="1:8" ht="15" customHeight="1" x14ac:dyDescent="0.2">
      <c r="A197" s="14">
        <v>151</v>
      </c>
      <c r="B197" s="20" t="s">
        <v>240</v>
      </c>
      <c r="C197" s="60"/>
      <c r="D197" s="1050">
        <f>'77'!K19</f>
        <v>0.17082336863682954</v>
      </c>
      <c r="E197" s="60"/>
      <c r="F197" s="60"/>
      <c r="G197" s="14" t="s">
        <v>27</v>
      </c>
      <c r="H197" s="712" t="s">
        <v>1193</v>
      </c>
    </row>
    <row r="198" spans="1:8" ht="15" customHeight="1" x14ac:dyDescent="0.2">
      <c r="A198" s="14">
        <v>152</v>
      </c>
      <c r="B198" s="844" t="s">
        <v>1194</v>
      </c>
      <c r="C198" s="60"/>
      <c r="D198" s="1050">
        <f>'77'!I19</f>
        <v>14.893400498651605</v>
      </c>
      <c r="E198" s="60"/>
      <c r="F198" s="60"/>
      <c r="G198" s="14" t="s">
        <v>27</v>
      </c>
      <c r="H198" s="712" t="s">
        <v>1193</v>
      </c>
    </row>
    <row r="199" spans="1:8" ht="15" customHeight="1" x14ac:dyDescent="0.2">
      <c r="A199" s="14">
        <v>153</v>
      </c>
      <c r="B199" s="20" t="s">
        <v>1196</v>
      </c>
      <c r="C199" s="17"/>
      <c r="D199" s="1050">
        <f>'77'!S19</f>
        <v>0.10249402118209772</v>
      </c>
      <c r="E199" s="17"/>
      <c r="F199" s="17"/>
      <c r="G199" s="14" t="s">
        <v>27</v>
      </c>
      <c r="H199" s="712" t="s">
        <v>1193</v>
      </c>
    </row>
    <row r="200" spans="1:8" ht="15" customHeight="1" x14ac:dyDescent="0.2">
      <c r="A200" s="14">
        <v>154</v>
      </c>
      <c r="B200" s="20" t="s">
        <v>241</v>
      </c>
      <c r="C200" s="61"/>
      <c r="D200" s="17"/>
      <c r="E200" s="55">
        <f>'78'!O20</f>
        <v>100</v>
      </c>
      <c r="F200" s="55"/>
      <c r="G200" s="14" t="s">
        <v>27</v>
      </c>
      <c r="H200" s="712" t="s">
        <v>1197</v>
      </c>
    </row>
    <row r="201" spans="1:8" x14ac:dyDescent="0.2">
      <c r="A201" s="21"/>
      <c r="B201" s="837"/>
      <c r="C201" s="24"/>
      <c r="D201" s="24"/>
      <c r="E201" s="24"/>
      <c r="F201" s="24"/>
      <c r="G201" s="14"/>
      <c r="H201" s="713"/>
    </row>
    <row r="202" spans="1:8" ht="15" x14ac:dyDescent="0.25">
      <c r="A202" s="23" t="s">
        <v>242</v>
      </c>
      <c r="B202" s="54" t="s">
        <v>243</v>
      </c>
      <c r="C202" s="24"/>
      <c r="D202" s="24"/>
      <c r="E202" s="24"/>
      <c r="F202" s="24"/>
      <c r="G202" s="14"/>
      <c r="H202" s="713"/>
    </row>
    <row r="203" spans="1:8" ht="29.65" customHeight="1" x14ac:dyDescent="0.2">
      <c r="A203" s="14">
        <v>155</v>
      </c>
      <c r="B203" s="698" t="s">
        <v>1198</v>
      </c>
      <c r="C203" s="61"/>
      <c r="D203" s="61"/>
      <c r="E203" s="1044"/>
      <c r="F203" s="1044">
        <f>'79'!G18</f>
        <v>69.230769230769226</v>
      </c>
      <c r="G203" s="14" t="s">
        <v>27</v>
      </c>
      <c r="H203" s="712" t="s">
        <v>1199</v>
      </c>
    </row>
    <row r="204" spans="1:8" ht="15.95" customHeight="1" x14ac:dyDescent="0.2">
      <c r="A204" s="14">
        <v>156</v>
      </c>
      <c r="B204" s="20" t="s">
        <v>1203</v>
      </c>
      <c r="C204" s="61"/>
      <c r="D204" s="61"/>
      <c r="E204" s="1044"/>
      <c r="F204" s="1044">
        <f>'80'!L20</f>
        <v>100</v>
      </c>
      <c r="G204" s="14" t="s">
        <v>27</v>
      </c>
      <c r="H204" s="712" t="s">
        <v>1202</v>
      </c>
    </row>
    <row r="205" spans="1:8" ht="15.95" customHeight="1" x14ac:dyDescent="0.2">
      <c r="A205" s="14">
        <v>157</v>
      </c>
      <c r="B205" s="47" t="s">
        <v>1200</v>
      </c>
      <c r="C205" s="61"/>
      <c r="D205" s="61"/>
      <c r="E205" s="1044"/>
      <c r="F205" s="1044">
        <f>'80'!N20</f>
        <v>97.640775071255774</v>
      </c>
      <c r="G205" s="14" t="s">
        <v>27</v>
      </c>
      <c r="H205" s="712" t="s">
        <v>1202</v>
      </c>
    </row>
    <row r="206" spans="1:8" ht="15.95" customHeight="1" x14ac:dyDescent="0.2">
      <c r="A206" s="14">
        <v>158</v>
      </c>
      <c r="B206" s="47" t="s">
        <v>1201</v>
      </c>
      <c r="C206" s="61"/>
      <c r="D206" s="61"/>
      <c r="E206" s="1044"/>
      <c r="F206" s="1044">
        <f>'80'!O20</f>
        <v>10.471605470527653</v>
      </c>
      <c r="G206" s="14" t="s">
        <v>27</v>
      </c>
      <c r="H206" s="712" t="s">
        <v>1202</v>
      </c>
    </row>
    <row r="207" spans="1:8" ht="15.95" customHeight="1" x14ac:dyDescent="0.2">
      <c r="A207" s="14">
        <v>159</v>
      </c>
      <c r="B207" s="47" t="s">
        <v>1204</v>
      </c>
      <c r="C207" s="61"/>
      <c r="D207" s="61"/>
      <c r="E207" s="1044"/>
      <c r="F207" s="1044">
        <f>'81'!G19</f>
        <v>100</v>
      </c>
      <c r="G207" s="14" t="s">
        <v>27</v>
      </c>
      <c r="H207" s="712" t="s">
        <v>1206</v>
      </c>
    </row>
    <row r="208" spans="1:8" ht="15.95" customHeight="1" x14ac:dyDescent="0.2">
      <c r="A208" s="14">
        <v>160</v>
      </c>
      <c r="B208" s="47" t="s">
        <v>1205</v>
      </c>
      <c r="C208" s="61"/>
      <c r="D208" s="61"/>
      <c r="E208" s="1044"/>
      <c r="F208" s="1044">
        <f>'81'!I19</f>
        <v>79.238820627050856</v>
      </c>
      <c r="G208" s="14" t="s">
        <v>27</v>
      </c>
      <c r="H208" s="712" t="s">
        <v>1206</v>
      </c>
    </row>
    <row r="209" spans="1:8" ht="15.95" customHeight="1" x14ac:dyDescent="0.2">
      <c r="A209" s="14">
        <v>161</v>
      </c>
      <c r="B209" s="47" t="s">
        <v>1207</v>
      </c>
      <c r="C209" s="61"/>
      <c r="D209" s="61"/>
      <c r="E209" s="1044"/>
      <c r="F209" s="1044">
        <f>'81'!K19</f>
        <v>86.40272089291274</v>
      </c>
      <c r="G209" s="14" t="s">
        <v>27</v>
      </c>
      <c r="H209" s="712" t="s">
        <v>1206</v>
      </c>
    </row>
    <row r="210" spans="1:8" ht="15.95" customHeight="1" x14ac:dyDescent="0.2">
      <c r="A210" s="14">
        <v>162</v>
      </c>
      <c r="B210" s="47" t="s">
        <v>1208</v>
      </c>
      <c r="C210" s="61"/>
      <c r="D210" s="61"/>
      <c r="E210" s="1044"/>
      <c r="F210" s="1044">
        <f>'81'!M19</f>
        <v>28.964575698785655</v>
      </c>
      <c r="G210" s="14" t="s">
        <v>27</v>
      </c>
      <c r="H210" s="712" t="s">
        <v>1206</v>
      </c>
    </row>
    <row r="211" spans="1:8" ht="15.95" customHeight="1" x14ac:dyDescent="0.2">
      <c r="A211" s="14">
        <v>163</v>
      </c>
      <c r="B211" s="47" t="s">
        <v>1209</v>
      </c>
      <c r="C211" s="61"/>
      <c r="D211" s="61"/>
      <c r="E211" s="1044"/>
      <c r="F211" s="1044">
        <f>'81'!O19</f>
        <v>14.490670882134559</v>
      </c>
      <c r="G211" s="14" t="s">
        <v>27</v>
      </c>
      <c r="H211" s="712" t="s">
        <v>1206</v>
      </c>
    </row>
    <row r="212" spans="1:8" ht="15.95" customHeight="1" x14ac:dyDescent="0.2">
      <c r="A212" s="14">
        <v>164</v>
      </c>
      <c r="B212" s="20" t="s">
        <v>1210</v>
      </c>
      <c r="C212" s="61"/>
      <c r="D212" s="61"/>
      <c r="E212" s="1044"/>
      <c r="F212" s="1044">
        <f>'81'!Q19</f>
        <v>0</v>
      </c>
      <c r="G212" s="14" t="s">
        <v>27</v>
      </c>
      <c r="H212" s="712" t="s">
        <v>1206</v>
      </c>
    </row>
    <row r="213" spans="1:8" ht="15.95" customHeight="1" x14ac:dyDescent="0.2">
      <c r="A213" s="14">
        <v>165</v>
      </c>
      <c r="B213" s="20" t="s">
        <v>1211</v>
      </c>
      <c r="C213" s="61"/>
      <c r="D213" s="61"/>
      <c r="E213" s="1044"/>
      <c r="F213" s="1044">
        <f>'81'!S19</f>
        <v>61.042849273071312</v>
      </c>
      <c r="G213" s="14" t="s">
        <v>27</v>
      </c>
      <c r="H213" s="712" t="s">
        <v>1206</v>
      </c>
    </row>
    <row r="214" spans="1:8" ht="15.95" customHeight="1" x14ac:dyDescent="0.2">
      <c r="A214" s="14">
        <v>166</v>
      </c>
      <c r="B214" s="20" t="s">
        <v>1212</v>
      </c>
      <c r="C214" s="61"/>
      <c r="D214" s="61"/>
      <c r="E214" s="1044"/>
      <c r="F214" s="1044">
        <f>'81'!U19</f>
        <v>14.464324207803406</v>
      </c>
      <c r="G214" s="14" t="s">
        <v>27</v>
      </c>
      <c r="H214" s="712" t="s">
        <v>1206</v>
      </c>
    </row>
    <row r="215" spans="1:8" ht="28.15" customHeight="1" x14ac:dyDescent="0.2">
      <c r="A215" s="14">
        <v>167</v>
      </c>
      <c r="B215" s="47" t="s">
        <v>1213</v>
      </c>
      <c r="C215" s="61"/>
      <c r="D215" s="61"/>
      <c r="E215" s="1044"/>
      <c r="F215" s="1044">
        <f>'82'!R20</f>
        <v>97.887323943661968</v>
      </c>
      <c r="G215" s="14" t="s">
        <v>27</v>
      </c>
      <c r="H215" s="712" t="s">
        <v>1214</v>
      </c>
    </row>
    <row r="216" spans="1:8" ht="35.450000000000003" customHeight="1" x14ac:dyDescent="0.2">
      <c r="A216" s="14">
        <v>168</v>
      </c>
      <c r="B216" s="718" t="s">
        <v>1217</v>
      </c>
      <c r="C216" s="719"/>
      <c r="D216" s="719"/>
      <c r="E216" s="1051"/>
      <c r="F216" s="1051">
        <f>'83'!F19</f>
        <v>80.434782608695656</v>
      </c>
      <c r="G216" s="704" t="s">
        <v>27</v>
      </c>
      <c r="H216" s="720" t="s">
        <v>1218</v>
      </c>
    </row>
  </sheetData>
  <mergeCells count="5">
    <mergeCell ref="A1:H1"/>
    <mergeCell ref="A5:A6"/>
    <mergeCell ref="B5:B6"/>
    <mergeCell ref="C5:G5"/>
    <mergeCell ref="H5:H6"/>
  </mergeCells>
  <hyperlinks>
    <hyperlink ref="H8" location="'1'!A1" display="Tabel 1"/>
    <hyperlink ref="H15" location="'3'!A1" display="Tabel 3"/>
    <hyperlink ref="H9" location="'1'!A1" display="Tabel 1"/>
    <hyperlink ref="H12" location="'1'!A1" display="Tabel 1"/>
    <hyperlink ref="H13:H14" location="'2'!A1" display="Tabel 2"/>
    <hyperlink ref="H13" location="'2'!A1" display="Tabel 2"/>
    <hyperlink ref="H14" location="'2'!A1" display="Tabel 2"/>
    <hyperlink ref="H10" location="'2'!A1" display="Tabel 2"/>
    <hyperlink ref="H11" location="'1'!A1" display="Tabel 1"/>
    <hyperlink ref="H17:H23" location="'3'!A1" display="Tabel 3"/>
    <hyperlink ref="H105" location="'34'!A1" display="Tabel 34"/>
    <hyperlink ref="H39" location="'5'!A1" display="Tabel 5"/>
    <hyperlink ref="H41" location="'7'!A1" display="Tabel 7"/>
    <hyperlink ref="H43" location="'8'!A1" display="Tabel 8"/>
    <hyperlink ref="H27" location="'4'!A1" display="Tabel 4"/>
    <hyperlink ref="H36" location="'6'!A1" display="Tabel 6"/>
    <hyperlink ref="H28:H33" location="'4'!A1" display="Tabel 4"/>
    <hyperlink ref="H40" location="'5'!A1" display="Tabel 5"/>
    <hyperlink ref="H42" location="'7'!A1" display="Tabel 7"/>
    <hyperlink ref="H44:H46" location="'8'!A1" display="Tabel 8"/>
    <hyperlink ref="H47" location="'9'!A1" display="Tabel 9"/>
    <hyperlink ref="H64" location="'14'!A1" display="Tabel 14"/>
    <hyperlink ref="H89" location="'21'!A1" display="Tabel 21"/>
    <hyperlink ref="H111" location="'37'!A1" display="Tabel 33"/>
    <hyperlink ref="H113" location="'38'!A1" display="Tabel 38"/>
    <hyperlink ref="H116" location="'40'!A1" display="Tabel 36"/>
    <hyperlink ref="H117" location="'41'!A1" display="Tabel 41"/>
    <hyperlink ref="H118" location="'43'!A1" display="Tabel 43"/>
    <hyperlink ref="H125" location="'47'!A1" display="Tabel 47"/>
    <hyperlink ref="H136" location="'52'!A1" display="Tabel 52"/>
    <hyperlink ref="H142:H144" location="'51'!A1" display="Tabel 51"/>
    <hyperlink ref="H151" location="'59'!Print_Area" display="Tabel 59"/>
    <hyperlink ref="H154" location="'56'!A1" display="Tabel 56"/>
    <hyperlink ref="H169" location="'68'!A1" display="Tabel 68"/>
    <hyperlink ref="H178" location="'70'!A1" display="Tabel 63"/>
    <hyperlink ref="H183" location="'73'!A1" display="Tabel 66"/>
    <hyperlink ref="H187" location="'74'!A1" display="Tabel 67"/>
    <hyperlink ref="H194" location="'75'!A1" display="Tabel 68"/>
    <hyperlink ref="H195" location="'76'!A1" display="Tabel 69"/>
    <hyperlink ref="H200" location="'78'!A1" display="Tabel 71"/>
    <hyperlink ref="H203" location="'79'!A1" display="Tabel 79"/>
    <hyperlink ref="H97" location="'25'!A1" display="Tabel 24"/>
    <hyperlink ref="H34" location="'4'!A1" display="Tabel 4"/>
    <hyperlink ref="H35" location="'4'!A1" display="Tabel 4"/>
    <hyperlink ref="H48" location="'10'!A1" display="Tabel 10"/>
    <hyperlink ref="H49" location="'72'!A1" display="Tabel 72"/>
    <hyperlink ref="H53:H56" location="'12'!A1" display="Tabel 12"/>
    <hyperlink ref="H59:H63" location="'13'!A1" display="Tabel 13"/>
    <hyperlink ref="H65:H67" location="'14'!A1" display="Tabel 14"/>
    <hyperlink ref="H68:H70" location="'15'!A1" display="Tabel 15"/>
    <hyperlink ref="H71" location="'16'!A1" display="Tabel 16"/>
    <hyperlink ref="H72:H74" location="'16'!A1" display="Tabel 16"/>
    <hyperlink ref="H75:H77" location="'17'!A1" display="Tabel 17"/>
    <hyperlink ref="H80" location="'19'!A1" display="Tabel 19"/>
    <hyperlink ref="H81" location="'20'!A1" display="Tabel 20"/>
    <hyperlink ref="H82:H83" location="'20'!A1" display="Tabel 20"/>
    <hyperlink ref="H87" location="'21'!A1" display="Tabel 21"/>
    <hyperlink ref="H88" location="'21'!A1" display="Tabel 21"/>
    <hyperlink ref="H89" location="'22'!A1" display="Tabel 21"/>
    <hyperlink ref="H91:H93" location="'24'!A1" display="Tabel 24"/>
    <hyperlink ref="H94" location="'24'!A1" display="Tabel 24"/>
    <hyperlink ref="H95" location="'24'!A1" display="Tabel 24"/>
    <hyperlink ref="H96" location="'24'!A1" display="Tabel 24"/>
    <hyperlink ref="H101" location="'29'!A1" display="Tabel 29"/>
    <hyperlink ref="H102" location="'31'!A1" display="Tabel 31"/>
    <hyperlink ref="H100" location="'32'!A1" display="Tabel 32"/>
    <hyperlink ref="H106" location="'34'!A1" display="Tabel 34"/>
    <hyperlink ref="H90" location="'21'!A1" display="Tabel 21"/>
    <hyperlink ref="H107" location="'34'!A1" display="Tabel 34"/>
    <hyperlink ref="H108" location="'34'!A1" display="Tabel 34"/>
    <hyperlink ref="H109" location="'34'!A1" display="Tabel 34"/>
    <hyperlink ref="H110" location="'34'!A1" display="Tabel 34"/>
    <hyperlink ref="H112" location="'37'!A1" display="Tabel 33"/>
    <hyperlink ref="H114" location="'38'!A1" display="Tabel 38"/>
    <hyperlink ref="H115" location="'39'!A1" display="Tabel 39"/>
    <hyperlink ref="H119" location="'43'!A1" display="Tabel 43"/>
    <hyperlink ref="H120" location="'45'!A1" display="Tabel 45"/>
    <hyperlink ref="H121" location="'45'!A1" display="Tabel 45"/>
    <hyperlink ref="H122" location="'45'!A1" display="Tabel 45"/>
    <hyperlink ref="H123" location="'46'!A1" display="Tabel 46"/>
    <hyperlink ref="H124" location="'46'!A1" display="Tabel 46"/>
    <hyperlink ref="H126" location="'48'!A1" display="Tabel 48"/>
    <hyperlink ref="H127" location="'48'!A1" display="Tabel 48"/>
    <hyperlink ref="H128" location="'48'!A1" display="Tabel 48"/>
    <hyperlink ref="H129" location="'48'!A1" display="Tabel 48"/>
    <hyperlink ref="H130" location="'49'!A1" display="Tabel 49"/>
    <hyperlink ref="H131" location="'49'!A1" display="Tabel 49"/>
    <hyperlink ref="H132" location="'49'!A1" display="Tabel 49"/>
    <hyperlink ref="H133" location="'49'!A1" display="Tabel 49"/>
    <hyperlink ref="H138" location="'54'!A1" display="Tabel 54"/>
    <hyperlink ref="H137" location="'53'!A1" display="Tabel 53"/>
    <hyperlink ref="H142" location="'56'!A1" display="Tabel 56"/>
    <hyperlink ref="H143" location="'56'!Print_Area" display="Tabel 56"/>
    <hyperlink ref="H144" location="'56'!Print_Area" display="Tabel 56"/>
    <hyperlink ref="H145" location="'57'!Print_Area" display="Tabel 57"/>
    <hyperlink ref="H146" location="'57'!Print_Area" display="Tabel 57"/>
    <hyperlink ref="H147" location="'57'!Print_Area" display="Tabel 57"/>
    <hyperlink ref="H148" location="'57'!Print_Area" display="Tabel 57"/>
    <hyperlink ref="H149" location="'58'!Print_Area" display="Tabel 58"/>
    <hyperlink ref="H150" location="'58'!Print_Area" display="Tabel 58"/>
    <hyperlink ref="H152" location="'60'!Print_Area" display="Tabel 60"/>
    <hyperlink ref="H154" location="'61'!Print_Area" display="Tabel 61"/>
    <hyperlink ref="H153" location="'61'!Print_Area" display="Tabel 61"/>
    <hyperlink ref="H155" location="'62'!Print_Area" display="Tabel 62"/>
    <hyperlink ref="H156" location="'62'!Print_Area" display="Tabel 62"/>
    <hyperlink ref="H157" location="'63'!Print_Area" display="Tabel 62"/>
    <hyperlink ref="H158" location="'64'!Print_Area" display="Tabel 64"/>
    <hyperlink ref="H159" location="'64'!Print_Area" display="Tabel 64"/>
    <hyperlink ref="H160" location="'65'!A1" display="Tabel 64"/>
    <hyperlink ref="H161" location="'65'!A1" display="Tabel 64"/>
    <hyperlink ref="H162" location="'65'!A1" display="Tabel 64"/>
    <hyperlink ref="H163" location="'65'!A1" display="Tabel 64"/>
    <hyperlink ref="H164" location="'66'!A1" display="Tabel 65"/>
    <hyperlink ref="H165" location="'67'!A1" display="Tabel 67"/>
    <hyperlink ref="H166" location="'67'!A1" display="Tabel 67"/>
    <hyperlink ref="H170" location="'69'!A1" display="Tabel 69"/>
    <hyperlink ref="H171" location="'69'!A1" display="Tabel 69"/>
    <hyperlink ref="H172" location="'69'!A1" display="Tabel 69"/>
    <hyperlink ref="H173" location="'69'!A1" display="Tabel 69"/>
    <hyperlink ref="H174" location="'69'!A1" display="Tabel 69"/>
    <hyperlink ref="H175:H176" location="'69'!A1" display="Tabel 69"/>
    <hyperlink ref="H177" location="'69'!A1" display="Tabel 69"/>
    <hyperlink ref="H181" location="'72'!A1" display="Tabel 65"/>
    <hyperlink ref="H182" location="'72'!A1" display="Tabel 65"/>
    <hyperlink ref="H184" location="'73'!A1" display="Tabel 66"/>
    <hyperlink ref="H185" location="'73'!A1" display="Tabel 66"/>
    <hyperlink ref="H186" location="'73'!A1" display="Tabel 66"/>
    <hyperlink ref="H196" location="'77'!A1" display="Tabel 70"/>
    <hyperlink ref="H197" location="'77'!A1" display="Tabel 70"/>
    <hyperlink ref="H198:H199" location="'77'!A1" display="Tabel 70"/>
    <hyperlink ref="H204" location="'80'!A1" display="Tabel 72"/>
    <hyperlink ref="H205" location="'80'!A1" display="Tabel 72"/>
    <hyperlink ref="H206" location="'80'!A1" display="Tabel 72"/>
    <hyperlink ref="H207" location="'81'!A1" display="Tabel 80"/>
    <hyperlink ref="H208:H211" location="'81'!A1" display="Tabel 80"/>
    <hyperlink ref="H212" location="'81'!A1" display="Tabel 80"/>
    <hyperlink ref="H213" location="'81'!A1" display="Tabel 80"/>
    <hyperlink ref="H214" location="'81'!A1" display="Tabel 80"/>
    <hyperlink ref="H215" location="'82'!A1" display="Tabel 81"/>
    <hyperlink ref="H216" location="'83'!A1" display="Tabel 83"/>
    <hyperlink ref="H188" location="'84'!Print_Area" display="Tabel 84"/>
    <hyperlink ref="H189" location="'84'!Print_Area" display="Tabel 84"/>
    <hyperlink ref="H190:H191" location="'84'!Print_Area" display="Tabel 84"/>
    <hyperlink ref="H190" location="'86'!Print_Area" display="Tabel 84"/>
    <hyperlink ref="H191" location="'87'!Print_Area" display="Tabel 84"/>
  </hyperlinks>
  <printOptions horizontalCentered="1"/>
  <pageMargins left="0.74803149606299213" right="0.74803149606299213" top="0.72" bottom="0.55000000000000004" header="0.51181102362204722" footer="0.78740157480314965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  <pageSetUpPr fitToPage="1"/>
  </sheetPr>
  <dimension ref="A1:L15"/>
  <sheetViews>
    <sheetView zoomScaleNormal="100" workbookViewId="0">
      <selection activeCell="K10" sqref="K10"/>
    </sheetView>
  </sheetViews>
  <sheetFormatPr defaultColWidth="9.140625" defaultRowHeight="15" x14ac:dyDescent="0.25"/>
  <cols>
    <col min="1" max="1" width="5.7109375" style="63" customWidth="1"/>
    <col min="2" max="2" width="20.5703125" style="63" customWidth="1"/>
    <col min="3" max="3" width="18.5703125" style="63" customWidth="1"/>
    <col min="4" max="4" width="20" style="63" customWidth="1"/>
    <col min="5" max="5" width="17.5703125" style="63" customWidth="1"/>
    <col min="6" max="6" width="18.85546875" style="63" customWidth="1"/>
    <col min="7" max="10" width="15.7109375" style="63" customWidth="1"/>
    <col min="11" max="12" width="10.7109375" style="63" customWidth="1"/>
    <col min="13" max="256" width="9.140625" style="63"/>
    <col min="257" max="257" width="5.7109375" style="63" customWidth="1"/>
    <col min="258" max="258" width="20.5703125" style="63" customWidth="1"/>
    <col min="259" max="259" width="18.5703125" style="63" customWidth="1"/>
    <col min="260" max="260" width="17.7109375" style="63" customWidth="1"/>
    <col min="261" max="261" width="15.7109375" style="63" customWidth="1"/>
    <col min="262" max="262" width="15.5703125" style="63" customWidth="1"/>
    <col min="263" max="266" width="15.7109375" style="63" customWidth="1"/>
    <col min="267" max="268" width="10.7109375" style="63" customWidth="1"/>
    <col min="269" max="512" width="9.140625" style="63"/>
    <col min="513" max="513" width="5.7109375" style="63" customWidth="1"/>
    <col min="514" max="514" width="20.5703125" style="63" customWidth="1"/>
    <col min="515" max="515" width="18.5703125" style="63" customWidth="1"/>
    <col min="516" max="516" width="17.7109375" style="63" customWidth="1"/>
    <col min="517" max="517" width="15.7109375" style="63" customWidth="1"/>
    <col min="518" max="518" width="15.5703125" style="63" customWidth="1"/>
    <col min="519" max="522" width="15.7109375" style="63" customWidth="1"/>
    <col min="523" max="524" width="10.7109375" style="63" customWidth="1"/>
    <col min="525" max="768" width="9.140625" style="63"/>
    <col min="769" max="769" width="5.7109375" style="63" customWidth="1"/>
    <col min="770" max="770" width="20.5703125" style="63" customWidth="1"/>
    <col min="771" max="771" width="18.5703125" style="63" customWidth="1"/>
    <col min="772" max="772" width="17.7109375" style="63" customWidth="1"/>
    <col min="773" max="773" width="15.7109375" style="63" customWidth="1"/>
    <col min="774" max="774" width="15.5703125" style="63" customWidth="1"/>
    <col min="775" max="778" width="15.7109375" style="63" customWidth="1"/>
    <col min="779" max="780" width="10.7109375" style="63" customWidth="1"/>
    <col min="781" max="1024" width="9.140625" style="63"/>
    <col min="1025" max="1025" width="5.7109375" style="63" customWidth="1"/>
    <col min="1026" max="1026" width="20.5703125" style="63" customWidth="1"/>
    <col min="1027" max="1027" width="18.5703125" style="63" customWidth="1"/>
    <col min="1028" max="1028" width="17.7109375" style="63" customWidth="1"/>
    <col min="1029" max="1029" width="15.7109375" style="63" customWidth="1"/>
    <col min="1030" max="1030" width="15.5703125" style="63" customWidth="1"/>
    <col min="1031" max="1034" width="15.7109375" style="63" customWidth="1"/>
    <col min="1035" max="1036" width="10.7109375" style="63" customWidth="1"/>
    <col min="1037" max="1280" width="9.140625" style="63"/>
    <col min="1281" max="1281" width="5.7109375" style="63" customWidth="1"/>
    <col min="1282" max="1282" width="20.5703125" style="63" customWidth="1"/>
    <col min="1283" max="1283" width="18.5703125" style="63" customWidth="1"/>
    <col min="1284" max="1284" width="17.7109375" style="63" customWidth="1"/>
    <col min="1285" max="1285" width="15.7109375" style="63" customWidth="1"/>
    <col min="1286" max="1286" width="15.5703125" style="63" customWidth="1"/>
    <col min="1287" max="1290" width="15.7109375" style="63" customWidth="1"/>
    <col min="1291" max="1292" width="10.7109375" style="63" customWidth="1"/>
    <col min="1293" max="1536" width="9.140625" style="63"/>
    <col min="1537" max="1537" width="5.7109375" style="63" customWidth="1"/>
    <col min="1538" max="1538" width="20.5703125" style="63" customWidth="1"/>
    <col min="1539" max="1539" width="18.5703125" style="63" customWidth="1"/>
    <col min="1540" max="1540" width="17.7109375" style="63" customWidth="1"/>
    <col min="1541" max="1541" width="15.7109375" style="63" customWidth="1"/>
    <col min="1542" max="1542" width="15.5703125" style="63" customWidth="1"/>
    <col min="1543" max="1546" width="15.7109375" style="63" customWidth="1"/>
    <col min="1547" max="1548" width="10.7109375" style="63" customWidth="1"/>
    <col min="1549" max="1792" width="9.140625" style="63"/>
    <col min="1793" max="1793" width="5.7109375" style="63" customWidth="1"/>
    <col min="1794" max="1794" width="20.5703125" style="63" customWidth="1"/>
    <col min="1795" max="1795" width="18.5703125" style="63" customWidth="1"/>
    <col min="1796" max="1796" width="17.7109375" style="63" customWidth="1"/>
    <col min="1797" max="1797" width="15.7109375" style="63" customWidth="1"/>
    <col min="1798" max="1798" width="15.5703125" style="63" customWidth="1"/>
    <col min="1799" max="1802" width="15.7109375" style="63" customWidth="1"/>
    <col min="1803" max="1804" width="10.7109375" style="63" customWidth="1"/>
    <col min="1805" max="2048" width="9.140625" style="63"/>
    <col min="2049" max="2049" width="5.7109375" style="63" customWidth="1"/>
    <col min="2050" max="2050" width="20.5703125" style="63" customWidth="1"/>
    <col min="2051" max="2051" width="18.5703125" style="63" customWidth="1"/>
    <col min="2052" max="2052" width="17.7109375" style="63" customWidth="1"/>
    <col min="2053" max="2053" width="15.7109375" style="63" customWidth="1"/>
    <col min="2054" max="2054" width="15.5703125" style="63" customWidth="1"/>
    <col min="2055" max="2058" width="15.7109375" style="63" customWidth="1"/>
    <col min="2059" max="2060" width="10.7109375" style="63" customWidth="1"/>
    <col min="2061" max="2304" width="9.140625" style="63"/>
    <col min="2305" max="2305" width="5.7109375" style="63" customWidth="1"/>
    <col min="2306" max="2306" width="20.5703125" style="63" customWidth="1"/>
    <col min="2307" max="2307" width="18.5703125" style="63" customWidth="1"/>
    <col min="2308" max="2308" width="17.7109375" style="63" customWidth="1"/>
    <col min="2309" max="2309" width="15.7109375" style="63" customWidth="1"/>
    <col min="2310" max="2310" width="15.5703125" style="63" customWidth="1"/>
    <col min="2311" max="2314" width="15.7109375" style="63" customWidth="1"/>
    <col min="2315" max="2316" width="10.7109375" style="63" customWidth="1"/>
    <col min="2317" max="2560" width="9.140625" style="63"/>
    <col min="2561" max="2561" width="5.7109375" style="63" customWidth="1"/>
    <col min="2562" max="2562" width="20.5703125" style="63" customWidth="1"/>
    <col min="2563" max="2563" width="18.5703125" style="63" customWidth="1"/>
    <col min="2564" max="2564" width="17.7109375" style="63" customWidth="1"/>
    <col min="2565" max="2565" width="15.7109375" style="63" customWidth="1"/>
    <col min="2566" max="2566" width="15.5703125" style="63" customWidth="1"/>
    <col min="2567" max="2570" width="15.7109375" style="63" customWidth="1"/>
    <col min="2571" max="2572" width="10.7109375" style="63" customWidth="1"/>
    <col min="2573" max="2816" width="9.140625" style="63"/>
    <col min="2817" max="2817" width="5.7109375" style="63" customWidth="1"/>
    <col min="2818" max="2818" width="20.5703125" style="63" customWidth="1"/>
    <col min="2819" max="2819" width="18.5703125" style="63" customWidth="1"/>
    <col min="2820" max="2820" width="17.7109375" style="63" customWidth="1"/>
    <col min="2821" max="2821" width="15.7109375" style="63" customWidth="1"/>
    <col min="2822" max="2822" width="15.5703125" style="63" customWidth="1"/>
    <col min="2823" max="2826" width="15.7109375" style="63" customWidth="1"/>
    <col min="2827" max="2828" width="10.7109375" style="63" customWidth="1"/>
    <col min="2829" max="3072" width="9.140625" style="63"/>
    <col min="3073" max="3073" width="5.7109375" style="63" customWidth="1"/>
    <col min="3074" max="3074" width="20.5703125" style="63" customWidth="1"/>
    <col min="3075" max="3075" width="18.5703125" style="63" customWidth="1"/>
    <col min="3076" max="3076" width="17.7109375" style="63" customWidth="1"/>
    <col min="3077" max="3077" width="15.7109375" style="63" customWidth="1"/>
    <col min="3078" max="3078" width="15.5703125" style="63" customWidth="1"/>
    <col min="3079" max="3082" width="15.7109375" style="63" customWidth="1"/>
    <col min="3083" max="3084" width="10.7109375" style="63" customWidth="1"/>
    <col min="3085" max="3328" width="9.140625" style="63"/>
    <col min="3329" max="3329" width="5.7109375" style="63" customWidth="1"/>
    <col min="3330" max="3330" width="20.5703125" style="63" customWidth="1"/>
    <col min="3331" max="3331" width="18.5703125" style="63" customWidth="1"/>
    <col min="3332" max="3332" width="17.7109375" style="63" customWidth="1"/>
    <col min="3333" max="3333" width="15.7109375" style="63" customWidth="1"/>
    <col min="3334" max="3334" width="15.5703125" style="63" customWidth="1"/>
    <col min="3335" max="3338" width="15.7109375" style="63" customWidth="1"/>
    <col min="3339" max="3340" width="10.7109375" style="63" customWidth="1"/>
    <col min="3341" max="3584" width="9.140625" style="63"/>
    <col min="3585" max="3585" width="5.7109375" style="63" customWidth="1"/>
    <col min="3586" max="3586" width="20.5703125" style="63" customWidth="1"/>
    <col min="3587" max="3587" width="18.5703125" style="63" customWidth="1"/>
    <col min="3588" max="3588" width="17.7109375" style="63" customWidth="1"/>
    <col min="3589" max="3589" width="15.7109375" style="63" customWidth="1"/>
    <col min="3590" max="3590" width="15.5703125" style="63" customWidth="1"/>
    <col min="3591" max="3594" width="15.7109375" style="63" customWidth="1"/>
    <col min="3595" max="3596" width="10.7109375" style="63" customWidth="1"/>
    <col min="3597" max="3840" width="9.140625" style="63"/>
    <col min="3841" max="3841" width="5.7109375" style="63" customWidth="1"/>
    <col min="3842" max="3842" width="20.5703125" style="63" customWidth="1"/>
    <col min="3843" max="3843" width="18.5703125" style="63" customWidth="1"/>
    <col min="3844" max="3844" width="17.7109375" style="63" customWidth="1"/>
    <col min="3845" max="3845" width="15.7109375" style="63" customWidth="1"/>
    <col min="3846" max="3846" width="15.5703125" style="63" customWidth="1"/>
    <col min="3847" max="3850" width="15.7109375" style="63" customWidth="1"/>
    <col min="3851" max="3852" width="10.7109375" style="63" customWidth="1"/>
    <col min="3853" max="4096" width="9.140625" style="63"/>
    <col min="4097" max="4097" width="5.7109375" style="63" customWidth="1"/>
    <col min="4098" max="4098" width="20.5703125" style="63" customWidth="1"/>
    <col min="4099" max="4099" width="18.5703125" style="63" customWidth="1"/>
    <col min="4100" max="4100" width="17.7109375" style="63" customWidth="1"/>
    <col min="4101" max="4101" width="15.7109375" style="63" customWidth="1"/>
    <col min="4102" max="4102" width="15.5703125" style="63" customWidth="1"/>
    <col min="4103" max="4106" width="15.7109375" style="63" customWidth="1"/>
    <col min="4107" max="4108" width="10.7109375" style="63" customWidth="1"/>
    <col min="4109" max="4352" width="9.140625" style="63"/>
    <col min="4353" max="4353" width="5.7109375" style="63" customWidth="1"/>
    <col min="4354" max="4354" width="20.5703125" style="63" customWidth="1"/>
    <col min="4355" max="4355" width="18.5703125" style="63" customWidth="1"/>
    <col min="4356" max="4356" width="17.7109375" style="63" customWidth="1"/>
    <col min="4357" max="4357" width="15.7109375" style="63" customWidth="1"/>
    <col min="4358" max="4358" width="15.5703125" style="63" customWidth="1"/>
    <col min="4359" max="4362" width="15.7109375" style="63" customWidth="1"/>
    <col min="4363" max="4364" width="10.7109375" style="63" customWidth="1"/>
    <col min="4365" max="4608" width="9.140625" style="63"/>
    <col min="4609" max="4609" width="5.7109375" style="63" customWidth="1"/>
    <col min="4610" max="4610" width="20.5703125" style="63" customWidth="1"/>
    <col min="4611" max="4611" width="18.5703125" style="63" customWidth="1"/>
    <col min="4612" max="4612" width="17.7109375" style="63" customWidth="1"/>
    <col min="4613" max="4613" width="15.7109375" style="63" customWidth="1"/>
    <col min="4614" max="4614" width="15.5703125" style="63" customWidth="1"/>
    <col min="4615" max="4618" width="15.7109375" style="63" customWidth="1"/>
    <col min="4619" max="4620" width="10.7109375" style="63" customWidth="1"/>
    <col min="4621" max="4864" width="9.140625" style="63"/>
    <col min="4865" max="4865" width="5.7109375" style="63" customWidth="1"/>
    <col min="4866" max="4866" width="20.5703125" style="63" customWidth="1"/>
    <col min="4867" max="4867" width="18.5703125" style="63" customWidth="1"/>
    <col min="4868" max="4868" width="17.7109375" style="63" customWidth="1"/>
    <col min="4869" max="4869" width="15.7109375" style="63" customWidth="1"/>
    <col min="4870" max="4870" width="15.5703125" style="63" customWidth="1"/>
    <col min="4871" max="4874" width="15.7109375" style="63" customWidth="1"/>
    <col min="4875" max="4876" width="10.7109375" style="63" customWidth="1"/>
    <col min="4877" max="5120" width="9.140625" style="63"/>
    <col min="5121" max="5121" width="5.7109375" style="63" customWidth="1"/>
    <col min="5122" max="5122" width="20.5703125" style="63" customWidth="1"/>
    <col min="5123" max="5123" width="18.5703125" style="63" customWidth="1"/>
    <col min="5124" max="5124" width="17.7109375" style="63" customWidth="1"/>
    <col min="5125" max="5125" width="15.7109375" style="63" customWidth="1"/>
    <col min="5126" max="5126" width="15.5703125" style="63" customWidth="1"/>
    <col min="5127" max="5130" width="15.7109375" style="63" customWidth="1"/>
    <col min="5131" max="5132" width="10.7109375" style="63" customWidth="1"/>
    <col min="5133" max="5376" width="9.140625" style="63"/>
    <col min="5377" max="5377" width="5.7109375" style="63" customWidth="1"/>
    <col min="5378" max="5378" width="20.5703125" style="63" customWidth="1"/>
    <col min="5379" max="5379" width="18.5703125" style="63" customWidth="1"/>
    <col min="5380" max="5380" width="17.7109375" style="63" customWidth="1"/>
    <col min="5381" max="5381" width="15.7109375" style="63" customWidth="1"/>
    <col min="5382" max="5382" width="15.5703125" style="63" customWidth="1"/>
    <col min="5383" max="5386" width="15.7109375" style="63" customWidth="1"/>
    <col min="5387" max="5388" width="10.7109375" style="63" customWidth="1"/>
    <col min="5389" max="5632" width="9.140625" style="63"/>
    <col min="5633" max="5633" width="5.7109375" style="63" customWidth="1"/>
    <col min="5634" max="5634" width="20.5703125" style="63" customWidth="1"/>
    <col min="5635" max="5635" width="18.5703125" style="63" customWidth="1"/>
    <col min="5636" max="5636" width="17.7109375" style="63" customWidth="1"/>
    <col min="5637" max="5637" width="15.7109375" style="63" customWidth="1"/>
    <col min="5638" max="5638" width="15.5703125" style="63" customWidth="1"/>
    <col min="5639" max="5642" width="15.7109375" style="63" customWidth="1"/>
    <col min="5643" max="5644" width="10.7109375" style="63" customWidth="1"/>
    <col min="5645" max="5888" width="9.140625" style="63"/>
    <col min="5889" max="5889" width="5.7109375" style="63" customWidth="1"/>
    <col min="5890" max="5890" width="20.5703125" style="63" customWidth="1"/>
    <col min="5891" max="5891" width="18.5703125" style="63" customWidth="1"/>
    <col min="5892" max="5892" width="17.7109375" style="63" customWidth="1"/>
    <col min="5893" max="5893" width="15.7109375" style="63" customWidth="1"/>
    <col min="5894" max="5894" width="15.5703125" style="63" customWidth="1"/>
    <col min="5895" max="5898" width="15.7109375" style="63" customWidth="1"/>
    <col min="5899" max="5900" width="10.7109375" style="63" customWidth="1"/>
    <col min="5901" max="6144" width="9.140625" style="63"/>
    <col min="6145" max="6145" width="5.7109375" style="63" customWidth="1"/>
    <col min="6146" max="6146" width="20.5703125" style="63" customWidth="1"/>
    <col min="6147" max="6147" width="18.5703125" style="63" customWidth="1"/>
    <col min="6148" max="6148" width="17.7109375" style="63" customWidth="1"/>
    <col min="6149" max="6149" width="15.7109375" style="63" customWidth="1"/>
    <col min="6150" max="6150" width="15.5703125" style="63" customWidth="1"/>
    <col min="6151" max="6154" width="15.7109375" style="63" customWidth="1"/>
    <col min="6155" max="6156" width="10.7109375" style="63" customWidth="1"/>
    <col min="6157" max="6400" width="9.140625" style="63"/>
    <col min="6401" max="6401" width="5.7109375" style="63" customWidth="1"/>
    <col min="6402" max="6402" width="20.5703125" style="63" customWidth="1"/>
    <col min="6403" max="6403" width="18.5703125" style="63" customWidth="1"/>
    <col min="6404" max="6404" width="17.7109375" style="63" customWidth="1"/>
    <col min="6405" max="6405" width="15.7109375" style="63" customWidth="1"/>
    <col min="6406" max="6406" width="15.5703125" style="63" customWidth="1"/>
    <col min="6407" max="6410" width="15.7109375" style="63" customWidth="1"/>
    <col min="6411" max="6412" width="10.7109375" style="63" customWidth="1"/>
    <col min="6413" max="6656" width="9.140625" style="63"/>
    <col min="6657" max="6657" width="5.7109375" style="63" customWidth="1"/>
    <col min="6658" max="6658" width="20.5703125" style="63" customWidth="1"/>
    <col min="6659" max="6659" width="18.5703125" style="63" customWidth="1"/>
    <col min="6660" max="6660" width="17.7109375" style="63" customWidth="1"/>
    <col min="6661" max="6661" width="15.7109375" style="63" customWidth="1"/>
    <col min="6662" max="6662" width="15.5703125" style="63" customWidth="1"/>
    <col min="6663" max="6666" width="15.7109375" style="63" customWidth="1"/>
    <col min="6667" max="6668" width="10.7109375" style="63" customWidth="1"/>
    <col min="6669" max="6912" width="9.140625" style="63"/>
    <col min="6913" max="6913" width="5.7109375" style="63" customWidth="1"/>
    <col min="6914" max="6914" width="20.5703125" style="63" customWidth="1"/>
    <col min="6915" max="6915" width="18.5703125" style="63" customWidth="1"/>
    <col min="6916" max="6916" width="17.7109375" style="63" customWidth="1"/>
    <col min="6917" max="6917" width="15.7109375" style="63" customWidth="1"/>
    <col min="6918" max="6918" width="15.5703125" style="63" customWidth="1"/>
    <col min="6919" max="6922" width="15.7109375" style="63" customWidth="1"/>
    <col min="6923" max="6924" width="10.7109375" style="63" customWidth="1"/>
    <col min="6925" max="7168" width="9.140625" style="63"/>
    <col min="7169" max="7169" width="5.7109375" style="63" customWidth="1"/>
    <col min="7170" max="7170" width="20.5703125" style="63" customWidth="1"/>
    <col min="7171" max="7171" width="18.5703125" style="63" customWidth="1"/>
    <col min="7172" max="7172" width="17.7109375" style="63" customWidth="1"/>
    <col min="7173" max="7173" width="15.7109375" style="63" customWidth="1"/>
    <col min="7174" max="7174" width="15.5703125" style="63" customWidth="1"/>
    <col min="7175" max="7178" width="15.7109375" style="63" customWidth="1"/>
    <col min="7179" max="7180" width="10.7109375" style="63" customWidth="1"/>
    <col min="7181" max="7424" width="9.140625" style="63"/>
    <col min="7425" max="7425" width="5.7109375" style="63" customWidth="1"/>
    <col min="7426" max="7426" width="20.5703125" style="63" customWidth="1"/>
    <col min="7427" max="7427" width="18.5703125" style="63" customWidth="1"/>
    <col min="7428" max="7428" width="17.7109375" style="63" customWidth="1"/>
    <col min="7429" max="7429" width="15.7109375" style="63" customWidth="1"/>
    <col min="7430" max="7430" width="15.5703125" style="63" customWidth="1"/>
    <col min="7431" max="7434" width="15.7109375" style="63" customWidth="1"/>
    <col min="7435" max="7436" width="10.7109375" style="63" customWidth="1"/>
    <col min="7437" max="7680" width="9.140625" style="63"/>
    <col min="7681" max="7681" width="5.7109375" style="63" customWidth="1"/>
    <col min="7682" max="7682" width="20.5703125" style="63" customWidth="1"/>
    <col min="7683" max="7683" width="18.5703125" style="63" customWidth="1"/>
    <col min="7684" max="7684" width="17.7109375" style="63" customWidth="1"/>
    <col min="7685" max="7685" width="15.7109375" style="63" customWidth="1"/>
    <col min="7686" max="7686" width="15.5703125" style="63" customWidth="1"/>
    <col min="7687" max="7690" width="15.7109375" style="63" customWidth="1"/>
    <col min="7691" max="7692" width="10.7109375" style="63" customWidth="1"/>
    <col min="7693" max="7936" width="9.140625" style="63"/>
    <col min="7937" max="7937" width="5.7109375" style="63" customWidth="1"/>
    <col min="7938" max="7938" width="20.5703125" style="63" customWidth="1"/>
    <col min="7939" max="7939" width="18.5703125" style="63" customWidth="1"/>
    <col min="7940" max="7940" width="17.7109375" style="63" customWidth="1"/>
    <col min="7941" max="7941" width="15.7109375" style="63" customWidth="1"/>
    <col min="7942" max="7942" width="15.5703125" style="63" customWidth="1"/>
    <col min="7943" max="7946" width="15.7109375" style="63" customWidth="1"/>
    <col min="7947" max="7948" width="10.7109375" style="63" customWidth="1"/>
    <col min="7949" max="8192" width="9.140625" style="63"/>
    <col min="8193" max="8193" width="5.7109375" style="63" customWidth="1"/>
    <col min="8194" max="8194" width="20.5703125" style="63" customWidth="1"/>
    <col min="8195" max="8195" width="18.5703125" style="63" customWidth="1"/>
    <col min="8196" max="8196" width="17.7109375" style="63" customWidth="1"/>
    <col min="8197" max="8197" width="15.7109375" style="63" customWidth="1"/>
    <col min="8198" max="8198" width="15.5703125" style="63" customWidth="1"/>
    <col min="8199" max="8202" width="15.7109375" style="63" customWidth="1"/>
    <col min="8203" max="8204" width="10.7109375" style="63" customWidth="1"/>
    <col min="8205" max="8448" width="9.140625" style="63"/>
    <col min="8449" max="8449" width="5.7109375" style="63" customWidth="1"/>
    <col min="8450" max="8450" width="20.5703125" style="63" customWidth="1"/>
    <col min="8451" max="8451" width="18.5703125" style="63" customWidth="1"/>
    <col min="8452" max="8452" width="17.7109375" style="63" customWidth="1"/>
    <col min="8453" max="8453" width="15.7109375" style="63" customWidth="1"/>
    <col min="8454" max="8454" width="15.5703125" style="63" customWidth="1"/>
    <col min="8455" max="8458" width="15.7109375" style="63" customWidth="1"/>
    <col min="8459" max="8460" width="10.7109375" style="63" customWidth="1"/>
    <col min="8461" max="8704" width="9.140625" style="63"/>
    <col min="8705" max="8705" width="5.7109375" style="63" customWidth="1"/>
    <col min="8706" max="8706" width="20.5703125" style="63" customWidth="1"/>
    <col min="8707" max="8707" width="18.5703125" style="63" customWidth="1"/>
    <col min="8708" max="8708" width="17.7109375" style="63" customWidth="1"/>
    <col min="8709" max="8709" width="15.7109375" style="63" customWidth="1"/>
    <col min="8710" max="8710" width="15.5703125" style="63" customWidth="1"/>
    <col min="8711" max="8714" width="15.7109375" style="63" customWidth="1"/>
    <col min="8715" max="8716" width="10.7109375" style="63" customWidth="1"/>
    <col min="8717" max="8960" width="9.140625" style="63"/>
    <col min="8961" max="8961" width="5.7109375" style="63" customWidth="1"/>
    <col min="8962" max="8962" width="20.5703125" style="63" customWidth="1"/>
    <col min="8963" max="8963" width="18.5703125" style="63" customWidth="1"/>
    <col min="8964" max="8964" width="17.7109375" style="63" customWidth="1"/>
    <col min="8965" max="8965" width="15.7109375" style="63" customWidth="1"/>
    <col min="8966" max="8966" width="15.5703125" style="63" customWidth="1"/>
    <col min="8967" max="8970" width="15.7109375" style="63" customWidth="1"/>
    <col min="8971" max="8972" width="10.7109375" style="63" customWidth="1"/>
    <col min="8973" max="9216" width="9.140625" style="63"/>
    <col min="9217" max="9217" width="5.7109375" style="63" customWidth="1"/>
    <col min="9218" max="9218" width="20.5703125" style="63" customWidth="1"/>
    <col min="9219" max="9219" width="18.5703125" style="63" customWidth="1"/>
    <col min="9220" max="9220" width="17.7109375" style="63" customWidth="1"/>
    <col min="9221" max="9221" width="15.7109375" style="63" customWidth="1"/>
    <col min="9222" max="9222" width="15.5703125" style="63" customWidth="1"/>
    <col min="9223" max="9226" width="15.7109375" style="63" customWidth="1"/>
    <col min="9227" max="9228" width="10.7109375" style="63" customWidth="1"/>
    <col min="9229" max="9472" width="9.140625" style="63"/>
    <col min="9473" max="9473" width="5.7109375" style="63" customWidth="1"/>
    <col min="9474" max="9474" width="20.5703125" style="63" customWidth="1"/>
    <col min="9475" max="9475" width="18.5703125" style="63" customWidth="1"/>
    <col min="9476" max="9476" width="17.7109375" style="63" customWidth="1"/>
    <col min="9477" max="9477" width="15.7109375" style="63" customWidth="1"/>
    <col min="9478" max="9478" width="15.5703125" style="63" customWidth="1"/>
    <col min="9479" max="9482" width="15.7109375" style="63" customWidth="1"/>
    <col min="9483" max="9484" width="10.7109375" style="63" customWidth="1"/>
    <col min="9485" max="9728" width="9.140625" style="63"/>
    <col min="9729" max="9729" width="5.7109375" style="63" customWidth="1"/>
    <col min="9730" max="9730" width="20.5703125" style="63" customWidth="1"/>
    <col min="9731" max="9731" width="18.5703125" style="63" customWidth="1"/>
    <col min="9732" max="9732" width="17.7109375" style="63" customWidth="1"/>
    <col min="9733" max="9733" width="15.7109375" style="63" customWidth="1"/>
    <col min="9734" max="9734" width="15.5703125" style="63" customWidth="1"/>
    <col min="9735" max="9738" width="15.7109375" style="63" customWidth="1"/>
    <col min="9739" max="9740" width="10.7109375" style="63" customWidth="1"/>
    <col min="9741" max="9984" width="9.140625" style="63"/>
    <col min="9985" max="9985" width="5.7109375" style="63" customWidth="1"/>
    <col min="9986" max="9986" width="20.5703125" style="63" customWidth="1"/>
    <col min="9987" max="9987" width="18.5703125" style="63" customWidth="1"/>
    <col min="9988" max="9988" width="17.7109375" style="63" customWidth="1"/>
    <col min="9989" max="9989" width="15.7109375" style="63" customWidth="1"/>
    <col min="9990" max="9990" width="15.5703125" style="63" customWidth="1"/>
    <col min="9991" max="9994" width="15.7109375" style="63" customWidth="1"/>
    <col min="9995" max="9996" width="10.7109375" style="63" customWidth="1"/>
    <col min="9997" max="10240" width="9.140625" style="63"/>
    <col min="10241" max="10241" width="5.7109375" style="63" customWidth="1"/>
    <col min="10242" max="10242" width="20.5703125" style="63" customWidth="1"/>
    <col min="10243" max="10243" width="18.5703125" style="63" customWidth="1"/>
    <col min="10244" max="10244" width="17.7109375" style="63" customWidth="1"/>
    <col min="10245" max="10245" width="15.7109375" style="63" customWidth="1"/>
    <col min="10246" max="10246" width="15.5703125" style="63" customWidth="1"/>
    <col min="10247" max="10250" width="15.7109375" style="63" customWidth="1"/>
    <col min="10251" max="10252" width="10.7109375" style="63" customWidth="1"/>
    <col min="10253" max="10496" width="9.140625" style="63"/>
    <col min="10497" max="10497" width="5.7109375" style="63" customWidth="1"/>
    <col min="10498" max="10498" width="20.5703125" style="63" customWidth="1"/>
    <col min="10499" max="10499" width="18.5703125" style="63" customWidth="1"/>
    <col min="10500" max="10500" width="17.7109375" style="63" customWidth="1"/>
    <col min="10501" max="10501" width="15.7109375" style="63" customWidth="1"/>
    <col min="10502" max="10502" width="15.5703125" style="63" customWidth="1"/>
    <col min="10503" max="10506" width="15.7109375" style="63" customWidth="1"/>
    <col min="10507" max="10508" width="10.7109375" style="63" customWidth="1"/>
    <col min="10509" max="10752" width="9.140625" style="63"/>
    <col min="10753" max="10753" width="5.7109375" style="63" customWidth="1"/>
    <col min="10754" max="10754" width="20.5703125" style="63" customWidth="1"/>
    <col min="10755" max="10755" width="18.5703125" style="63" customWidth="1"/>
    <col min="10756" max="10756" width="17.7109375" style="63" customWidth="1"/>
    <col min="10757" max="10757" width="15.7109375" style="63" customWidth="1"/>
    <col min="10758" max="10758" width="15.5703125" style="63" customWidth="1"/>
    <col min="10759" max="10762" width="15.7109375" style="63" customWidth="1"/>
    <col min="10763" max="10764" width="10.7109375" style="63" customWidth="1"/>
    <col min="10765" max="11008" width="9.140625" style="63"/>
    <col min="11009" max="11009" width="5.7109375" style="63" customWidth="1"/>
    <col min="11010" max="11010" width="20.5703125" style="63" customWidth="1"/>
    <col min="11011" max="11011" width="18.5703125" style="63" customWidth="1"/>
    <col min="11012" max="11012" width="17.7109375" style="63" customWidth="1"/>
    <col min="11013" max="11013" width="15.7109375" style="63" customWidth="1"/>
    <col min="11014" max="11014" width="15.5703125" style="63" customWidth="1"/>
    <col min="11015" max="11018" width="15.7109375" style="63" customWidth="1"/>
    <col min="11019" max="11020" width="10.7109375" style="63" customWidth="1"/>
    <col min="11021" max="11264" width="9.140625" style="63"/>
    <col min="11265" max="11265" width="5.7109375" style="63" customWidth="1"/>
    <col min="11266" max="11266" width="20.5703125" style="63" customWidth="1"/>
    <col min="11267" max="11267" width="18.5703125" style="63" customWidth="1"/>
    <col min="11268" max="11268" width="17.7109375" style="63" customWidth="1"/>
    <col min="11269" max="11269" width="15.7109375" style="63" customWidth="1"/>
    <col min="11270" max="11270" width="15.5703125" style="63" customWidth="1"/>
    <col min="11271" max="11274" width="15.7109375" style="63" customWidth="1"/>
    <col min="11275" max="11276" width="10.7109375" style="63" customWidth="1"/>
    <col min="11277" max="11520" width="9.140625" style="63"/>
    <col min="11521" max="11521" width="5.7109375" style="63" customWidth="1"/>
    <col min="11522" max="11522" width="20.5703125" style="63" customWidth="1"/>
    <col min="11523" max="11523" width="18.5703125" style="63" customWidth="1"/>
    <col min="11524" max="11524" width="17.7109375" style="63" customWidth="1"/>
    <col min="11525" max="11525" width="15.7109375" style="63" customWidth="1"/>
    <col min="11526" max="11526" width="15.5703125" style="63" customWidth="1"/>
    <col min="11527" max="11530" width="15.7109375" style="63" customWidth="1"/>
    <col min="11531" max="11532" width="10.7109375" style="63" customWidth="1"/>
    <col min="11533" max="11776" width="9.140625" style="63"/>
    <col min="11777" max="11777" width="5.7109375" style="63" customWidth="1"/>
    <col min="11778" max="11778" width="20.5703125" style="63" customWidth="1"/>
    <col min="11779" max="11779" width="18.5703125" style="63" customWidth="1"/>
    <col min="11780" max="11780" width="17.7109375" style="63" customWidth="1"/>
    <col min="11781" max="11781" width="15.7109375" style="63" customWidth="1"/>
    <col min="11782" max="11782" width="15.5703125" style="63" customWidth="1"/>
    <col min="11783" max="11786" width="15.7109375" style="63" customWidth="1"/>
    <col min="11787" max="11788" width="10.7109375" style="63" customWidth="1"/>
    <col min="11789" max="12032" width="9.140625" style="63"/>
    <col min="12033" max="12033" width="5.7109375" style="63" customWidth="1"/>
    <col min="12034" max="12034" width="20.5703125" style="63" customWidth="1"/>
    <col min="12035" max="12035" width="18.5703125" style="63" customWidth="1"/>
    <col min="12036" max="12036" width="17.7109375" style="63" customWidth="1"/>
    <col min="12037" max="12037" width="15.7109375" style="63" customWidth="1"/>
    <col min="12038" max="12038" width="15.5703125" style="63" customWidth="1"/>
    <col min="12039" max="12042" width="15.7109375" style="63" customWidth="1"/>
    <col min="12043" max="12044" width="10.7109375" style="63" customWidth="1"/>
    <col min="12045" max="12288" width="9.140625" style="63"/>
    <col min="12289" max="12289" width="5.7109375" style="63" customWidth="1"/>
    <col min="12290" max="12290" width="20.5703125" style="63" customWidth="1"/>
    <col min="12291" max="12291" width="18.5703125" style="63" customWidth="1"/>
    <col min="12292" max="12292" width="17.7109375" style="63" customWidth="1"/>
    <col min="12293" max="12293" width="15.7109375" style="63" customWidth="1"/>
    <col min="12294" max="12294" width="15.5703125" style="63" customWidth="1"/>
    <col min="12295" max="12298" width="15.7109375" style="63" customWidth="1"/>
    <col min="12299" max="12300" width="10.7109375" style="63" customWidth="1"/>
    <col min="12301" max="12544" width="9.140625" style="63"/>
    <col min="12545" max="12545" width="5.7109375" style="63" customWidth="1"/>
    <col min="12546" max="12546" width="20.5703125" style="63" customWidth="1"/>
    <col min="12547" max="12547" width="18.5703125" style="63" customWidth="1"/>
    <col min="12548" max="12548" width="17.7109375" style="63" customWidth="1"/>
    <col min="12549" max="12549" width="15.7109375" style="63" customWidth="1"/>
    <col min="12550" max="12550" width="15.5703125" style="63" customWidth="1"/>
    <col min="12551" max="12554" width="15.7109375" style="63" customWidth="1"/>
    <col min="12555" max="12556" width="10.7109375" style="63" customWidth="1"/>
    <col min="12557" max="12800" width="9.140625" style="63"/>
    <col min="12801" max="12801" width="5.7109375" style="63" customWidth="1"/>
    <col min="12802" max="12802" width="20.5703125" style="63" customWidth="1"/>
    <col min="12803" max="12803" width="18.5703125" style="63" customWidth="1"/>
    <col min="12804" max="12804" width="17.7109375" style="63" customWidth="1"/>
    <col min="12805" max="12805" width="15.7109375" style="63" customWidth="1"/>
    <col min="12806" max="12806" width="15.5703125" style="63" customWidth="1"/>
    <col min="12807" max="12810" width="15.7109375" style="63" customWidth="1"/>
    <col min="12811" max="12812" width="10.7109375" style="63" customWidth="1"/>
    <col min="12813" max="13056" width="9.140625" style="63"/>
    <col min="13057" max="13057" width="5.7109375" style="63" customWidth="1"/>
    <col min="13058" max="13058" width="20.5703125" style="63" customWidth="1"/>
    <col min="13059" max="13059" width="18.5703125" style="63" customWidth="1"/>
    <col min="13060" max="13060" width="17.7109375" style="63" customWidth="1"/>
    <col min="13061" max="13061" width="15.7109375" style="63" customWidth="1"/>
    <col min="13062" max="13062" width="15.5703125" style="63" customWidth="1"/>
    <col min="13063" max="13066" width="15.7109375" style="63" customWidth="1"/>
    <col min="13067" max="13068" width="10.7109375" style="63" customWidth="1"/>
    <col min="13069" max="13312" width="9.140625" style="63"/>
    <col min="13313" max="13313" width="5.7109375" style="63" customWidth="1"/>
    <col min="13314" max="13314" width="20.5703125" style="63" customWidth="1"/>
    <col min="13315" max="13315" width="18.5703125" style="63" customWidth="1"/>
    <col min="13316" max="13316" width="17.7109375" style="63" customWidth="1"/>
    <col min="13317" max="13317" width="15.7109375" style="63" customWidth="1"/>
    <col min="13318" max="13318" width="15.5703125" style="63" customWidth="1"/>
    <col min="13319" max="13322" width="15.7109375" style="63" customWidth="1"/>
    <col min="13323" max="13324" width="10.7109375" style="63" customWidth="1"/>
    <col min="13325" max="13568" width="9.140625" style="63"/>
    <col min="13569" max="13569" width="5.7109375" style="63" customWidth="1"/>
    <col min="13570" max="13570" width="20.5703125" style="63" customWidth="1"/>
    <col min="13571" max="13571" width="18.5703125" style="63" customWidth="1"/>
    <col min="13572" max="13572" width="17.7109375" style="63" customWidth="1"/>
    <col min="13573" max="13573" width="15.7109375" style="63" customWidth="1"/>
    <col min="13574" max="13574" width="15.5703125" style="63" customWidth="1"/>
    <col min="13575" max="13578" width="15.7109375" style="63" customWidth="1"/>
    <col min="13579" max="13580" width="10.7109375" style="63" customWidth="1"/>
    <col min="13581" max="13824" width="9.140625" style="63"/>
    <col min="13825" max="13825" width="5.7109375" style="63" customWidth="1"/>
    <col min="13826" max="13826" width="20.5703125" style="63" customWidth="1"/>
    <col min="13827" max="13827" width="18.5703125" style="63" customWidth="1"/>
    <col min="13828" max="13828" width="17.7109375" style="63" customWidth="1"/>
    <col min="13829" max="13829" width="15.7109375" style="63" customWidth="1"/>
    <col min="13830" max="13830" width="15.5703125" style="63" customWidth="1"/>
    <col min="13831" max="13834" width="15.7109375" style="63" customWidth="1"/>
    <col min="13835" max="13836" width="10.7109375" style="63" customWidth="1"/>
    <col min="13837" max="14080" width="9.140625" style="63"/>
    <col min="14081" max="14081" width="5.7109375" style="63" customWidth="1"/>
    <col min="14082" max="14082" width="20.5703125" style="63" customWidth="1"/>
    <col min="14083" max="14083" width="18.5703125" style="63" customWidth="1"/>
    <col min="14084" max="14084" width="17.7109375" style="63" customWidth="1"/>
    <col min="14085" max="14085" width="15.7109375" style="63" customWidth="1"/>
    <col min="14086" max="14086" width="15.5703125" style="63" customWidth="1"/>
    <col min="14087" max="14090" width="15.7109375" style="63" customWidth="1"/>
    <col min="14091" max="14092" width="10.7109375" style="63" customWidth="1"/>
    <col min="14093" max="14336" width="9.140625" style="63"/>
    <col min="14337" max="14337" width="5.7109375" style="63" customWidth="1"/>
    <col min="14338" max="14338" width="20.5703125" style="63" customWidth="1"/>
    <col min="14339" max="14339" width="18.5703125" style="63" customWidth="1"/>
    <col min="14340" max="14340" width="17.7109375" style="63" customWidth="1"/>
    <col min="14341" max="14341" width="15.7109375" style="63" customWidth="1"/>
    <col min="14342" max="14342" width="15.5703125" style="63" customWidth="1"/>
    <col min="14343" max="14346" width="15.7109375" style="63" customWidth="1"/>
    <col min="14347" max="14348" width="10.7109375" style="63" customWidth="1"/>
    <col min="14349" max="14592" width="9.140625" style="63"/>
    <col min="14593" max="14593" width="5.7109375" style="63" customWidth="1"/>
    <col min="14594" max="14594" width="20.5703125" style="63" customWidth="1"/>
    <col min="14595" max="14595" width="18.5703125" style="63" customWidth="1"/>
    <col min="14596" max="14596" width="17.7109375" style="63" customWidth="1"/>
    <col min="14597" max="14597" width="15.7109375" style="63" customWidth="1"/>
    <col min="14598" max="14598" width="15.5703125" style="63" customWidth="1"/>
    <col min="14599" max="14602" width="15.7109375" style="63" customWidth="1"/>
    <col min="14603" max="14604" width="10.7109375" style="63" customWidth="1"/>
    <col min="14605" max="14848" width="9.140625" style="63"/>
    <col min="14849" max="14849" width="5.7109375" style="63" customWidth="1"/>
    <col min="14850" max="14850" width="20.5703125" style="63" customWidth="1"/>
    <col min="14851" max="14851" width="18.5703125" style="63" customWidth="1"/>
    <col min="14852" max="14852" width="17.7109375" style="63" customWidth="1"/>
    <col min="14853" max="14853" width="15.7109375" style="63" customWidth="1"/>
    <col min="14854" max="14854" width="15.5703125" style="63" customWidth="1"/>
    <col min="14855" max="14858" width="15.7109375" style="63" customWidth="1"/>
    <col min="14859" max="14860" width="10.7109375" style="63" customWidth="1"/>
    <col min="14861" max="15104" width="9.140625" style="63"/>
    <col min="15105" max="15105" width="5.7109375" style="63" customWidth="1"/>
    <col min="15106" max="15106" width="20.5703125" style="63" customWidth="1"/>
    <col min="15107" max="15107" width="18.5703125" style="63" customWidth="1"/>
    <col min="15108" max="15108" width="17.7109375" style="63" customWidth="1"/>
    <col min="15109" max="15109" width="15.7109375" style="63" customWidth="1"/>
    <col min="15110" max="15110" width="15.5703125" style="63" customWidth="1"/>
    <col min="15111" max="15114" width="15.7109375" style="63" customWidth="1"/>
    <col min="15115" max="15116" width="10.7109375" style="63" customWidth="1"/>
    <col min="15117" max="15360" width="9.140625" style="63"/>
    <col min="15361" max="15361" width="5.7109375" style="63" customWidth="1"/>
    <col min="15362" max="15362" width="20.5703125" style="63" customWidth="1"/>
    <col min="15363" max="15363" width="18.5703125" style="63" customWidth="1"/>
    <col min="15364" max="15364" width="17.7109375" style="63" customWidth="1"/>
    <col min="15365" max="15365" width="15.7109375" style="63" customWidth="1"/>
    <col min="15366" max="15366" width="15.5703125" style="63" customWidth="1"/>
    <col min="15367" max="15370" width="15.7109375" style="63" customWidth="1"/>
    <col min="15371" max="15372" width="10.7109375" style="63" customWidth="1"/>
    <col min="15373" max="15616" width="9.140625" style="63"/>
    <col min="15617" max="15617" width="5.7109375" style="63" customWidth="1"/>
    <col min="15618" max="15618" width="20.5703125" style="63" customWidth="1"/>
    <col min="15619" max="15619" width="18.5703125" style="63" customWidth="1"/>
    <col min="15620" max="15620" width="17.7109375" style="63" customWidth="1"/>
    <col min="15621" max="15621" width="15.7109375" style="63" customWidth="1"/>
    <col min="15622" max="15622" width="15.5703125" style="63" customWidth="1"/>
    <col min="15623" max="15626" width="15.7109375" style="63" customWidth="1"/>
    <col min="15627" max="15628" width="10.7109375" style="63" customWidth="1"/>
    <col min="15629" max="15872" width="9.140625" style="63"/>
    <col min="15873" max="15873" width="5.7109375" style="63" customWidth="1"/>
    <col min="15874" max="15874" width="20.5703125" style="63" customWidth="1"/>
    <col min="15875" max="15875" width="18.5703125" style="63" customWidth="1"/>
    <col min="15876" max="15876" width="17.7109375" style="63" customWidth="1"/>
    <col min="15877" max="15877" width="15.7109375" style="63" customWidth="1"/>
    <col min="15878" max="15878" width="15.5703125" style="63" customWidth="1"/>
    <col min="15879" max="15882" width="15.7109375" style="63" customWidth="1"/>
    <col min="15883" max="15884" width="10.7109375" style="63" customWidth="1"/>
    <col min="15885" max="16128" width="9.140625" style="63"/>
    <col min="16129" max="16129" width="5.7109375" style="63" customWidth="1"/>
    <col min="16130" max="16130" width="20.5703125" style="63" customWidth="1"/>
    <col min="16131" max="16131" width="18.5703125" style="63" customWidth="1"/>
    <col min="16132" max="16132" width="17.7109375" style="63" customWidth="1"/>
    <col min="16133" max="16133" width="15.7109375" style="63" customWidth="1"/>
    <col min="16134" max="16134" width="15.5703125" style="63" customWidth="1"/>
    <col min="16135" max="16138" width="15.7109375" style="63" customWidth="1"/>
    <col min="16139" max="16140" width="10.7109375" style="63" customWidth="1"/>
    <col min="16141" max="16384" width="9.140625" style="63"/>
  </cols>
  <sheetData>
    <row r="1" spans="1:12" ht="15.75" x14ac:dyDescent="0.25">
      <c r="A1" s="217" t="s">
        <v>398</v>
      </c>
    </row>
    <row r="3" spans="1:12" ht="15.75" x14ac:dyDescent="0.25">
      <c r="A3" s="426" t="s">
        <v>399</v>
      </c>
      <c r="B3" s="426"/>
      <c r="C3" s="426"/>
      <c r="D3" s="426"/>
      <c r="E3" s="426"/>
      <c r="F3" s="426"/>
      <c r="G3" s="426"/>
      <c r="H3" s="426"/>
      <c r="I3" s="426"/>
      <c r="J3" s="426"/>
    </row>
    <row r="4" spans="1:12" ht="15.75" x14ac:dyDescent="0.25">
      <c r="A4" s="160"/>
      <c r="B4" s="160"/>
      <c r="C4" s="160"/>
      <c r="D4" s="160"/>
      <c r="E4" s="672" t="str">
        <f>'1'!E5</f>
        <v>KABUPATEN</v>
      </c>
      <c r="F4" s="217" t="str">
        <f>'1'!F5</f>
        <v>BELITUNG TIMUR</v>
      </c>
      <c r="G4" s="428"/>
      <c r="H4" s="428"/>
      <c r="I4" s="426"/>
      <c r="J4" s="426"/>
      <c r="K4" s="83"/>
      <c r="L4" s="83"/>
    </row>
    <row r="5" spans="1:12" ht="15.75" x14ac:dyDescent="0.25">
      <c r="A5" s="160"/>
      <c r="B5" s="160"/>
      <c r="C5" s="160"/>
      <c r="D5" s="160"/>
      <c r="E5" s="672" t="str">
        <f>'1'!E6</f>
        <v>TAHUN</v>
      </c>
      <c r="F5" s="217">
        <f>'1'!F6</f>
        <v>2023</v>
      </c>
      <c r="G5" s="428"/>
      <c r="H5" s="428"/>
      <c r="I5" s="426"/>
      <c r="J5" s="426"/>
      <c r="K5" s="83"/>
      <c r="L5" s="83"/>
    </row>
    <row r="6" spans="1:12" ht="15.75" thickBot="1" x14ac:dyDescent="0.3"/>
    <row r="7" spans="1:12" ht="55.5" customHeight="1" x14ac:dyDescent="0.25">
      <c r="A7" s="667" t="s">
        <v>2</v>
      </c>
      <c r="B7" s="673" t="s">
        <v>1144</v>
      </c>
      <c r="C7" s="673" t="s">
        <v>393</v>
      </c>
      <c r="D7" s="674" t="s">
        <v>394</v>
      </c>
      <c r="E7" s="673" t="s">
        <v>400</v>
      </c>
      <c r="F7" s="673" t="s">
        <v>401</v>
      </c>
      <c r="G7" s="673" t="s">
        <v>402</v>
      </c>
      <c r="H7" s="673" t="s">
        <v>403</v>
      </c>
      <c r="I7" s="673" t="s">
        <v>404</v>
      </c>
      <c r="J7" s="673" t="s">
        <v>405</v>
      </c>
    </row>
    <row r="8" spans="1:12" s="747" customFormat="1" ht="13.5" customHeight="1" x14ac:dyDescent="0.25">
      <c r="A8" s="745">
        <v>1</v>
      </c>
      <c r="B8" s="746">
        <v>2</v>
      </c>
      <c r="C8" s="746">
        <v>3</v>
      </c>
      <c r="D8" s="746">
        <v>4</v>
      </c>
      <c r="E8" s="746">
        <v>5</v>
      </c>
      <c r="F8" s="746">
        <v>6</v>
      </c>
      <c r="G8" s="746">
        <v>7</v>
      </c>
      <c r="H8" s="746">
        <v>8</v>
      </c>
      <c r="I8" s="746">
        <v>9</v>
      </c>
      <c r="J8" s="745">
        <v>10</v>
      </c>
    </row>
    <row r="9" spans="1:12" ht="15" customHeight="1" x14ac:dyDescent="0.25">
      <c r="A9" s="65">
        <v>1</v>
      </c>
      <c r="B9" s="63" t="str">
        <f>'7'!B10</f>
        <v>RSUD Muhamad Zein</v>
      </c>
      <c r="C9" s="126">
        <f>'7'!C10</f>
        <v>117</v>
      </c>
      <c r="D9" s="127">
        <f>'7'!F10</f>
        <v>6138</v>
      </c>
      <c r="E9" s="127">
        <v>21467</v>
      </c>
      <c r="F9" s="127">
        <v>21586</v>
      </c>
      <c r="G9" s="874">
        <f>IFERROR(E9/(C9*365)*100,0)</f>
        <v>50.268118487296562</v>
      </c>
      <c r="H9" s="874">
        <f>IFERROR(D9/C9,0)</f>
        <v>52.46153846153846</v>
      </c>
      <c r="I9" s="874">
        <f>IFERROR(((C9*365)-E9)/D9,0)</f>
        <v>3.4600847181492345</v>
      </c>
      <c r="J9" s="871">
        <f>IFERROR(F9/D9,0)</f>
        <v>3.5167807103290976</v>
      </c>
    </row>
    <row r="10" spans="1:12" ht="15" customHeight="1" x14ac:dyDescent="0.25">
      <c r="A10" s="65"/>
      <c r="C10" s="133"/>
      <c r="D10" s="127"/>
      <c r="E10" s="129"/>
      <c r="F10" s="129"/>
      <c r="G10" s="130"/>
      <c r="H10" s="131"/>
      <c r="I10" s="131"/>
      <c r="J10" s="132"/>
    </row>
    <row r="11" spans="1:12" ht="16.5" thickBot="1" x14ac:dyDescent="0.3">
      <c r="A11" s="1205" t="s">
        <v>252</v>
      </c>
      <c r="B11" s="1206"/>
      <c r="C11" s="960">
        <f>SUM(C9:C10)</f>
        <v>117</v>
      </c>
      <c r="D11" s="961">
        <f>SUM(D9:D10)</f>
        <v>6138</v>
      </c>
      <c r="E11" s="1013">
        <f>SUM(E9:E10)</f>
        <v>21467</v>
      </c>
      <c r="F11" s="1013">
        <f>SUM(F9:F10)</f>
        <v>21586</v>
      </c>
      <c r="G11" s="1056">
        <f>IFERROR(E11/(C11*365)*100,0)</f>
        <v>50.268118487296562</v>
      </c>
      <c r="H11" s="1056">
        <f>IFERROR(D11/C11,0)</f>
        <v>52.46153846153846</v>
      </c>
      <c r="I11" s="1056">
        <f>IFERROR(((C11*365)-E11)/D11,0)</f>
        <v>3.4600847181492345</v>
      </c>
      <c r="J11" s="981">
        <f>IFERROR(F11/D11,0)</f>
        <v>3.5167807103290976</v>
      </c>
    </row>
    <row r="12" spans="1:12" x14ac:dyDescent="0.25">
      <c r="A12" s="402"/>
      <c r="B12" s="402"/>
    </row>
    <row r="13" spans="1:12" x14ac:dyDescent="0.25">
      <c r="A13" s="544" t="s">
        <v>386</v>
      </c>
      <c r="B13" s="544"/>
      <c r="C13" s="544"/>
      <c r="D13" s="544"/>
    </row>
    <row r="14" spans="1:12" x14ac:dyDescent="0.25">
      <c r="A14" s="544" t="s">
        <v>1290</v>
      </c>
      <c r="B14" s="544"/>
      <c r="C14" s="544"/>
      <c r="D14" s="544"/>
    </row>
    <row r="15" spans="1:12" x14ac:dyDescent="0.25">
      <c r="A15" s="544"/>
      <c r="B15" s="544"/>
      <c r="C15" s="544"/>
      <c r="D15" s="544"/>
    </row>
  </sheetData>
  <mergeCells count="1">
    <mergeCell ref="A11:B11"/>
  </mergeCells>
  <printOptions horizontalCentered="1"/>
  <pageMargins left="0.90551181102362199" right="0.70866141732283505" top="0.74803149606299202" bottom="0.74803149606299202" header="0.31496062992126" footer="0.31496062992126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92D050"/>
    <pageSetUpPr fitToPage="1"/>
  </sheetPr>
  <dimension ref="A1:IV136"/>
  <sheetViews>
    <sheetView zoomScaleNormal="100" workbookViewId="0">
      <pane ySplit="8" topLeftCell="A9" activePane="bottomLeft" state="frozen"/>
      <selection activeCell="A14" sqref="A14:D14"/>
      <selection pane="bottomLeft" activeCell="A14" sqref="A14:D14"/>
    </sheetView>
  </sheetViews>
  <sheetFormatPr defaultColWidth="12.28515625" defaultRowHeight="15" x14ac:dyDescent="0.25"/>
  <cols>
    <col min="1" max="1" width="5.7109375" style="63" customWidth="1"/>
    <col min="2" max="3" width="38.85546875" style="63" customWidth="1"/>
    <col min="4" max="4" width="37.7109375" style="63" customWidth="1"/>
    <col min="5" max="242" width="9.140625" style="63" customWidth="1"/>
    <col min="243" max="243" width="5.7109375" style="63" customWidth="1"/>
    <col min="244" max="245" width="21.7109375" style="63" customWidth="1"/>
    <col min="246" max="248" width="14.28515625" style="63" customWidth="1"/>
    <col min="249" max="256" width="12.28515625" style="63"/>
    <col min="257" max="257" width="5.7109375" style="63" customWidth="1"/>
    <col min="258" max="259" width="38.85546875" style="63" customWidth="1"/>
    <col min="260" max="260" width="37.7109375" style="63" customWidth="1"/>
    <col min="261" max="498" width="9.140625" style="63" customWidth="1"/>
    <col min="499" max="499" width="5.7109375" style="63" customWidth="1"/>
    <col min="500" max="501" width="21.7109375" style="63" customWidth="1"/>
    <col min="502" max="504" width="14.28515625" style="63" customWidth="1"/>
    <col min="505" max="512" width="12.28515625" style="63"/>
    <col min="513" max="513" width="5.7109375" style="63" customWidth="1"/>
    <col min="514" max="515" width="38.85546875" style="63" customWidth="1"/>
    <col min="516" max="516" width="37.7109375" style="63" customWidth="1"/>
    <col min="517" max="754" width="9.140625" style="63" customWidth="1"/>
    <col min="755" max="755" width="5.7109375" style="63" customWidth="1"/>
    <col min="756" max="757" width="21.7109375" style="63" customWidth="1"/>
    <col min="758" max="760" width="14.28515625" style="63" customWidth="1"/>
    <col min="761" max="768" width="12.28515625" style="63"/>
    <col min="769" max="769" width="5.7109375" style="63" customWidth="1"/>
    <col min="770" max="771" width="38.85546875" style="63" customWidth="1"/>
    <col min="772" max="772" width="37.7109375" style="63" customWidth="1"/>
    <col min="773" max="1010" width="9.140625" style="63" customWidth="1"/>
    <col min="1011" max="1011" width="5.7109375" style="63" customWidth="1"/>
    <col min="1012" max="1013" width="21.7109375" style="63" customWidth="1"/>
    <col min="1014" max="1016" width="14.28515625" style="63" customWidth="1"/>
    <col min="1017" max="1024" width="12.28515625" style="63"/>
    <col min="1025" max="1025" width="5.7109375" style="63" customWidth="1"/>
    <col min="1026" max="1027" width="38.85546875" style="63" customWidth="1"/>
    <col min="1028" max="1028" width="37.7109375" style="63" customWidth="1"/>
    <col min="1029" max="1266" width="9.140625" style="63" customWidth="1"/>
    <col min="1267" max="1267" width="5.7109375" style="63" customWidth="1"/>
    <col min="1268" max="1269" width="21.7109375" style="63" customWidth="1"/>
    <col min="1270" max="1272" width="14.28515625" style="63" customWidth="1"/>
    <col min="1273" max="1280" width="12.28515625" style="63"/>
    <col min="1281" max="1281" width="5.7109375" style="63" customWidth="1"/>
    <col min="1282" max="1283" width="38.85546875" style="63" customWidth="1"/>
    <col min="1284" max="1284" width="37.7109375" style="63" customWidth="1"/>
    <col min="1285" max="1522" width="9.140625" style="63" customWidth="1"/>
    <col min="1523" max="1523" width="5.7109375" style="63" customWidth="1"/>
    <col min="1524" max="1525" width="21.7109375" style="63" customWidth="1"/>
    <col min="1526" max="1528" width="14.28515625" style="63" customWidth="1"/>
    <col min="1529" max="1536" width="12.28515625" style="63"/>
    <col min="1537" max="1537" width="5.7109375" style="63" customWidth="1"/>
    <col min="1538" max="1539" width="38.85546875" style="63" customWidth="1"/>
    <col min="1540" max="1540" width="37.7109375" style="63" customWidth="1"/>
    <col min="1541" max="1778" width="9.140625" style="63" customWidth="1"/>
    <col min="1779" max="1779" width="5.7109375" style="63" customWidth="1"/>
    <col min="1780" max="1781" width="21.7109375" style="63" customWidth="1"/>
    <col min="1782" max="1784" width="14.28515625" style="63" customWidth="1"/>
    <col min="1785" max="1792" width="12.28515625" style="63"/>
    <col min="1793" max="1793" width="5.7109375" style="63" customWidth="1"/>
    <col min="1794" max="1795" width="38.85546875" style="63" customWidth="1"/>
    <col min="1796" max="1796" width="37.7109375" style="63" customWidth="1"/>
    <col min="1797" max="2034" width="9.140625" style="63" customWidth="1"/>
    <col min="2035" max="2035" width="5.7109375" style="63" customWidth="1"/>
    <col min="2036" max="2037" width="21.7109375" style="63" customWidth="1"/>
    <col min="2038" max="2040" width="14.28515625" style="63" customWidth="1"/>
    <col min="2041" max="2048" width="12.28515625" style="63"/>
    <col min="2049" max="2049" width="5.7109375" style="63" customWidth="1"/>
    <col min="2050" max="2051" width="38.85546875" style="63" customWidth="1"/>
    <col min="2052" max="2052" width="37.7109375" style="63" customWidth="1"/>
    <col min="2053" max="2290" width="9.140625" style="63" customWidth="1"/>
    <col min="2291" max="2291" width="5.7109375" style="63" customWidth="1"/>
    <col min="2292" max="2293" width="21.7109375" style="63" customWidth="1"/>
    <col min="2294" max="2296" width="14.28515625" style="63" customWidth="1"/>
    <col min="2297" max="2304" width="12.28515625" style="63"/>
    <col min="2305" max="2305" width="5.7109375" style="63" customWidth="1"/>
    <col min="2306" max="2307" width="38.85546875" style="63" customWidth="1"/>
    <col min="2308" max="2308" width="37.7109375" style="63" customWidth="1"/>
    <col min="2309" max="2546" width="9.140625" style="63" customWidth="1"/>
    <col min="2547" max="2547" width="5.7109375" style="63" customWidth="1"/>
    <col min="2548" max="2549" width="21.7109375" style="63" customWidth="1"/>
    <col min="2550" max="2552" width="14.28515625" style="63" customWidth="1"/>
    <col min="2553" max="2560" width="12.28515625" style="63"/>
    <col min="2561" max="2561" width="5.7109375" style="63" customWidth="1"/>
    <col min="2562" max="2563" width="38.85546875" style="63" customWidth="1"/>
    <col min="2564" max="2564" width="37.7109375" style="63" customWidth="1"/>
    <col min="2565" max="2802" width="9.140625" style="63" customWidth="1"/>
    <col min="2803" max="2803" width="5.7109375" style="63" customWidth="1"/>
    <col min="2804" max="2805" width="21.7109375" style="63" customWidth="1"/>
    <col min="2806" max="2808" width="14.28515625" style="63" customWidth="1"/>
    <col min="2809" max="2816" width="12.28515625" style="63"/>
    <col min="2817" max="2817" width="5.7109375" style="63" customWidth="1"/>
    <col min="2818" max="2819" width="38.85546875" style="63" customWidth="1"/>
    <col min="2820" max="2820" width="37.7109375" style="63" customWidth="1"/>
    <col min="2821" max="3058" width="9.140625" style="63" customWidth="1"/>
    <col min="3059" max="3059" width="5.7109375" style="63" customWidth="1"/>
    <col min="3060" max="3061" width="21.7109375" style="63" customWidth="1"/>
    <col min="3062" max="3064" width="14.28515625" style="63" customWidth="1"/>
    <col min="3065" max="3072" width="12.28515625" style="63"/>
    <col min="3073" max="3073" width="5.7109375" style="63" customWidth="1"/>
    <col min="3074" max="3075" width="38.85546875" style="63" customWidth="1"/>
    <col min="3076" max="3076" width="37.7109375" style="63" customWidth="1"/>
    <col min="3077" max="3314" width="9.140625" style="63" customWidth="1"/>
    <col min="3315" max="3315" width="5.7109375" style="63" customWidth="1"/>
    <col min="3316" max="3317" width="21.7109375" style="63" customWidth="1"/>
    <col min="3318" max="3320" width="14.28515625" style="63" customWidth="1"/>
    <col min="3321" max="3328" width="12.28515625" style="63"/>
    <col min="3329" max="3329" width="5.7109375" style="63" customWidth="1"/>
    <col min="3330" max="3331" width="38.85546875" style="63" customWidth="1"/>
    <col min="3332" max="3332" width="37.7109375" style="63" customWidth="1"/>
    <col min="3333" max="3570" width="9.140625" style="63" customWidth="1"/>
    <col min="3571" max="3571" width="5.7109375" style="63" customWidth="1"/>
    <col min="3572" max="3573" width="21.7109375" style="63" customWidth="1"/>
    <col min="3574" max="3576" width="14.28515625" style="63" customWidth="1"/>
    <col min="3577" max="3584" width="12.28515625" style="63"/>
    <col min="3585" max="3585" width="5.7109375" style="63" customWidth="1"/>
    <col min="3586" max="3587" width="38.85546875" style="63" customWidth="1"/>
    <col min="3588" max="3588" width="37.7109375" style="63" customWidth="1"/>
    <col min="3589" max="3826" width="9.140625" style="63" customWidth="1"/>
    <col min="3827" max="3827" width="5.7109375" style="63" customWidth="1"/>
    <col min="3828" max="3829" width="21.7109375" style="63" customWidth="1"/>
    <col min="3830" max="3832" width="14.28515625" style="63" customWidth="1"/>
    <col min="3833" max="3840" width="12.28515625" style="63"/>
    <col min="3841" max="3841" width="5.7109375" style="63" customWidth="1"/>
    <col min="3842" max="3843" width="38.85546875" style="63" customWidth="1"/>
    <col min="3844" max="3844" width="37.7109375" style="63" customWidth="1"/>
    <col min="3845" max="4082" width="9.140625" style="63" customWidth="1"/>
    <col min="4083" max="4083" width="5.7109375" style="63" customWidth="1"/>
    <col min="4084" max="4085" width="21.7109375" style="63" customWidth="1"/>
    <col min="4086" max="4088" width="14.28515625" style="63" customWidth="1"/>
    <col min="4089" max="4096" width="12.28515625" style="63"/>
    <col min="4097" max="4097" width="5.7109375" style="63" customWidth="1"/>
    <col min="4098" max="4099" width="38.85546875" style="63" customWidth="1"/>
    <col min="4100" max="4100" width="37.7109375" style="63" customWidth="1"/>
    <col min="4101" max="4338" width="9.140625" style="63" customWidth="1"/>
    <col min="4339" max="4339" width="5.7109375" style="63" customWidth="1"/>
    <col min="4340" max="4341" width="21.7109375" style="63" customWidth="1"/>
    <col min="4342" max="4344" width="14.28515625" style="63" customWidth="1"/>
    <col min="4345" max="4352" width="12.28515625" style="63"/>
    <col min="4353" max="4353" width="5.7109375" style="63" customWidth="1"/>
    <col min="4354" max="4355" width="38.85546875" style="63" customWidth="1"/>
    <col min="4356" max="4356" width="37.7109375" style="63" customWidth="1"/>
    <col min="4357" max="4594" width="9.140625" style="63" customWidth="1"/>
    <col min="4595" max="4595" width="5.7109375" style="63" customWidth="1"/>
    <col min="4596" max="4597" width="21.7109375" style="63" customWidth="1"/>
    <col min="4598" max="4600" width="14.28515625" style="63" customWidth="1"/>
    <col min="4601" max="4608" width="12.28515625" style="63"/>
    <col min="4609" max="4609" width="5.7109375" style="63" customWidth="1"/>
    <col min="4610" max="4611" width="38.85546875" style="63" customWidth="1"/>
    <col min="4612" max="4612" width="37.7109375" style="63" customWidth="1"/>
    <col min="4613" max="4850" width="9.140625" style="63" customWidth="1"/>
    <col min="4851" max="4851" width="5.7109375" style="63" customWidth="1"/>
    <col min="4852" max="4853" width="21.7109375" style="63" customWidth="1"/>
    <col min="4854" max="4856" width="14.28515625" style="63" customWidth="1"/>
    <col min="4857" max="4864" width="12.28515625" style="63"/>
    <col min="4865" max="4865" width="5.7109375" style="63" customWidth="1"/>
    <col min="4866" max="4867" width="38.85546875" style="63" customWidth="1"/>
    <col min="4868" max="4868" width="37.7109375" style="63" customWidth="1"/>
    <col min="4869" max="5106" width="9.140625" style="63" customWidth="1"/>
    <col min="5107" max="5107" width="5.7109375" style="63" customWidth="1"/>
    <col min="5108" max="5109" width="21.7109375" style="63" customWidth="1"/>
    <col min="5110" max="5112" width="14.28515625" style="63" customWidth="1"/>
    <col min="5113" max="5120" width="12.28515625" style="63"/>
    <col min="5121" max="5121" width="5.7109375" style="63" customWidth="1"/>
    <col min="5122" max="5123" width="38.85546875" style="63" customWidth="1"/>
    <col min="5124" max="5124" width="37.7109375" style="63" customWidth="1"/>
    <col min="5125" max="5362" width="9.140625" style="63" customWidth="1"/>
    <col min="5363" max="5363" width="5.7109375" style="63" customWidth="1"/>
    <col min="5364" max="5365" width="21.7109375" style="63" customWidth="1"/>
    <col min="5366" max="5368" width="14.28515625" style="63" customWidth="1"/>
    <col min="5369" max="5376" width="12.28515625" style="63"/>
    <col min="5377" max="5377" width="5.7109375" style="63" customWidth="1"/>
    <col min="5378" max="5379" width="38.85546875" style="63" customWidth="1"/>
    <col min="5380" max="5380" width="37.7109375" style="63" customWidth="1"/>
    <col min="5381" max="5618" width="9.140625" style="63" customWidth="1"/>
    <col min="5619" max="5619" width="5.7109375" style="63" customWidth="1"/>
    <col min="5620" max="5621" width="21.7109375" style="63" customWidth="1"/>
    <col min="5622" max="5624" width="14.28515625" style="63" customWidth="1"/>
    <col min="5625" max="5632" width="12.28515625" style="63"/>
    <col min="5633" max="5633" width="5.7109375" style="63" customWidth="1"/>
    <col min="5634" max="5635" width="38.85546875" style="63" customWidth="1"/>
    <col min="5636" max="5636" width="37.7109375" style="63" customWidth="1"/>
    <col min="5637" max="5874" width="9.140625" style="63" customWidth="1"/>
    <col min="5875" max="5875" width="5.7109375" style="63" customWidth="1"/>
    <col min="5876" max="5877" width="21.7109375" style="63" customWidth="1"/>
    <col min="5878" max="5880" width="14.28515625" style="63" customWidth="1"/>
    <col min="5881" max="5888" width="12.28515625" style="63"/>
    <col min="5889" max="5889" width="5.7109375" style="63" customWidth="1"/>
    <col min="5890" max="5891" width="38.85546875" style="63" customWidth="1"/>
    <col min="5892" max="5892" width="37.7109375" style="63" customWidth="1"/>
    <col min="5893" max="6130" width="9.140625" style="63" customWidth="1"/>
    <col min="6131" max="6131" width="5.7109375" style="63" customWidth="1"/>
    <col min="6132" max="6133" width="21.7109375" style="63" customWidth="1"/>
    <col min="6134" max="6136" width="14.28515625" style="63" customWidth="1"/>
    <col min="6137" max="6144" width="12.28515625" style="63"/>
    <col min="6145" max="6145" width="5.7109375" style="63" customWidth="1"/>
    <col min="6146" max="6147" width="38.85546875" style="63" customWidth="1"/>
    <col min="6148" max="6148" width="37.7109375" style="63" customWidth="1"/>
    <col min="6149" max="6386" width="9.140625" style="63" customWidth="1"/>
    <col min="6387" max="6387" width="5.7109375" style="63" customWidth="1"/>
    <col min="6388" max="6389" width="21.7109375" style="63" customWidth="1"/>
    <col min="6390" max="6392" width="14.28515625" style="63" customWidth="1"/>
    <col min="6393" max="6400" width="12.28515625" style="63"/>
    <col min="6401" max="6401" width="5.7109375" style="63" customWidth="1"/>
    <col min="6402" max="6403" width="38.85546875" style="63" customWidth="1"/>
    <col min="6404" max="6404" width="37.7109375" style="63" customWidth="1"/>
    <col min="6405" max="6642" width="9.140625" style="63" customWidth="1"/>
    <col min="6643" max="6643" width="5.7109375" style="63" customWidth="1"/>
    <col min="6644" max="6645" width="21.7109375" style="63" customWidth="1"/>
    <col min="6646" max="6648" width="14.28515625" style="63" customWidth="1"/>
    <col min="6649" max="6656" width="12.28515625" style="63"/>
    <col min="6657" max="6657" width="5.7109375" style="63" customWidth="1"/>
    <col min="6658" max="6659" width="38.85546875" style="63" customWidth="1"/>
    <col min="6660" max="6660" width="37.7109375" style="63" customWidth="1"/>
    <col min="6661" max="6898" width="9.140625" style="63" customWidth="1"/>
    <col min="6899" max="6899" width="5.7109375" style="63" customWidth="1"/>
    <col min="6900" max="6901" width="21.7109375" style="63" customWidth="1"/>
    <col min="6902" max="6904" width="14.28515625" style="63" customWidth="1"/>
    <col min="6905" max="6912" width="12.28515625" style="63"/>
    <col min="6913" max="6913" width="5.7109375" style="63" customWidth="1"/>
    <col min="6914" max="6915" width="38.85546875" style="63" customWidth="1"/>
    <col min="6916" max="6916" width="37.7109375" style="63" customWidth="1"/>
    <col min="6917" max="7154" width="9.140625" style="63" customWidth="1"/>
    <col min="7155" max="7155" width="5.7109375" style="63" customWidth="1"/>
    <col min="7156" max="7157" width="21.7109375" style="63" customWidth="1"/>
    <col min="7158" max="7160" width="14.28515625" style="63" customWidth="1"/>
    <col min="7161" max="7168" width="12.28515625" style="63"/>
    <col min="7169" max="7169" width="5.7109375" style="63" customWidth="1"/>
    <col min="7170" max="7171" width="38.85546875" style="63" customWidth="1"/>
    <col min="7172" max="7172" width="37.7109375" style="63" customWidth="1"/>
    <col min="7173" max="7410" width="9.140625" style="63" customWidth="1"/>
    <col min="7411" max="7411" width="5.7109375" style="63" customWidth="1"/>
    <col min="7412" max="7413" width="21.7109375" style="63" customWidth="1"/>
    <col min="7414" max="7416" width="14.28515625" style="63" customWidth="1"/>
    <col min="7417" max="7424" width="12.28515625" style="63"/>
    <col min="7425" max="7425" width="5.7109375" style="63" customWidth="1"/>
    <col min="7426" max="7427" width="38.85546875" style="63" customWidth="1"/>
    <col min="7428" max="7428" width="37.7109375" style="63" customWidth="1"/>
    <col min="7429" max="7666" width="9.140625" style="63" customWidth="1"/>
    <col min="7667" max="7667" width="5.7109375" style="63" customWidth="1"/>
    <col min="7668" max="7669" width="21.7109375" style="63" customWidth="1"/>
    <col min="7670" max="7672" width="14.28515625" style="63" customWidth="1"/>
    <col min="7673" max="7680" width="12.28515625" style="63"/>
    <col min="7681" max="7681" width="5.7109375" style="63" customWidth="1"/>
    <col min="7682" max="7683" width="38.85546875" style="63" customWidth="1"/>
    <col min="7684" max="7684" width="37.7109375" style="63" customWidth="1"/>
    <col min="7685" max="7922" width="9.140625" style="63" customWidth="1"/>
    <col min="7923" max="7923" width="5.7109375" style="63" customWidth="1"/>
    <col min="7924" max="7925" width="21.7109375" style="63" customWidth="1"/>
    <col min="7926" max="7928" width="14.28515625" style="63" customWidth="1"/>
    <col min="7929" max="7936" width="12.28515625" style="63"/>
    <col min="7937" max="7937" width="5.7109375" style="63" customWidth="1"/>
    <col min="7938" max="7939" width="38.85546875" style="63" customWidth="1"/>
    <col min="7940" max="7940" width="37.7109375" style="63" customWidth="1"/>
    <col min="7941" max="8178" width="9.140625" style="63" customWidth="1"/>
    <col min="8179" max="8179" width="5.7109375" style="63" customWidth="1"/>
    <col min="8180" max="8181" width="21.7109375" style="63" customWidth="1"/>
    <col min="8182" max="8184" width="14.28515625" style="63" customWidth="1"/>
    <col min="8185" max="8192" width="12.28515625" style="63"/>
    <col min="8193" max="8193" width="5.7109375" style="63" customWidth="1"/>
    <col min="8194" max="8195" width="38.85546875" style="63" customWidth="1"/>
    <col min="8196" max="8196" width="37.7109375" style="63" customWidth="1"/>
    <col min="8197" max="8434" width="9.140625" style="63" customWidth="1"/>
    <col min="8435" max="8435" width="5.7109375" style="63" customWidth="1"/>
    <col min="8436" max="8437" width="21.7109375" style="63" customWidth="1"/>
    <col min="8438" max="8440" width="14.28515625" style="63" customWidth="1"/>
    <col min="8441" max="8448" width="12.28515625" style="63"/>
    <col min="8449" max="8449" width="5.7109375" style="63" customWidth="1"/>
    <col min="8450" max="8451" width="38.85546875" style="63" customWidth="1"/>
    <col min="8452" max="8452" width="37.7109375" style="63" customWidth="1"/>
    <col min="8453" max="8690" width="9.140625" style="63" customWidth="1"/>
    <col min="8691" max="8691" width="5.7109375" style="63" customWidth="1"/>
    <col min="8692" max="8693" width="21.7109375" style="63" customWidth="1"/>
    <col min="8694" max="8696" width="14.28515625" style="63" customWidth="1"/>
    <col min="8697" max="8704" width="12.28515625" style="63"/>
    <col min="8705" max="8705" width="5.7109375" style="63" customWidth="1"/>
    <col min="8706" max="8707" width="38.85546875" style="63" customWidth="1"/>
    <col min="8708" max="8708" width="37.7109375" style="63" customWidth="1"/>
    <col min="8709" max="8946" width="9.140625" style="63" customWidth="1"/>
    <col min="8947" max="8947" width="5.7109375" style="63" customWidth="1"/>
    <col min="8948" max="8949" width="21.7109375" style="63" customWidth="1"/>
    <col min="8950" max="8952" width="14.28515625" style="63" customWidth="1"/>
    <col min="8953" max="8960" width="12.28515625" style="63"/>
    <col min="8961" max="8961" width="5.7109375" style="63" customWidth="1"/>
    <col min="8962" max="8963" width="38.85546875" style="63" customWidth="1"/>
    <col min="8964" max="8964" width="37.7109375" style="63" customWidth="1"/>
    <col min="8965" max="9202" width="9.140625" style="63" customWidth="1"/>
    <col min="9203" max="9203" width="5.7109375" style="63" customWidth="1"/>
    <col min="9204" max="9205" width="21.7109375" style="63" customWidth="1"/>
    <col min="9206" max="9208" width="14.28515625" style="63" customWidth="1"/>
    <col min="9209" max="9216" width="12.28515625" style="63"/>
    <col min="9217" max="9217" width="5.7109375" style="63" customWidth="1"/>
    <col min="9218" max="9219" width="38.85546875" style="63" customWidth="1"/>
    <col min="9220" max="9220" width="37.7109375" style="63" customWidth="1"/>
    <col min="9221" max="9458" width="9.140625" style="63" customWidth="1"/>
    <col min="9459" max="9459" width="5.7109375" style="63" customWidth="1"/>
    <col min="9460" max="9461" width="21.7109375" style="63" customWidth="1"/>
    <col min="9462" max="9464" width="14.28515625" style="63" customWidth="1"/>
    <col min="9465" max="9472" width="12.28515625" style="63"/>
    <col min="9473" max="9473" width="5.7109375" style="63" customWidth="1"/>
    <col min="9474" max="9475" width="38.85546875" style="63" customWidth="1"/>
    <col min="9476" max="9476" width="37.7109375" style="63" customWidth="1"/>
    <col min="9477" max="9714" width="9.140625" style="63" customWidth="1"/>
    <col min="9715" max="9715" width="5.7109375" style="63" customWidth="1"/>
    <col min="9716" max="9717" width="21.7109375" style="63" customWidth="1"/>
    <col min="9718" max="9720" width="14.28515625" style="63" customWidth="1"/>
    <col min="9721" max="9728" width="12.28515625" style="63"/>
    <col min="9729" max="9729" width="5.7109375" style="63" customWidth="1"/>
    <col min="9730" max="9731" width="38.85546875" style="63" customWidth="1"/>
    <col min="9732" max="9732" width="37.7109375" style="63" customWidth="1"/>
    <col min="9733" max="9970" width="9.140625" style="63" customWidth="1"/>
    <col min="9971" max="9971" width="5.7109375" style="63" customWidth="1"/>
    <col min="9972" max="9973" width="21.7109375" style="63" customWidth="1"/>
    <col min="9974" max="9976" width="14.28515625" style="63" customWidth="1"/>
    <col min="9977" max="9984" width="12.28515625" style="63"/>
    <col min="9985" max="9985" width="5.7109375" style="63" customWidth="1"/>
    <col min="9986" max="9987" width="38.85546875" style="63" customWidth="1"/>
    <col min="9988" max="9988" width="37.7109375" style="63" customWidth="1"/>
    <col min="9989" max="10226" width="9.140625" style="63" customWidth="1"/>
    <col min="10227" max="10227" width="5.7109375" style="63" customWidth="1"/>
    <col min="10228" max="10229" width="21.7109375" style="63" customWidth="1"/>
    <col min="10230" max="10232" width="14.28515625" style="63" customWidth="1"/>
    <col min="10233" max="10240" width="12.28515625" style="63"/>
    <col min="10241" max="10241" width="5.7109375" style="63" customWidth="1"/>
    <col min="10242" max="10243" width="38.85546875" style="63" customWidth="1"/>
    <col min="10244" max="10244" width="37.7109375" style="63" customWidth="1"/>
    <col min="10245" max="10482" width="9.140625" style="63" customWidth="1"/>
    <col min="10483" max="10483" width="5.7109375" style="63" customWidth="1"/>
    <col min="10484" max="10485" width="21.7109375" style="63" customWidth="1"/>
    <col min="10486" max="10488" width="14.28515625" style="63" customWidth="1"/>
    <col min="10489" max="10496" width="12.28515625" style="63"/>
    <col min="10497" max="10497" width="5.7109375" style="63" customWidth="1"/>
    <col min="10498" max="10499" width="38.85546875" style="63" customWidth="1"/>
    <col min="10500" max="10500" width="37.7109375" style="63" customWidth="1"/>
    <col min="10501" max="10738" width="9.140625" style="63" customWidth="1"/>
    <col min="10739" max="10739" width="5.7109375" style="63" customWidth="1"/>
    <col min="10740" max="10741" width="21.7109375" style="63" customWidth="1"/>
    <col min="10742" max="10744" width="14.28515625" style="63" customWidth="1"/>
    <col min="10745" max="10752" width="12.28515625" style="63"/>
    <col min="10753" max="10753" width="5.7109375" style="63" customWidth="1"/>
    <col min="10754" max="10755" width="38.85546875" style="63" customWidth="1"/>
    <col min="10756" max="10756" width="37.7109375" style="63" customWidth="1"/>
    <col min="10757" max="10994" width="9.140625" style="63" customWidth="1"/>
    <col min="10995" max="10995" width="5.7109375" style="63" customWidth="1"/>
    <col min="10996" max="10997" width="21.7109375" style="63" customWidth="1"/>
    <col min="10998" max="11000" width="14.28515625" style="63" customWidth="1"/>
    <col min="11001" max="11008" width="12.28515625" style="63"/>
    <col min="11009" max="11009" width="5.7109375" style="63" customWidth="1"/>
    <col min="11010" max="11011" width="38.85546875" style="63" customWidth="1"/>
    <col min="11012" max="11012" width="37.7109375" style="63" customWidth="1"/>
    <col min="11013" max="11250" width="9.140625" style="63" customWidth="1"/>
    <col min="11251" max="11251" width="5.7109375" style="63" customWidth="1"/>
    <col min="11252" max="11253" width="21.7109375" style="63" customWidth="1"/>
    <col min="11254" max="11256" width="14.28515625" style="63" customWidth="1"/>
    <col min="11257" max="11264" width="12.28515625" style="63"/>
    <col min="11265" max="11265" width="5.7109375" style="63" customWidth="1"/>
    <col min="11266" max="11267" width="38.85546875" style="63" customWidth="1"/>
    <col min="11268" max="11268" width="37.7109375" style="63" customWidth="1"/>
    <col min="11269" max="11506" width="9.140625" style="63" customWidth="1"/>
    <col min="11507" max="11507" width="5.7109375" style="63" customWidth="1"/>
    <col min="11508" max="11509" width="21.7109375" style="63" customWidth="1"/>
    <col min="11510" max="11512" width="14.28515625" style="63" customWidth="1"/>
    <col min="11513" max="11520" width="12.28515625" style="63"/>
    <col min="11521" max="11521" width="5.7109375" style="63" customWidth="1"/>
    <col min="11522" max="11523" width="38.85546875" style="63" customWidth="1"/>
    <col min="11524" max="11524" width="37.7109375" style="63" customWidth="1"/>
    <col min="11525" max="11762" width="9.140625" style="63" customWidth="1"/>
    <col min="11763" max="11763" width="5.7109375" style="63" customWidth="1"/>
    <col min="11764" max="11765" width="21.7109375" style="63" customWidth="1"/>
    <col min="11766" max="11768" width="14.28515625" style="63" customWidth="1"/>
    <col min="11769" max="11776" width="12.28515625" style="63"/>
    <col min="11777" max="11777" width="5.7109375" style="63" customWidth="1"/>
    <col min="11778" max="11779" width="38.85546875" style="63" customWidth="1"/>
    <col min="11780" max="11780" width="37.7109375" style="63" customWidth="1"/>
    <col min="11781" max="12018" width="9.140625" style="63" customWidth="1"/>
    <col min="12019" max="12019" width="5.7109375" style="63" customWidth="1"/>
    <col min="12020" max="12021" width="21.7109375" style="63" customWidth="1"/>
    <col min="12022" max="12024" width="14.28515625" style="63" customWidth="1"/>
    <col min="12025" max="12032" width="12.28515625" style="63"/>
    <col min="12033" max="12033" width="5.7109375" style="63" customWidth="1"/>
    <col min="12034" max="12035" width="38.85546875" style="63" customWidth="1"/>
    <col min="12036" max="12036" width="37.7109375" style="63" customWidth="1"/>
    <col min="12037" max="12274" width="9.140625" style="63" customWidth="1"/>
    <col min="12275" max="12275" width="5.7109375" style="63" customWidth="1"/>
    <col min="12276" max="12277" width="21.7109375" style="63" customWidth="1"/>
    <col min="12278" max="12280" width="14.28515625" style="63" customWidth="1"/>
    <col min="12281" max="12288" width="12.28515625" style="63"/>
    <col min="12289" max="12289" width="5.7109375" style="63" customWidth="1"/>
    <col min="12290" max="12291" width="38.85546875" style="63" customWidth="1"/>
    <col min="12292" max="12292" width="37.7109375" style="63" customWidth="1"/>
    <col min="12293" max="12530" width="9.140625" style="63" customWidth="1"/>
    <col min="12531" max="12531" width="5.7109375" style="63" customWidth="1"/>
    <col min="12532" max="12533" width="21.7109375" style="63" customWidth="1"/>
    <col min="12534" max="12536" width="14.28515625" style="63" customWidth="1"/>
    <col min="12537" max="12544" width="12.28515625" style="63"/>
    <col min="12545" max="12545" width="5.7109375" style="63" customWidth="1"/>
    <col min="12546" max="12547" width="38.85546875" style="63" customWidth="1"/>
    <col min="12548" max="12548" width="37.7109375" style="63" customWidth="1"/>
    <col min="12549" max="12786" width="9.140625" style="63" customWidth="1"/>
    <col min="12787" max="12787" width="5.7109375" style="63" customWidth="1"/>
    <col min="12788" max="12789" width="21.7109375" style="63" customWidth="1"/>
    <col min="12790" max="12792" width="14.28515625" style="63" customWidth="1"/>
    <col min="12793" max="12800" width="12.28515625" style="63"/>
    <col min="12801" max="12801" width="5.7109375" style="63" customWidth="1"/>
    <col min="12802" max="12803" width="38.85546875" style="63" customWidth="1"/>
    <col min="12804" max="12804" width="37.7109375" style="63" customWidth="1"/>
    <col min="12805" max="13042" width="9.140625" style="63" customWidth="1"/>
    <col min="13043" max="13043" width="5.7109375" style="63" customWidth="1"/>
    <col min="13044" max="13045" width="21.7109375" style="63" customWidth="1"/>
    <col min="13046" max="13048" width="14.28515625" style="63" customWidth="1"/>
    <col min="13049" max="13056" width="12.28515625" style="63"/>
    <col min="13057" max="13057" width="5.7109375" style="63" customWidth="1"/>
    <col min="13058" max="13059" width="38.85546875" style="63" customWidth="1"/>
    <col min="13060" max="13060" width="37.7109375" style="63" customWidth="1"/>
    <col min="13061" max="13298" width="9.140625" style="63" customWidth="1"/>
    <col min="13299" max="13299" width="5.7109375" style="63" customWidth="1"/>
    <col min="13300" max="13301" width="21.7109375" style="63" customWidth="1"/>
    <col min="13302" max="13304" width="14.28515625" style="63" customWidth="1"/>
    <col min="13305" max="13312" width="12.28515625" style="63"/>
    <col min="13313" max="13313" width="5.7109375" style="63" customWidth="1"/>
    <col min="13314" max="13315" width="38.85546875" style="63" customWidth="1"/>
    <col min="13316" max="13316" width="37.7109375" style="63" customWidth="1"/>
    <col min="13317" max="13554" width="9.140625" style="63" customWidth="1"/>
    <col min="13555" max="13555" width="5.7109375" style="63" customWidth="1"/>
    <col min="13556" max="13557" width="21.7109375" style="63" customWidth="1"/>
    <col min="13558" max="13560" width="14.28515625" style="63" customWidth="1"/>
    <col min="13561" max="13568" width="12.28515625" style="63"/>
    <col min="13569" max="13569" width="5.7109375" style="63" customWidth="1"/>
    <col min="13570" max="13571" width="38.85546875" style="63" customWidth="1"/>
    <col min="13572" max="13572" width="37.7109375" style="63" customWidth="1"/>
    <col min="13573" max="13810" width="9.140625" style="63" customWidth="1"/>
    <col min="13811" max="13811" width="5.7109375" style="63" customWidth="1"/>
    <col min="13812" max="13813" width="21.7109375" style="63" customWidth="1"/>
    <col min="13814" max="13816" width="14.28515625" style="63" customWidth="1"/>
    <col min="13817" max="13824" width="12.28515625" style="63"/>
    <col min="13825" max="13825" width="5.7109375" style="63" customWidth="1"/>
    <col min="13826" max="13827" width="38.85546875" style="63" customWidth="1"/>
    <col min="13828" max="13828" width="37.7109375" style="63" customWidth="1"/>
    <col min="13829" max="14066" width="9.140625" style="63" customWidth="1"/>
    <col min="14067" max="14067" width="5.7109375" style="63" customWidth="1"/>
    <col min="14068" max="14069" width="21.7109375" style="63" customWidth="1"/>
    <col min="14070" max="14072" width="14.28515625" style="63" customWidth="1"/>
    <col min="14073" max="14080" width="12.28515625" style="63"/>
    <col min="14081" max="14081" width="5.7109375" style="63" customWidth="1"/>
    <col min="14082" max="14083" width="38.85546875" style="63" customWidth="1"/>
    <col min="14084" max="14084" width="37.7109375" style="63" customWidth="1"/>
    <col min="14085" max="14322" width="9.140625" style="63" customWidth="1"/>
    <col min="14323" max="14323" width="5.7109375" style="63" customWidth="1"/>
    <col min="14324" max="14325" width="21.7109375" style="63" customWidth="1"/>
    <col min="14326" max="14328" width="14.28515625" style="63" customWidth="1"/>
    <col min="14329" max="14336" width="12.28515625" style="63"/>
    <col min="14337" max="14337" width="5.7109375" style="63" customWidth="1"/>
    <col min="14338" max="14339" width="38.85546875" style="63" customWidth="1"/>
    <col min="14340" max="14340" width="37.7109375" style="63" customWidth="1"/>
    <col min="14341" max="14578" width="9.140625" style="63" customWidth="1"/>
    <col min="14579" max="14579" width="5.7109375" style="63" customWidth="1"/>
    <col min="14580" max="14581" width="21.7109375" style="63" customWidth="1"/>
    <col min="14582" max="14584" width="14.28515625" style="63" customWidth="1"/>
    <col min="14585" max="14592" width="12.28515625" style="63"/>
    <col min="14593" max="14593" width="5.7109375" style="63" customWidth="1"/>
    <col min="14594" max="14595" width="38.85546875" style="63" customWidth="1"/>
    <col min="14596" max="14596" width="37.7109375" style="63" customWidth="1"/>
    <col min="14597" max="14834" width="9.140625" style="63" customWidth="1"/>
    <col min="14835" max="14835" width="5.7109375" style="63" customWidth="1"/>
    <col min="14836" max="14837" width="21.7109375" style="63" customWidth="1"/>
    <col min="14838" max="14840" width="14.28515625" style="63" customWidth="1"/>
    <col min="14841" max="14848" width="12.28515625" style="63"/>
    <col min="14849" max="14849" width="5.7109375" style="63" customWidth="1"/>
    <col min="14850" max="14851" width="38.85546875" style="63" customWidth="1"/>
    <col min="14852" max="14852" width="37.7109375" style="63" customWidth="1"/>
    <col min="14853" max="15090" width="9.140625" style="63" customWidth="1"/>
    <col min="15091" max="15091" width="5.7109375" style="63" customWidth="1"/>
    <col min="15092" max="15093" width="21.7109375" style="63" customWidth="1"/>
    <col min="15094" max="15096" width="14.28515625" style="63" customWidth="1"/>
    <col min="15097" max="15104" width="12.28515625" style="63"/>
    <col min="15105" max="15105" width="5.7109375" style="63" customWidth="1"/>
    <col min="15106" max="15107" width="38.85546875" style="63" customWidth="1"/>
    <col min="15108" max="15108" width="37.7109375" style="63" customWidth="1"/>
    <col min="15109" max="15346" width="9.140625" style="63" customWidth="1"/>
    <col min="15347" max="15347" width="5.7109375" style="63" customWidth="1"/>
    <col min="15348" max="15349" width="21.7109375" style="63" customWidth="1"/>
    <col min="15350" max="15352" width="14.28515625" style="63" customWidth="1"/>
    <col min="15353" max="15360" width="12.28515625" style="63"/>
    <col min="15361" max="15361" width="5.7109375" style="63" customWidth="1"/>
    <col min="15362" max="15363" width="38.85546875" style="63" customWidth="1"/>
    <col min="15364" max="15364" width="37.7109375" style="63" customWidth="1"/>
    <col min="15365" max="15602" width="9.140625" style="63" customWidth="1"/>
    <col min="15603" max="15603" width="5.7109375" style="63" customWidth="1"/>
    <col min="15604" max="15605" width="21.7109375" style="63" customWidth="1"/>
    <col min="15606" max="15608" width="14.28515625" style="63" customWidth="1"/>
    <col min="15609" max="15616" width="12.28515625" style="63"/>
    <col min="15617" max="15617" width="5.7109375" style="63" customWidth="1"/>
    <col min="15618" max="15619" width="38.85546875" style="63" customWidth="1"/>
    <col min="15620" max="15620" width="37.7109375" style="63" customWidth="1"/>
    <col min="15621" max="15858" width="9.140625" style="63" customWidth="1"/>
    <col min="15859" max="15859" width="5.7109375" style="63" customWidth="1"/>
    <col min="15860" max="15861" width="21.7109375" style="63" customWidth="1"/>
    <col min="15862" max="15864" width="14.28515625" style="63" customWidth="1"/>
    <col min="15865" max="15872" width="12.28515625" style="63"/>
    <col min="15873" max="15873" width="5.7109375" style="63" customWidth="1"/>
    <col min="15874" max="15875" width="38.85546875" style="63" customWidth="1"/>
    <col min="15876" max="15876" width="37.7109375" style="63" customWidth="1"/>
    <col min="15877" max="16114" width="9.140625" style="63" customWidth="1"/>
    <col min="16115" max="16115" width="5.7109375" style="63" customWidth="1"/>
    <col min="16116" max="16117" width="21.7109375" style="63" customWidth="1"/>
    <col min="16118" max="16120" width="14.28515625" style="63" customWidth="1"/>
    <col min="16121" max="16128" width="12.28515625" style="63"/>
    <col min="16129" max="16129" width="5.7109375" style="63" customWidth="1"/>
    <col min="16130" max="16131" width="38.85546875" style="63" customWidth="1"/>
    <col min="16132" max="16132" width="37.7109375" style="63" customWidth="1"/>
    <col min="16133" max="16370" width="9.140625" style="63" customWidth="1"/>
    <col min="16371" max="16371" width="5.7109375" style="63" customWidth="1"/>
    <col min="16372" max="16373" width="21.7109375" style="63" customWidth="1"/>
    <col min="16374" max="16376" width="14.28515625" style="63" customWidth="1"/>
    <col min="16377" max="16384" width="12.28515625" style="63"/>
  </cols>
  <sheetData>
    <row r="1" spans="1:256" ht="15.75" x14ac:dyDescent="0.25">
      <c r="A1" s="217" t="s">
        <v>406</v>
      </c>
      <c r="B1" s="62"/>
      <c r="C1" s="95"/>
    </row>
    <row r="2" spans="1:256" x14ac:dyDescent="0.25">
      <c r="A2" s="91" t="s">
        <v>315</v>
      </c>
      <c r="B2" s="91"/>
    </row>
    <row r="3" spans="1:256" ht="15" customHeight="1" x14ac:dyDescent="0.25">
      <c r="A3" s="428" t="s">
        <v>1232</v>
      </c>
      <c r="B3" s="426"/>
      <c r="C3" s="426"/>
      <c r="D3" s="426"/>
    </row>
    <row r="4" spans="1:256" ht="15" customHeight="1" x14ac:dyDescent="0.25">
      <c r="A4" s="160"/>
      <c r="C4" s="427" t="str">
        <f>'1'!E5</f>
        <v>KABUPATEN</v>
      </c>
      <c r="D4" s="428" t="str">
        <f>'1'!F5</f>
        <v>BELITUNG TIMUR</v>
      </c>
    </row>
    <row r="5" spans="1:256" ht="15" customHeight="1" x14ac:dyDescent="0.25">
      <c r="A5" s="160"/>
      <c r="C5" s="427" t="str">
        <f>'1'!E6</f>
        <v>TAHUN</v>
      </c>
      <c r="D5" s="428">
        <f>'1'!F6</f>
        <v>2023</v>
      </c>
    </row>
    <row r="6" spans="1:256" ht="15" customHeight="1" thickBot="1" x14ac:dyDescent="0.3">
      <c r="A6" s="64"/>
      <c r="B6" s="64"/>
      <c r="C6" s="64"/>
      <c r="D6" s="64"/>
    </row>
    <row r="7" spans="1:256" ht="45" customHeight="1" x14ac:dyDescent="0.25">
      <c r="A7" s="585" t="s">
        <v>2</v>
      </c>
      <c r="B7" s="585" t="s">
        <v>253</v>
      </c>
      <c r="C7" s="585" t="s">
        <v>407</v>
      </c>
      <c r="D7" s="671" t="s">
        <v>418</v>
      </c>
    </row>
    <row r="8" spans="1:256" s="747" customFormat="1" ht="14.25" customHeight="1" x14ac:dyDescent="0.25">
      <c r="A8" s="745">
        <v>1</v>
      </c>
      <c r="B8" s="753">
        <v>2</v>
      </c>
      <c r="C8" s="753">
        <v>3</v>
      </c>
      <c r="D8" s="745">
        <v>4</v>
      </c>
      <c r="E8" s="754"/>
    </row>
    <row r="9" spans="1:256" s="429" customFormat="1" ht="15" customHeight="1" x14ac:dyDescent="0.25">
      <c r="A9" s="413">
        <v>1</v>
      </c>
      <c r="B9" s="126" t="str">
        <f>'1'!B12</f>
        <v>Manggar</v>
      </c>
      <c r="C9" s="126" t="s">
        <v>1294</v>
      </c>
      <c r="D9" s="877" t="s">
        <v>1334</v>
      </c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</row>
    <row r="10" spans="1:256" s="430" customFormat="1" ht="15" customHeight="1" x14ac:dyDescent="0.2">
      <c r="A10" s="413">
        <v>2</v>
      </c>
      <c r="B10" s="65" t="str">
        <f>'1'!B13</f>
        <v>Damar</v>
      </c>
      <c r="C10" s="65" t="s">
        <v>1303</v>
      </c>
      <c r="D10" s="878" t="s">
        <v>1334</v>
      </c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E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  <c r="EP10" s="63"/>
      <c r="EQ10" s="63"/>
      <c r="ER10" s="63"/>
      <c r="ES10" s="63"/>
      <c r="ET10" s="63"/>
      <c r="EU10" s="63"/>
      <c r="EV10" s="63"/>
      <c r="EW10" s="63"/>
      <c r="EX10" s="63"/>
      <c r="EY10" s="63"/>
      <c r="EZ10" s="63"/>
      <c r="FA10" s="63"/>
      <c r="FB10" s="63"/>
      <c r="FC10" s="63"/>
      <c r="FD10" s="63"/>
      <c r="FE10" s="63"/>
      <c r="FF10" s="63"/>
      <c r="FG10" s="63"/>
      <c r="FH10" s="63"/>
      <c r="FI10" s="63"/>
      <c r="FJ10" s="63"/>
      <c r="FK10" s="63"/>
      <c r="FL10" s="63"/>
      <c r="FM10" s="63"/>
      <c r="FN10" s="63"/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3"/>
      <c r="GB10" s="63"/>
      <c r="GC10" s="63"/>
      <c r="GD10" s="63"/>
      <c r="GE10" s="63"/>
      <c r="GF10" s="63"/>
      <c r="GG10" s="63"/>
      <c r="GH10" s="63"/>
      <c r="GI10" s="63"/>
      <c r="GJ10" s="63"/>
      <c r="GK10" s="63"/>
      <c r="GL10" s="63"/>
      <c r="GM10" s="63"/>
      <c r="GN10" s="63"/>
      <c r="GO10" s="63"/>
      <c r="GP10" s="63"/>
      <c r="GQ10" s="63"/>
      <c r="GR10" s="63"/>
      <c r="GS10" s="63"/>
      <c r="GT10" s="63"/>
      <c r="GU10" s="63"/>
      <c r="GV10" s="63"/>
      <c r="GW10" s="63"/>
      <c r="GX10" s="63"/>
      <c r="GY10" s="63"/>
      <c r="GZ10" s="63"/>
      <c r="HA10" s="63"/>
      <c r="HB10" s="63"/>
      <c r="HC10" s="63"/>
      <c r="HD10" s="63"/>
      <c r="HE10" s="63"/>
      <c r="HF10" s="63"/>
      <c r="HG10" s="63"/>
      <c r="HH10" s="63"/>
      <c r="HI10" s="63"/>
      <c r="HJ10" s="63"/>
      <c r="HK10" s="63"/>
      <c r="HL10" s="63"/>
      <c r="HM10" s="63"/>
      <c r="HN10" s="63"/>
      <c r="HO10" s="63"/>
      <c r="HP10" s="63"/>
      <c r="HQ10" s="63"/>
      <c r="HR10" s="63"/>
      <c r="HS10" s="63"/>
      <c r="HT10" s="63"/>
      <c r="HU10" s="63"/>
      <c r="HV10" s="63"/>
      <c r="HW10" s="63"/>
      <c r="HX10" s="63"/>
      <c r="HY10" s="63"/>
      <c r="HZ10" s="63"/>
      <c r="IA10" s="63"/>
      <c r="IB10" s="63"/>
      <c r="IC10" s="63"/>
      <c r="ID10" s="63"/>
      <c r="IE10" s="63"/>
      <c r="IF10" s="63"/>
      <c r="IG10" s="63"/>
      <c r="IH10" s="63"/>
      <c r="II10" s="63"/>
      <c r="IJ10" s="63"/>
      <c r="IK10" s="63"/>
      <c r="IL10" s="63"/>
      <c r="IM10" s="63"/>
      <c r="IN10" s="63"/>
      <c r="IO10" s="63"/>
      <c r="IP10" s="63"/>
      <c r="IQ10" s="63"/>
      <c r="IR10" s="63"/>
      <c r="IS10" s="63"/>
      <c r="IT10" s="63"/>
      <c r="IU10" s="63"/>
      <c r="IV10" s="63"/>
    </row>
    <row r="11" spans="1:256" s="430" customFormat="1" ht="15" customHeight="1" x14ac:dyDescent="0.2">
      <c r="A11" s="413">
        <v>3</v>
      </c>
      <c r="B11" s="65" t="str">
        <f>'1'!B14</f>
        <v>Kelapa Kampit</v>
      </c>
      <c r="C11" s="65" t="s">
        <v>1296</v>
      </c>
      <c r="D11" s="878" t="s">
        <v>1334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  <c r="EZ11" s="63"/>
      <c r="FA11" s="63"/>
      <c r="FB11" s="63"/>
      <c r="FC11" s="63"/>
      <c r="FD11" s="63"/>
      <c r="FE11" s="63"/>
      <c r="FF11" s="63"/>
      <c r="FG11" s="63"/>
      <c r="FH11" s="63"/>
      <c r="FI11" s="63"/>
      <c r="FJ11" s="63"/>
      <c r="FK11" s="63"/>
      <c r="FL11" s="63"/>
      <c r="FM11" s="63"/>
      <c r="FN11" s="63"/>
      <c r="FO11" s="63"/>
      <c r="FP11" s="63"/>
      <c r="FQ11" s="63"/>
      <c r="FR11" s="63"/>
      <c r="FS11" s="63"/>
      <c r="FT11" s="63"/>
      <c r="FU11" s="63"/>
      <c r="FV11" s="63"/>
      <c r="FW11" s="63"/>
      <c r="FX11" s="63"/>
      <c r="FY11" s="63"/>
      <c r="FZ11" s="63"/>
      <c r="GA11" s="63"/>
      <c r="GB11" s="63"/>
      <c r="GC11" s="63"/>
      <c r="GD11" s="63"/>
      <c r="GE11" s="63"/>
      <c r="GF11" s="63"/>
      <c r="GG11" s="63"/>
      <c r="GH11" s="63"/>
      <c r="GI11" s="63"/>
      <c r="GJ11" s="63"/>
      <c r="GK11" s="63"/>
      <c r="GL11" s="63"/>
      <c r="GM11" s="63"/>
      <c r="GN11" s="63"/>
      <c r="GO11" s="63"/>
      <c r="GP11" s="63"/>
      <c r="GQ11" s="63"/>
      <c r="GR11" s="63"/>
      <c r="GS11" s="63"/>
      <c r="GT11" s="63"/>
      <c r="GU11" s="63"/>
      <c r="GV11" s="63"/>
      <c r="GW11" s="63"/>
      <c r="GX11" s="63"/>
      <c r="GY11" s="63"/>
      <c r="GZ11" s="63"/>
      <c r="HA11" s="63"/>
      <c r="HB11" s="63"/>
      <c r="HC11" s="63"/>
      <c r="HD11" s="63"/>
      <c r="HE11" s="63"/>
      <c r="HF11" s="63"/>
      <c r="HG11" s="63"/>
      <c r="HH11" s="63"/>
      <c r="HI11" s="63"/>
      <c r="HJ11" s="63"/>
      <c r="HK11" s="63"/>
      <c r="HL11" s="63"/>
      <c r="HM11" s="63"/>
      <c r="HN11" s="63"/>
      <c r="HO11" s="63"/>
      <c r="HP11" s="63"/>
      <c r="HQ11" s="63"/>
      <c r="HR11" s="63"/>
      <c r="HS11" s="63"/>
      <c r="HT11" s="63"/>
      <c r="HU11" s="63"/>
      <c r="HV11" s="63"/>
      <c r="HW11" s="63"/>
      <c r="HX11" s="63"/>
      <c r="HY11" s="63"/>
      <c r="HZ11" s="63"/>
      <c r="IA11" s="63"/>
      <c r="IB11" s="63"/>
      <c r="IC11" s="63"/>
      <c r="ID11" s="63"/>
      <c r="IE11" s="63"/>
      <c r="IF11" s="63"/>
      <c r="IG11" s="63"/>
      <c r="IH11" s="63"/>
      <c r="II11" s="63"/>
      <c r="IJ11" s="63"/>
      <c r="IK11" s="63"/>
      <c r="IL11" s="63"/>
      <c r="IM11" s="63"/>
      <c r="IN11" s="63"/>
      <c r="IO11" s="63"/>
      <c r="IP11" s="63"/>
      <c r="IQ11" s="63"/>
      <c r="IR11" s="63"/>
      <c r="IS11" s="63"/>
      <c r="IT11" s="63"/>
      <c r="IU11" s="63"/>
      <c r="IV11" s="63"/>
    </row>
    <row r="12" spans="1:256" s="430" customFormat="1" ht="15" customHeight="1" x14ac:dyDescent="0.2">
      <c r="A12" s="413">
        <v>4</v>
      </c>
      <c r="B12" s="65" t="str">
        <f>'1'!B15</f>
        <v>Gantung</v>
      </c>
      <c r="C12" s="65" t="s">
        <v>1297</v>
      </c>
      <c r="D12" s="878" t="s">
        <v>1334</v>
      </c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F12" s="63"/>
      <c r="CG12" s="63"/>
      <c r="CH12" s="63"/>
      <c r="CI12" s="63"/>
      <c r="CJ12" s="63"/>
      <c r="CK12" s="63"/>
      <c r="CL12" s="63"/>
      <c r="CM12" s="63"/>
      <c r="CN12" s="63"/>
      <c r="CO12" s="63"/>
      <c r="CP12" s="63"/>
      <c r="CQ12" s="63"/>
      <c r="CR12" s="63"/>
      <c r="CS12" s="63"/>
      <c r="CT12" s="63"/>
      <c r="CU12" s="63"/>
      <c r="CV12" s="63"/>
      <c r="CW12" s="63"/>
      <c r="CX12" s="63"/>
      <c r="CY12" s="63"/>
      <c r="CZ12" s="63"/>
      <c r="DA12" s="63"/>
      <c r="DB12" s="63"/>
      <c r="DC12" s="63"/>
      <c r="DD12" s="63"/>
      <c r="DE12" s="63"/>
      <c r="DF12" s="63"/>
      <c r="DG12" s="63"/>
      <c r="DH12" s="63"/>
      <c r="DI12" s="63"/>
      <c r="DJ12" s="63"/>
      <c r="DK12" s="63"/>
      <c r="DL12" s="63"/>
      <c r="DM12" s="63"/>
      <c r="DN12" s="63"/>
      <c r="DO12" s="63"/>
      <c r="DP12" s="63"/>
      <c r="DQ12" s="63"/>
      <c r="DR12" s="63"/>
      <c r="DS12" s="63"/>
      <c r="DT12" s="63"/>
      <c r="DU12" s="63"/>
      <c r="DV12" s="63"/>
      <c r="DW12" s="63"/>
      <c r="DX12" s="63"/>
      <c r="DY12" s="63"/>
      <c r="DZ12" s="63"/>
      <c r="EA12" s="63"/>
      <c r="EB12" s="63"/>
      <c r="EC12" s="63"/>
      <c r="ED12" s="63"/>
      <c r="EE12" s="63"/>
      <c r="EF12" s="63"/>
      <c r="EG12" s="63"/>
      <c r="EH12" s="63"/>
      <c r="EI12" s="63"/>
      <c r="EJ12" s="63"/>
      <c r="EK12" s="63"/>
      <c r="EL12" s="63"/>
      <c r="EM12" s="63"/>
      <c r="EN12" s="63"/>
      <c r="EO12" s="63"/>
      <c r="EP12" s="63"/>
      <c r="EQ12" s="63"/>
      <c r="ER12" s="63"/>
      <c r="ES12" s="63"/>
      <c r="ET12" s="63"/>
      <c r="EU12" s="63"/>
      <c r="EV12" s="63"/>
      <c r="EW12" s="63"/>
      <c r="EX12" s="63"/>
      <c r="EY12" s="63"/>
      <c r="EZ12" s="63"/>
      <c r="FA12" s="63"/>
      <c r="FB12" s="63"/>
      <c r="FC12" s="63"/>
      <c r="FD12" s="63"/>
      <c r="FE12" s="63"/>
      <c r="FF12" s="63"/>
      <c r="FG12" s="63"/>
      <c r="FH12" s="63"/>
      <c r="FI12" s="63"/>
      <c r="FJ12" s="63"/>
      <c r="FK12" s="63"/>
      <c r="FL12" s="63"/>
      <c r="FM12" s="63"/>
      <c r="FN12" s="63"/>
      <c r="FO12" s="63"/>
      <c r="FP12" s="63"/>
      <c r="FQ12" s="63"/>
      <c r="FR12" s="63"/>
      <c r="FS12" s="63"/>
      <c r="FT12" s="63"/>
      <c r="FU12" s="63"/>
      <c r="FV12" s="63"/>
      <c r="FW12" s="63"/>
      <c r="FX12" s="63"/>
      <c r="FY12" s="63"/>
      <c r="FZ12" s="63"/>
      <c r="GA12" s="63"/>
      <c r="GB12" s="63"/>
      <c r="GC12" s="63"/>
      <c r="GD12" s="63"/>
      <c r="GE12" s="63"/>
      <c r="GF12" s="63"/>
      <c r="GG12" s="63"/>
      <c r="GH12" s="63"/>
      <c r="GI12" s="63"/>
      <c r="GJ12" s="63"/>
      <c r="GK12" s="63"/>
      <c r="GL12" s="63"/>
      <c r="GM12" s="63"/>
      <c r="GN12" s="63"/>
      <c r="GO12" s="63"/>
      <c r="GP12" s="63"/>
      <c r="GQ12" s="63"/>
      <c r="GR12" s="63"/>
      <c r="GS12" s="63"/>
      <c r="GT12" s="63"/>
      <c r="GU12" s="63"/>
      <c r="GV12" s="63"/>
      <c r="GW12" s="63"/>
      <c r="GX12" s="63"/>
      <c r="GY12" s="63"/>
      <c r="GZ12" s="63"/>
      <c r="HA12" s="63"/>
      <c r="HB12" s="63"/>
      <c r="HC12" s="63"/>
      <c r="HD12" s="63"/>
      <c r="HE12" s="63"/>
      <c r="HF12" s="63"/>
      <c r="HG12" s="63"/>
      <c r="HH12" s="63"/>
      <c r="HI12" s="63"/>
      <c r="HJ12" s="63"/>
      <c r="HK12" s="63"/>
      <c r="HL12" s="63"/>
      <c r="HM12" s="63"/>
      <c r="HN12" s="63"/>
      <c r="HO12" s="63"/>
      <c r="HP12" s="63"/>
      <c r="HQ12" s="63"/>
      <c r="HR12" s="63"/>
      <c r="HS12" s="63"/>
      <c r="HT12" s="63"/>
      <c r="HU12" s="63"/>
      <c r="HV12" s="63"/>
      <c r="HW12" s="63"/>
      <c r="HX12" s="63"/>
      <c r="HY12" s="63"/>
      <c r="HZ12" s="63"/>
      <c r="IA12" s="63"/>
      <c r="IB12" s="63"/>
      <c r="IC12" s="63"/>
      <c r="ID12" s="63"/>
      <c r="IE12" s="63"/>
      <c r="IF12" s="63"/>
      <c r="IG12" s="63"/>
      <c r="IH12" s="63"/>
      <c r="II12" s="63"/>
      <c r="IJ12" s="63"/>
      <c r="IK12" s="63"/>
      <c r="IL12" s="63"/>
      <c r="IM12" s="63"/>
      <c r="IN12" s="63"/>
      <c r="IO12" s="63"/>
      <c r="IP12" s="63"/>
      <c r="IQ12" s="63"/>
      <c r="IR12" s="63"/>
      <c r="IS12" s="63"/>
      <c r="IT12" s="63"/>
      <c r="IU12" s="63"/>
      <c r="IV12" s="63"/>
    </row>
    <row r="13" spans="1:256" s="430" customFormat="1" ht="15" customHeight="1" x14ac:dyDescent="0.2">
      <c r="A13" s="413">
        <v>5</v>
      </c>
      <c r="B13" s="65" t="str">
        <f>'1'!B16</f>
        <v>Simpang Renggiang</v>
      </c>
      <c r="C13" s="65" t="s">
        <v>1304</v>
      </c>
      <c r="D13" s="878" t="s">
        <v>1334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3"/>
      <c r="CO13" s="63"/>
      <c r="CP13" s="63"/>
      <c r="CQ13" s="63"/>
      <c r="CR13" s="63"/>
      <c r="CS13" s="63"/>
      <c r="CT13" s="63"/>
      <c r="CU13" s="63"/>
      <c r="CV13" s="63"/>
      <c r="CW13" s="63"/>
      <c r="CX13" s="63"/>
      <c r="CY13" s="63"/>
      <c r="CZ13" s="63"/>
      <c r="DA13" s="63"/>
      <c r="DB13" s="63"/>
      <c r="DC13" s="63"/>
      <c r="DD13" s="63"/>
      <c r="DE13" s="63"/>
      <c r="DF13" s="63"/>
      <c r="DG13" s="63"/>
      <c r="DH13" s="63"/>
      <c r="DI13" s="63"/>
      <c r="DJ13" s="63"/>
      <c r="DK13" s="63"/>
      <c r="DL13" s="63"/>
      <c r="DM13" s="63"/>
      <c r="DN13" s="63"/>
      <c r="DO13" s="63"/>
      <c r="DP13" s="63"/>
      <c r="DQ13" s="63"/>
      <c r="DR13" s="63"/>
      <c r="DS13" s="63"/>
      <c r="DT13" s="63"/>
      <c r="DU13" s="63"/>
      <c r="DV13" s="63"/>
      <c r="DW13" s="63"/>
      <c r="DX13" s="63"/>
      <c r="DY13" s="63"/>
      <c r="DZ13" s="63"/>
      <c r="EA13" s="63"/>
      <c r="EB13" s="63"/>
      <c r="EC13" s="63"/>
      <c r="ED13" s="63"/>
      <c r="EE13" s="63"/>
      <c r="EF13" s="63"/>
      <c r="EG13" s="63"/>
      <c r="EH13" s="63"/>
      <c r="EI13" s="63"/>
      <c r="EJ13" s="63"/>
      <c r="EK13" s="63"/>
      <c r="EL13" s="63"/>
      <c r="EM13" s="63"/>
      <c r="EN13" s="63"/>
      <c r="EO13" s="63"/>
      <c r="EP13" s="63"/>
      <c r="EQ13" s="63"/>
      <c r="ER13" s="63"/>
      <c r="ES13" s="63"/>
      <c r="ET13" s="63"/>
      <c r="EU13" s="63"/>
      <c r="EV13" s="63"/>
      <c r="EW13" s="63"/>
      <c r="EX13" s="63"/>
      <c r="EY13" s="63"/>
      <c r="EZ13" s="63"/>
      <c r="FA13" s="63"/>
      <c r="FB13" s="63"/>
      <c r="FC13" s="63"/>
      <c r="FD13" s="63"/>
      <c r="FE13" s="63"/>
      <c r="FF13" s="63"/>
      <c r="FG13" s="63"/>
      <c r="FH13" s="63"/>
      <c r="FI13" s="63"/>
      <c r="FJ13" s="63"/>
      <c r="FK13" s="63"/>
      <c r="FL13" s="63"/>
      <c r="FM13" s="63"/>
      <c r="FN13" s="63"/>
      <c r="FO13" s="63"/>
      <c r="FP13" s="63"/>
      <c r="FQ13" s="63"/>
      <c r="FR13" s="63"/>
      <c r="FS13" s="63"/>
      <c r="FT13" s="63"/>
      <c r="FU13" s="63"/>
      <c r="FV13" s="63"/>
      <c r="FW13" s="63"/>
      <c r="FX13" s="63"/>
      <c r="FY13" s="63"/>
      <c r="FZ13" s="63"/>
      <c r="GA13" s="63"/>
      <c r="GB13" s="63"/>
      <c r="GC13" s="63"/>
      <c r="GD13" s="63"/>
      <c r="GE13" s="63"/>
      <c r="GF13" s="63"/>
      <c r="GG13" s="63"/>
      <c r="GH13" s="63"/>
      <c r="GI13" s="63"/>
      <c r="GJ13" s="63"/>
      <c r="GK13" s="63"/>
      <c r="GL13" s="63"/>
      <c r="GM13" s="63"/>
      <c r="GN13" s="63"/>
      <c r="GO13" s="63"/>
      <c r="GP13" s="63"/>
      <c r="GQ13" s="63"/>
      <c r="GR13" s="63"/>
      <c r="GS13" s="63"/>
      <c r="GT13" s="63"/>
      <c r="GU13" s="63"/>
      <c r="GV13" s="63"/>
      <c r="GW13" s="63"/>
      <c r="GX13" s="63"/>
      <c r="GY13" s="63"/>
      <c r="GZ13" s="63"/>
      <c r="HA13" s="63"/>
      <c r="HB13" s="63"/>
      <c r="HC13" s="63"/>
      <c r="HD13" s="63"/>
      <c r="HE13" s="63"/>
      <c r="HF13" s="63"/>
      <c r="HG13" s="63"/>
      <c r="HH13" s="63"/>
      <c r="HI13" s="63"/>
      <c r="HJ13" s="63"/>
      <c r="HK13" s="63"/>
      <c r="HL13" s="63"/>
      <c r="HM13" s="63"/>
      <c r="HN13" s="63"/>
      <c r="HO13" s="63"/>
      <c r="HP13" s="63"/>
      <c r="HQ13" s="63"/>
      <c r="HR13" s="63"/>
      <c r="HS13" s="63"/>
      <c r="HT13" s="63"/>
      <c r="HU13" s="63"/>
      <c r="HV13" s="63"/>
      <c r="HW13" s="63"/>
      <c r="HX13" s="63"/>
      <c r="HY13" s="63"/>
      <c r="HZ13" s="63"/>
      <c r="IA13" s="63"/>
      <c r="IB13" s="63"/>
      <c r="IC13" s="63"/>
      <c r="ID13" s="63"/>
      <c r="IE13" s="63"/>
      <c r="IF13" s="63"/>
      <c r="IG13" s="63"/>
      <c r="IH13" s="63"/>
      <c r="II13" s="63"/>
      <c r="IJ13" s="63"/>
      <c r="IK13" s="63"/>
      <c r="IL13" s="63"/>
      <c r="IM13" s="63"/>
      <c r="IN13" s="63"/>
      <c r="IO13" s="63"/>
      <c r="IP13" s="63"/>
      <c r="IQ13" s="63"/>
      <c r="IR13" s="63"/>
      <c r="IS13" s="63"/>
      <c r="IT13" s="63"/>
      <c r="IU13" s="63"/>
      <c r="IV13" s="63"/>
    </row>
    <row r="14" spans="1:256" s="430" customFormat="1" ht="15" customHeight="1" x14ac:dyDescent="0.2">
      <c r="A14" s="413">
        <v>6</v>
      </c>
      <c r="B14" s="65" t="str">
        <f>'1'!B17</f>
        <v>Simpang Pesak</v>
      </c>
      <c r="C14" s="65" t="s">
        <v>1299</v>
      </c>
      <c r="D14" s="878" t="s">
        <v>1334</v>
      </c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63"/>
      <c r="DM14" s="63"/>
      <c r="DN14" s="63"/>
      <c r="DO14" s="63"/>
      <c r="DP14" s="63"/>
      <c r="DQ14" s="63"/>
      <c r="DR14" s="63"/>
      <c r="DS14" s="63"/>
      <c r="DT14" s="63"/>
      <c r="DU14" s="63"/>
      <c r="DV14" s="63"/>
      <c r="DW14" s="63"/>
      <c r="DX14" s="63"/>
      <c r="DY14" s="63"/>
      <c r="DZ14" s="63"/>
      <c r="EA14" s="63"/>
      <c r="EB14" s="63"/>
      <c r="EC14" s="63"/>
      <c r="ED14" s="63"/>
      <c r="EE14" s="63"/>
      <c r="EF14" s="63"/>
      <c r="EG14" s="63"/>
      <c r="EH14" s="63"/>
      <c r="EI14" s="63"/>
      <c r="EJ14" s="63"/>
      <c r="EK14" s="63"/>
      <c r="EL14" s="63"/>
      <c r="EM14" s="63"/>
      <c r="EN14" s="63"/>
      <c r="EO14" s="63"/>
      <c r="EP14" s="63"/>
      <c r="EQ14" s="63"/>
      <c r="ER14" s="63"/>
      <c r="ES14" s="63"/>
      <c r="ET14" s="63"/>
      <c r="EU14" s="63"/>
      <c r="EV14" s="63"/>
      <c r="EW14" s="63"/>
      <c r="EX14" s="63"/>
      <c r="EY14" s="63"/>
      <c r="EZ14" s="63"/>
      <c r="FA14" s="63"/>
      <c r="FB14" s="63"/>
      <c r="FC14" s="63"/>
      <c r="FD14" s="63"/>
      <c r="FE14" s="63"/>
      <c r="FF14" s="63"/>
      <c r="FG14" s="63"/>
      <c r="FH14" s="63"/>
      <c r="FI14" s="63"/>
      <c r="FJ14" s="63"/>
      <c r="FK14" s="63"/>
      <c r="FL14" s="63"/>
      <c r="FM14" s="63"/>
      <c r="FN14" s="63"/>
      <c r="FO14" s="63"/>
      <c r="FP14" s="63"/>
      <c r="FQ14" s="63"/>
      <c r="FR14" s="63"/>
      <c r="FS14" s="63"/>
      <c r="FT14" s="63"/>
      <c r="FU14" s="63"/>
      <c r="FV14" s="63"/>
      <c r="FW14" s="63"/>
      <c r="FX14" s="63"/>
      <c r="FY14" s="63"/>
      <c r="FZ14" s="63"/>
      <c r="GA14" s="63"/>
      <c r="GB14" s="63"/>
      <c r="GC14" s="63"/>
      <c r="GD14" s="63"/>
      <c r="GE14" s="63"/>
      <c r="GF14" s="63"/>
      <c r="GG14" s="63"/>
      <c r="GH14" s="63"/>
      <c r="GI14" s="63"/>
      <c r="GJ14" s="63"/>
      <c r="GK14" s="63"/>
      <c r="GL14" s="63"/>
      <c r="GM14" s="63"/>
      <c r="GN14" s="63"/>
      <c r="GO14" s="63"/>
      <c r="GP14" s="63"/>
      <c r="GQ14" s="63"/>
      <c r="GR14" s="63"/>
      <c r="GS14" s="63"/>
      <c r="GT14" s="63"/>
      <c r="GU14" s="63"/>
      <c r="GV14" s="63"/>
      <c r="GW14" s="63"/>
      <c r="GX14" s="63"/>
      <c r="GY14" s="63"/>
      <c r="GZ14" s="63"/>
      <c r="HA14" s="63"/>
      <c r="HB14" s="63"/>
      <c r="HC14" s="63"/>
      <c r="HD14" s="63"/>
      <c r="HE14" s="63"/>
      <c r="HF14" s="63"/>
      <c r="HG14" s="63"/>
      <c r="HH14" s="63"/>
      <c r="HI14" s="63"/>
      <c r="HJ14" s="63"/>
      <c r="HK14" s="63"/>
      <c r="HL14" s="63"/>
      <c r="HM14" s="63"/>
      <c r="HN14" s="63"/>
      <c r="HO14" s="63"/>
      <c r="HP14" s="63"/>
      <c r="HQ14" s="63"/>
      <c r="HR14" s="63"/>
      <c r="HS14" s="63"/>
      <c r="HT14" s="63"/>
      <c r="HU14" s="63"/>
      <c r="HV14" s="63"/>
      <c r="HW14" s="63"/>
      <c r="HX14" s="63"/>
      <c r="HY14" s="63"/>
      <c r="HZ14" s="63"/>
      <c r="IA14" s="63"/>
      <c r="IB14" s="63"/>
      <c r="IC14" s="63"/>
      <c r="ID14" s="63"/>
      <c r="IE14" s="63"/>
      <c r="IF14" s="63"/>
      <c r="IG14" s="63"/>
      <c r="IH14" s="63"/>
      <c r="II14" s="63"/>
      <c r="IJ14" s="63"/>
      <c r="IK14" s="63"/>
      <c r="IL14" s="63"/>
      <c r="IM14" s="63"/>
      <c r="IN14" s="63"/>
      <c r="IO14" s="63"/>
      <c r="IP14" s="63"/>
      <c r="IQ14" s="63"/>
      <c r="IR14" s="63"/>
      <c r="IS14" s="63"/>
      <c r="IT14" s="63"/>
      <c r="IU14" s="63"/>
      <c r="IV14" s="63"/>
    </row>
    <row r="15" spans="1:256" s="430" customFormat="1" ht="15" customHeight="1" x14ac:dyDescent="0.2">
      <c r="A15" s="413">
        <v>7</v>
      </c>
      <c r="B15" s="65" t="str">
        <f>'1'!B18</f>
        <v>Dendang</v>
      </c>
      <c r="C15" s="65" t="s">
        <v>1300</v>
      </c>
      <c r="D15" s="878" t="s">
        <v>1334</v>
      </c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  <c r="EE15" s="63"/>
      <c r="EF15" s="63"/>
      <c r="EG15" s="63"/>
      <c r="EH15" s="63"/>
      <c r="EI15" s="63"/>
      <c r="EJ15" s="63"/>
      <c r="EK15" s="63"/>
      <c r="EL15" s="63"/>
      <c r="EM15" s="63"/>
      <c r="EN15" s="63"/>
      <c r="EO15" s="63"/>
      <c r="EP15" s="63"/>
      <c r="EQ15" s="63"/>
      <c r="ER15" s="63"/>
      <c r="ES15" s="63"/>
      <c r="ET15" s="63"/>
      <c r="EU15" s="63"/>
      <c r="EV15" s="63"/>
      <c r="EW15" s="63"/>
      <c r="EX15" s="63"/>
      <c r="EY15" s="63"/>
      <c r="EZ15" s="63"/>
      <c r="FA15" s="63"/>
      <c r="FB15" s="63"/>
      <c r="FC15" s="63"/>
      <c r="FD15" s="63"/>
      <c r="FE15" s="63"/>
      <c r="FF15" s="63"/>
      <c r="FG15" s="63"/>
      <c r="FH15" s="63"/>
      <c r="FI15" s="63"/>
      <c r="FJ15" s="63"/>
      <c r="FK15" s="63"/>
      <c r="FL15" s="63"/>
      <c r="FM15" s="63"/>
      <c r="FN15" s="63"/>
      <c r="FO15" s="63"/>
      <c r="FP15" s="63"/>
      <c r="FQ15" s="63"/>
      <c r="FR15" s="63"/>
      <c r="FS15" s="63"/>
      <c r="FT15" s="63"/>
      <c r="FU15" s="63"/>
      <c r="FV15" s="63"/>
      <c r="FW15" s="63"/>
      <c r="FX15" s="63"/>
      <c r="FY15" s="63"/>
      <c r="FZ15" s="63"/>
      <c r="GA15" s="63"/>
      <c r="GB15" s="63"/>
      <c r="GC15" s="63"/>
      <c r="GD15" s="63"/>
      <c r="GE15" s="63"/>
      <c r="GF15" s="63"/>
      <c r="GG15" s="63"/>
      <c r="GH15" s="63"/>
      <c r="GI15" s="63"/>
      <c r="GJ15" s="63"/>
      <c r="GK15" s="63"/>
      <c r="GL15" s="63"/>
      <c r="GM15" s="63"/>
      <c r="GN15" s="63"/>
      <c r="GO15" s="63"/>
      <c r="GP15" s="63"/>
      <c r="GQ15" s="63"/>
      <c r="GR15" s="63"/>
      <c r="GS15" s="63"/>
      <c r="GT15" s="63"/>
      <c r="GU15" s="63"/>
      <c r="GV15" s="63"/>
      <c r="GW15" s="63"/>
      <c r="GX15" s="63"/>
      <c r="GY15" s="63"/>
      <c r="GZ15" s="63"/>
      <c r="HA15" s="63"/>
      <c r="HB15" s="63"/>
      <c r="HC15" s="63"/>
      <c r="HD15" s="63"/>
      <c r="HE15" s="63"/>
      <c r="HF15" s="63"/>
      <c r="HG15" s="63"/>
      <c r="HH15" s="63"/>
      <c r="HI15" s="63"/>
      <c r="HJ15" s="63"/>
      <c r="HK15" s="63"/>
      <c r="HL15" s="63"/>
      <c r="HM15" s="63"/>
      <c r="HN15" s="63"/>
      <c r="HO15" s="63"/>
      <c r="HP15" s="63"/>
      <c r="HQ15" s="63"/>
      <c r="HR15" s="63"/>
      <c r="HS15" s="63"/>
      <c r="HT15" s="63"/>
      <c r="HU15" s="63"/>
      <c r="HV15" s="63"/>
      <c r="HW15" s="63"/>
      <c r="HX15" s="63"/>
      <c r="HY15" s="63"/>
      <c r="HZ15" s="63"/>
      <c r="IA15" s="63"/>
      <c r="IB15" s="63"/>
      <c r="IC15" s="63"/>
      <c r="ID15" s="63"/>
      <c r="IE15" s="63"/>
      <c r="IF15" s="63"/>
      <c r="IG15" s="63"/>
      <c r="IH15" s="63"/>
      <c r="II15" s="63"/>
      <c r="IJ15" s="63"/>
      <c r="IK15" s="63"/>
      <c r="IL15" s="63"/>
      <c r="IM15" s="63"/>
      <c r="IN15" s="63"/>
      <c r="IO15" s="63"/>
      <c r="IP15" s="63"/>
      <c r="IQ15" s="63"/>
      <c r="IR15" s="63"/>
      <c r="IS15" s="63"/>
      <c r="IT15" s="63"/>
      <c r="IU15" s="63"/>
      <c r="IV15" s="63"/>
    </row>
    <row r="16" spans="1:256" s="430" customFormat="1" ht="15" customHeight="1" x14ac:dyDescent="0.2">
      <c r="A16" s="395"/>
      <c r="B16" s="65"/>
      <c r="C16" s="65"/>
      <c r="D16" s="136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3"/>
      <c r="DE16" s="63"/>
      <c r="DF16" s="63"/>
      <c r="DG16" s="63"/>
      <c r="DH16" s="63"/>
      <c r="DI16" s="63"/>
      <c r="DJ16" s="63"/>
      <c r="DK16" s="63"/>
      <c r="DL16" s="63"/>
      <c r="DM16" s="63"/>
      <c r="DN16" s="63"/>
      <c r="DO16" s="63"/>
      <c r="DP16" s="63"/>
      <c r="DQ16" s="63"/>
      <c r="DR16" s="63"/>
      <c r="DS16" s="63"/>
      <c r="DT16" s="63"/>
      <c r="DU16" s="63"/>
      <c r="DV16" s="63"/>
      <c r="DW16" s="63"/>
      <c r="DX16" s="63"/>
      <c r="DY16" s="63"/>
      <c r="DZ16" s="63"/>
      <c r="EA16" s="63"/>
      <c r="EB16" s="63"/>
      <c r="EC16" s="63"/>
      <c r="ED16" s="63"/>
      <c r="EE16" s="63"/>
      <c r="EF16" s="63"/>
      <c r="EG16" s="63"/>
      <c r="EH16" s="63"/>
      <c r="EI16" s="63"/>
      <c r="EJ16" s="63"/>
      <c r="EK16" s="63"/>
      <c r="EL16" s="63"/>
      <c r="EM16" s="63"/>
      <c r="EN16" s="63"/>
      <c r="EO16" s="63"/>
      <c r="EP16" s="63"/>
      <c r="EQ16" s="63"/>
      <c r="ER16" s="63"/>
      <c r="ES16" s="63"/>
      <c r="ET16" s="63"/>
      <c r="EU16" s="63"/>
      <c r="EV16" s="63"/>
      <c r="EW16" s="63"/>
      <c r="EX16" s="63"/>
      <c r="EY16" s="63"/>
      <c r="EZ16" s="63"/>
      <c r="FA16" s="63"/>
      <c r="FB16" s="63"/>
      <c r="FC16" s="63"/>
      <c r="FD16" s="63"/>
      <c r="FE16" s="63"/>
      <c r="FF16" s="63"/>
      <c r="FG16" s="63"/>
      <c r="FH16" s="63"/>
      <c r="FI16" s="63"/>
      <c r="FJ16" s="63"/>
      <c r="FK16" s="63"/>
      <c r="FL16" s="63"/>
      <c r="FM16" s="63"/>
      <c r="FN16" s="63"/>
      <c r="FO16" s="63"/>
      <c r="FP16" s="63"/>
      <c r="FQ16" s="63"/>
      <c r="FR16" s="63"/>
      <c r="FS16" s="63"/>
      <c r="FT16" s="63"/>
      <c r="FU16" s="63"/>
      <c r="FV16" s="63"/>
      <c r="FW16" s="63"/>
      <c r="FX16" s="63"/>
      <c r="FY16" s="63"/>
      <c r="FZ16" s="63"/>
      <c r="GA16" s="63"/>
      <c r="GB16" s="63"/>
      <c r="GC16" s="63"/>
      <c r="GD16" s="63"/>
      <c r="GE16" s="63"/>
      <c r="GF16" s="63"/>
      <c r="GG16" s="63"/>
      <c r="GH16" s="63"/>
      <c r="GI16" s="63"/>
      <c r="GJ16" s="63"/>
      <c r="GK16" s="63"/>
      <c r="GL16" s="63"/>
      <c r="GM16" s="63"/>
      <c r="GN16" s="63"/>
      <c r="GO16" s="63"/>
      <c r="GP16" s="63"/>
      <c r="GQ16" s="63"/>
      <c r="GR16" s="63"/>
      <c r="GS16" s="63"/>
      <c r="GT16" s="63"/>
      <c r="GU16" s="63"/>
      <c r="GV16" s="63"/>
      <c r="GW16" s="63"/>
      <c r="GX16" s="63"/>
      <c r="GY16" s="63"/>
      <c r="GZ16" s="63"/>
      <c r="HA16" s="63"/>
      <c r="HB16" s="63"/>
      <c r="HC16" s="63"/>
      <c r="HD16" s="63"/>
      <c r="HE16" s="63"/>
      <c r="HF16" s="63"/>
      <c r="HG16" s="63"/>
      <c r="HH16" s="63"/>
      <c r="HI16" s="63"/>
      <c r="HJ16" s="63"/>
      <c r="HK16" s="63"/>
      <c r="HL16" s="63"/>
      <c r="HM16" s="63"/>
      <c r="HN16" s="63"/>
      <c r="HO16" s="63"/>
      <c r="HP16" s="63"/>
      <c r="HQ16" s="63"/>
      <c r="HR16" s="63"/>
      <c r="HS16" s="63"/>
      <c r="HT16" s="63"/>
      <c r="HU16" s="63"/>
      <c r="HV16" s="63"/>
      <c r="HW16" s="63"/>
      <c r="HX16" s="63"/>
      <c r="HY16" s="63"/>
      <c r="HZ16" s="63"/>
      <c r="IA16" s="63"/>
      <c r="IB16" s="63"/>
      <c r="IC16" s="63"/>
      <c r="ID16" s="63"/>
      <c r="IE16" s="63"/>
      <c r="IF16" s="63"/>
      <c r="IG16" s="63"/>
      <c r="IH16" s="63"/>
      <c r="II16" s="63"/>
      <c r="IJ16" s="63"/>
      <c r="IK16" s="63"/>
      <c r="IL16" s="63"/>
      <c r="IM16" s="63"/>
      <c r="IN16" s="63"/>
      <c r="IO16" s="63"/>
      <c r="IP16" s="63"/>
      <c r="IQ16" s="63"/>
      <c r="IR16" s="63"/>
      <c r="IS16" s="63"/>
      <c r="IT16" s="63"/>
      <c r="IU16" s="63"/>
      <c r="IV16" s="63"/>
    </row>
    <row r="17" spans="1:256" s="430" customFormat="1" ht="17.100000000000001" customHeight="1" x14ac:dyDescent="0.2">
      <c r="A17" s="1211" t="s">
        <v>408</v>
      </c>
      <c r="B17" s="1212"/>
      <c r="C17" s="1213"/>
      <c r="D17" s="875">
        <f>COUNTIF(D9:D16,"V")</f>
        <v>7</v>
      </c>
      <c r="E17" s="63"/>
      <c r="F17" s="63"/>
      <c r="G17" s="63">
        <f>SUM(G16:G16)</f>
        <v>0</v>
      </c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3"/>
      <c r="CQ17" s="63"/>
      <c r="CR17" s="63"/>
      <c r="CS17" s="63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  <c r="EN17" s="63"/>
      <c r="EO17" s="63"/>
      <c r="EP17" s="63"/>
      <c r="EQ17" s="63"/>
      <c r="ER17" s="63"/>
      <c r="ES17" s="63"/>
      <c r="ET17" s="63"/>
      <c r="EU17" s="63"/>
      <c r="EV17" s="63"/>
      <c r="EW17" s="63"/>
      <c r="EX17" s="63"/>
      <c r="EY17" s="63"/>
      <c r="EZ17" s="63"/>
      <c r="FA17" s="63"/>
      <c r="FB17" s="63"/>
      <c r="FC17" s="63"/>
      <c r="FD17" s="63"/>
      <c r="FE17" s="63"/>
      <c r="FF17" s="63"/>
      <c r="FG17" s="63"/>
      <c r="FH17" s="63"/>
      <c r="FI17" s="63"/>
      <c r="FJ17" s="63"/>
      <c r="FK17" s="63"/>
      <c r="FL17" s="63"/>
      <c r="FM17" s="63"/>
      <c r="FN17" s="63"/>
      <c r="FO17" s="63"/>
      <c r="FP17" s="63"/>
      <c r="FQ17" s="63"/>
      <c r="FR17" s="63"/>
      <c r="FS17" s="63"/>
      <c r="FT17" s="63"/>
      <c r="FU17" s="63"/>
      <c r="FV17" s="63"/>
      <c r="FW17" s="63"/>
      <c r="FX17" s="63"/>
      <c r="FY17" s="63"/>
      <c r="FZ17" s="63"/>
      <c r="GA17" s="63"/>
      <c r="GB17" s="63"/>
      <c r="GC17" s="63"/>
      <c r="GD17" s="63"/>
      <c r="GE17" s="63"/>
      <c r="GF17" s="63"/>
      <c r="GG17" s="63"/>
      <c r="GH17" s="63"/>
      <c r="GI17" s="63"/>
      <c r="GJ17" s="63"/>
      <c r="GK17" s="63"/>
      <c r="GL17" s="63"/>
      <c r="GM17" s="63"/>
      <c r="GN17" s="63"/>
      <c r="GO17" s="63"/>
      <c r="GP17" s="63"/>
      <c r="GQ17" s="63"/>
      <c r="GR17" s="63"/>
      <c r="GS17" s="63"/>
      <c r="GT17" s="63"/>
      <c r="GU17" s="63"/>
      <c r="GV17" s="63"/>
      <c r="GW17" s="63"/>
      <c r="GX17" s="63"/>
      <c r="GY17" s="63"/>
      <c r="GZ17" s="63"/>
      <c r="HA17" s="63"/>
      <c r="HB17" s="63"/>
      <c r="HC17" s="63"/>
      <c r="HD17" s="63"/>
      <c r="HE17" s="63"/>
      <c r="HF17" s="63"/>
      <c r="HG17" s="63"/>
      <c r="HH17" s="63"/>
      <c r="HI17" s="63"/>
      <c r="HJ17" s="63"/>
      <c r="HK17" s="63"/>
      <c r="HL17" s="63"/>
      <c r="HM17" s="63"/>
      <c r="HN17" s="63"/>
      <c r="HO17" s="63"/>
      <c r="HP17" s="63"/>
      <c r="HQ17" s="63"/>
      <c r="HR17" s="63"/>
      <c r="HS17" s="63"/>
      <c r="HT17" s="63"/>
      <c r="HU17" s="63"/>
      <c r="HV17" s="63"/>
      <c r="HW17" s="63"/>
      <c r="HX17" s="63"/>
      <c r="HY17" s="63"/>
      <c r="HZ17" s="63"/>
      <c r="IA17" s="63"/>
      <c r="IB17" s="63"/>
      <c r="IC17" s="63"/>
      <c r="ID17" s="63"/>
      <c r="IE17" s="63"/>
      <c r="IF17" s="63"/>
      <c r="IG17" s="63"/>
      <c r="IH17" s="63"/>
      <c r="II17" s="63"/>
      <c r="IJ17" s="63"/>
      <c r="IK17" s="63"/>
      <c r="IL17" s="63"/>
      <c r="IM17" s="63"/>
      <c r="IN17" s="63"/>
      <c r="IO17" s="63"/>
      <c r="IP17" s="63"/>
      <c r="IQ17" s="63"/>
      <c r="IR17" s="63"/>
      <c r="IS17" s="63"/>
      <c r="IT17" s="63"/>
      <c r="IU17" s="63"/>
      <c r="IV17" s="63"/>
    </row>
    <row r="18" spans="1:256" s="430" customFormat="1" ht="17.100000000000001" customHeight="1" x14ac:dyDescent="0.2">
      <c r="A18" s="1211" t="s">
        <v>409</v>
      </c>
      <c r="B18" s="1212"/>
      <c r="C18" s="1213"/>
      <c r="D18" s="875">
        <f>COUNTA(D9:D16)</f>
        <v>7</v>
      </c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63"/>
      <c r="DM18" s="63"/>
      <c r="DN18" s="63"/>
      <c r="DO18" s="63"/>
      <c r="DP18" s="63"/>
      <c r="DQ18" s="63"/>
      <c r="DR18" s="63"/>
      <c r="DS18" s="6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63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3"/>
      <c r="EP18" s="63"/>
      <c r="EQ18" s="63"/>
      <c r="ER18" s="63"/>
      <c r="ES18" s="63"/>
      <c r="ET18" s="63"/>
      <c r="EU18" s="6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63"/>
      <c r="FG18" s="63"/>
      <c r="FH18" s="63"/>
      <c r="FI18" s="63"/>
      <c r="FJ18" s="63"/>
      <c r="FK18" s="63"/>
      <c r="FL18" s="63"/>
      <c r="FM18" s="63"/>
      <c r="FN18" s="63"/>
      <c r="FO18" s="63"/>
      <c r="FP18" s="63"/>
      <c r="FQ18" s="63"/>
      <c r="FR18" s="63"/>
      <c r="FS18" s="63"/>
      <c r="FT18" s="63"/>
      <c r="FU18" s="63"/>
      <c r="FV18" s="63"/>
      <c r="FW18" s="63"/>
      <c r="FX18" s="63"/>
      <c r="FY18" s="63"/>
      <c r="FZ18" s="63"/>
      <c r="GA18" s="63"/>
      <c r="GB18" s="63"/>
      <c r="GC18" s="63"/>
      <c r="GD18" s="63"/>
      <c r="GE18" s="63"/>
      <c r="GF18" s="63"/>
      <c r="GG18" s="63"/>
      <c r="GH18" s="63"/>
      <c r="GI18" s="63"/>
      <c r="GJ18" s="63"/>
      <c r="GK18" s="63"/>
      <c r="GL18" s="63"/>
      <c r="GM18" s="63"/>
      <c r="GN18" s="63"/>
      <c r="GO18" s="63"/>
      <c r="GP18" s="63"/>
      <c r="GQ18" s="63"/>
      <c r="GR18" s="63"/>
      <c r="GS18" s="63"/>
      <c r="GT18" s="63"/>
      <c r="GU18" s="63"/>
      <c r="GV18" s="63"/>
      <c r="GW18" s="63"/>
      <c r="GX18" s="63"/>
      <c r="GY18" s="63"/>
      <c r="GZ18" s="63"/>
      <c r="HA18" s="63"/>
      <c r="HB18" s="63"/>
      <c r="HC18" s="63"/>
      <c r="HD18" s="63"/>
      <c r="HE18" s="63"/>
      <c r="HF18" s="63"/>
      <c r="HG18" s="63"/>
      <c r="HH18" s="63"/>
      <c r="HI18" s="63"/>
      <c r="HJ18" s="63"/>
      <c r="HK18" s="63"/>
      <c r="HL18" s="63"/>
      <c r="HM18" s="63"/>
      <c r="HN18" s="63"/>
      <c r="HO18" s="63"/>
      <c r="HP18" s="63"/>
      <c r="HQ18" s="63"/>
      <c r="HR18" s="63"/>
      <c r="HS18" s="63"/>
      <c r="HT18" s="63"/>
      <c r="HU18" s="63"/>
      <c r="HV18" s="63"/>
      <c r="HW18" s="63"/>
      <c r="HX18" s="63"/>
      <c r="HY18" s="63"/>
      <c r="HZ18" s="63"/>
      <c r="IA18" s="63"/>
      <c r="IB18" s="63"/>
      <c r="IC18" s="63"/>
      <c r="ID18" s="63"/>
      <c r="IE18" s="63"/>
      <c r="IF18" s="63"/>
      <c r="IG18" s="63"/>
      <c r="IH18" s="63"/>
      <c r="II18" s="63"/>
      <c r="IJ18" s="63"/>
      <c r="IK18" s="63"/>
      <c r="IL18" s="63"/>
      <c r="IM18" s="63"/>
      <c r="IN18" s="63"/>
      <c r="IO18" s="63"/>
      <c r="IP18" s="63"/>
      <c r="IQ18" s="63"/>
      <c r="IR18" s="63"/>
      <c r="IS18" s="63"/>
      <c r="IT18" s="63"/>
      <c r="IU18" s="63"/>
      <c r="IV18" s="63"/>
    </row>
    <row r="19" spans="1:256" s="430" customFormat="1" ht="17.100000000000001" customHeight="1" thickBot="1" x14ac:dyDescent="0.25">
      <c r="A19" s="1205" t="s">
        <v>410</v>
      </c>
      <c r="B19" s="1206"/>
      <c r="C19" s="1214"/>
      <c r="D19" s="876">
        <f>IFERROR(D17/D18*100,0)</f>
        <v>100</v>
      </c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  <c r="DE19" s="63"/>
      <c r="DF19" s="63"/>
      <c r="DG19" s="63"/>
      <c r="DH19" s="63"/>
      <c r="DI19" s="63"/>
      <c r="DJ19" s="63"/>
      <c r="DK19" s="63"/>
      <c r="DL19" s="63"/>
      <c r="DM19" s="63"/>
      <c r="DN19" s="63"/>
      <c r="DO19" s="63"/>
      <c r="DP19" s="63"/>
      <c r="DQ19" s="63"/>
      <c r="DR19" s="63"/>
      <c r="DS19" s="63"/>
      <c r="DT19" s="63"/>
      <c r="DU19" s="63"/>
      <c r="DV19" s="63"/>
      <c r="DW19" s="63"/>
      <c r="DX19" s="63"/>
      <c r="DY19" s="63"/>
      <c r="DZ19" s="63"/>
      <c r="EA19" s="63"/>
      <c r="EB19" s="63"/>
      <c r="EC19" s="63"/>
      <c r="ED19" s="63"/>
      <c r="EE19" s="63"/>
      <c r="EF19" s="63"/>
      <c r="EG19" s="63"/>
      <c r="EH19" s="63"/>
      <c r="EI19" s="63"/>
      <c r="EJ19" s="63"/>
      <c r="EK19" s="63"/>
      <c r="EL19" s="63"/>
      <c r="EM19" s="63"/>
      <c r="EN19" s="63"/>
      <c r="EO19" s="63"/>
      <c r="EP19" s="63"/>
      <c r="EQ19" s="63"/>
      <c r="ER19" s="63"/>
      <c r="ES19" s="63"/>
      <c r="ET19" s="63"/>
      <c r="EU19" s="63"/>
      <c r="EV19" s="63"/>
      <c r="EW19" s="63"/>
      <c r="EX19" s="63"/>
      <c r="EY19" s="63"/>
      <c r="EZ19" s="63"/>
      <c r="FA19" s="63"/>
      <c r="FB19" s="63"/>
      <c r="FC19" s="63"/>
      <c r="FD19" s="63"/>
      <c r="FE19" s="63"/>
      <c r="FF19" s="63"/>
      <c r="FG19" s="63"/>
      <c r="FH19" s="63"/>
      <c r="FI19" s="63"/>
      <c r="FJ19" s="63"/>
      <c r="FK19" s="63"/>
      <c r="FL19" s="63"/>
      <c r="FM19" s="63"/>
      <c r="FN19" s="63"/>
      <c r="FO19" s="63"/>
      <c r="FP19" s="63"/>
      <c r="FQ19" s="63"/>
      <c r="FR19" s="63"/>
      <c r="FS19" s="63"/>
      <c r="FT19" s="63"/>
      <c r="FU19" s="63"/>
      <c r="FV19" s="63"/>
      <c r="FW19" s="63"/>
      <c r="FX19" s="63"/>
      <c r="FY19" s="63"/>
      <c r="FZ19" s="63"/>
      <c r="GA19" s="63"/>
      <c r="GB19" s="63"/>
      <c r="GC19" s="63"/>
      <c r="GD19" s="63"/>
      <c r="GE19" s="63"/>
      <c r="GF19" s="63"/>
      <c r="GG19" s="63"/>
      <c r="GH19" s="63"/>
      <c r="GI19" s="63"/>
      <c r="GJ19" s="63"/>
      <c r="GK19" s="63"/>
      <c r="GL19" s="63"/>
      <c r="GM19" s="63"/>
      <c r="GN19" s="63"/>
      <c r="GO19" s="63"/>
      <c r="GP19" s="63"/>
      <c r="GQ19" s="63"/>
      <c r="GR19" s="63"/>
      <c r="GS19" s="63"/>
      <c r="GT19" s="63"/>
      <c r="GU19" s="63"/>
      <c r="GV19" s="63"/>
      <c r="GW19" s="63"/>
      <c r="GX19" s="63"/>
      <c r="GY19" s="63"/>
      <c r="GZ19" s="63"/>
      <c r="HA19" s="63"/>
      <c r="HB19" s="63"/>
      <c r="HC19" s="63"/>
      <c r="HD19" s="63"/>
      <c r="HE19" s="63"/>
      <c r="HF19" s="63"/>
      <c r="HG19" s="63"/>
      <c r="HH19" s="63"/>
      <c r="HI19" s="63"/>
      <c r="HJ19" s="63"/>
      <c r="HK19" s="63"/>
      <c r="HL19" s="63"/>
      <c r="HM19" s="63"/>
      <c r="HN19" s="63"/>
      <c r="HO19" s="63"/>
      <c r="HP19" s="63"/>
      <c r="HQ19" s="63"/>
      <c r="HR19" s="63"/>
      <c r="HS19" s="63"/>
      <c r="HT19" s="63"/>
      <c r="HU19" s="63"/>
      <c r="HV19" s="63"/>
      <c r="HW19" s="63"/>
      <c r="HX19" s="63"/>
      <c r="HY19" s="63"/>
      <c r="HZ19" s="63"/>
      <c r="IA19" s="63"/>
      <c r="IB19" s="63"/>
      <c r="IC19" s="63"/>
      <c r="ID19" s="63"/>
      <c r="IE19" s="63"/>
      <c r="IF19" s="63"/>
      <c r="IG19" s="63"/>
      <c r="IH19" s="63"/>
      <c r="II19" s="63"/>
      <c r="IJ19" s="63"/>
      <c r="IK19" s="63"/>
      <c r="IL19" s="63"/>
      <c r="IM19" s="63"/>
      <c r="IN19" s="63"/>
      <c r="IO19" s="63"/>
      <c r="IP19" s="63"/>
      <c r="IQ19" s="63"/>
      <c r="IR19" s="63"/>
      <c r="IS19" s="63"/>
      <c r="IT19" s="63"/>
      <c r="IU19" s="63"/>
      <c r="IV19" s="63"/>
    </row>
    <row r="20" spans="1:256" s="430" customFormat="1" ht="17.100000000000001" customHeight="1" x14ac:dyDescent="0.2">
      <c r="A20" s="63"/>
      <c r="B20" s="63"/>
      <c r="C20" s="62"/>
      <c r="D20" s="139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3"/>
      <c r="CQ20" s="63"/>
      <c r="CR20" s="63"/>
      <c r="CS20" s="63"/>
      <c r="CT20" s="63"/>
      <c r="CU20" s="63"/>
      <c r="CV20" s="63"/>
      <c r="CW20" s="63"/>
      <c r="CX20" s="63"/>
      <c r="CY20" s="63"/>
      <c r="CZ20" s="63"/>
      <c r="DA20" s="63"/>
      <c r="DB20" s="63"/>
      <c r="DC20" s="63"/>
      <c r="DD20" s="63"/>
      <c r="DE20" s="63"/>
      <c r="DF20" s="63"/>
      <c r="DG20" s="63"/>
      <c r="DH20" s="63"/>
      <c r="DI20" s="63"/>
      <c r="DJ20" s="63"/>
      <c r="DK20" s="63"/>
      <c r="DL20" s="63"/>
      <c r="DM20" s="63"/>
      <c r="DN20" s="63"/>
      <c r="DO20" s="63"/>
      <c r="DP20" s="63"/>
      <c r="DQ20" s="63"/>
      <c r="DR20" s="63"/>
      <c r="DS20" s="63"/>
      <c r="DT20" s="63"/>
      <c r="DU20" s="63"/>
      <c r="DV20" s="63"/>
      <c r="DW20" s="63"/>
      <c r="DX20" s="63"/>
      <c r="DY20" s="63"/>
      <c r="DZ20" s="63"/>
      <c r="EA20" s="63"/>
      <c r="EB20" s="63"/>
      <c r="EC20" s="63"/>
      <c r="ED20" s="63"/>
      <c r="EE20" s="63"/>
      <c r="EF20" s="63"/>
      <c r="EG20" s="63"/>
      <c r="EH20" s="63"/>
      <c r="EI20" s="63"/>
      <c r="EJ20" s="63"/>
      <c r="EK20" s="63"/>
      <c r="EL20" s="63"/>
      <c r="EM20" s="63"/>
      <c r="EN20" s="63"/>
      <c r="EO20" s="63"/>
      <c r="EP20" s="63"/>
      <c r="EQ20" s="63"/>
      <c r="ER20" s="63"/>
      <c r="ES20" s="63"/>
      <c r="ET20" s="63"/>
      <c r="EU20" s="63"/>
      <c r="EV20" s="63"/>
      <c r="EW20" s="63"/>
      <c r="EX20" s="63"/>
      <c r="EY20" s="63"/>
      <c r="EZ20" s="63"/>
      <c r="FA20" s="63"/>
      <c r="FB20" s="63"/>
      <c r="FC20" s="63"/>
      <c r="FD20" s="63"/>
      <c r="FE20" s="63"/>
      <c r="FF20" s="63"/>
      <c r="FG20" s="63"/>
      <c r="FH20" s="63"/>
      <c r="FI20" s="63"/>
      <c r="FJ20" s="63"/>
      <c r="FK20" s="63"/>
      <c r="FL20" s="63"/>
      <c r="FM20" s="63"/>
      <c r="FN20" s="63"/>
      <c r="FO20" s="63"/>
      <c r="FP20" s="63"/>
      <c r="FQ20" s="63"/>
      <c r="FR20" s="63"/>
      <c r="FS20" s="63"/>
      <c r="FT20" s="63"/>
      <c r="FU20" s="63"/>
      <c r="FV20" s="63"/>
      <c r="FW20" s="63"/>
      <c r="FX20" s="63"/>
      <c r="FY20" s="63"/>
      <c r="FZ20" s="63"/>
      <c r="GA20" s="63"/>
      <c r="GB20" s="63"/>
      <c r="GC20" s="63"/>
      <c r="GD20" s="63"/>
      <c r="GE20" s="63"/>
      <c r="GF20" s="63"/>
      <c r="GG20" s="63"/>
      <c r="GH20" s="63"/>
      <c r="GI20" s="63"/>
      <c r="GJ20" s="63"/>
      <c r="GK20" s="63"/>
      <c r="GL20" s="63"/>
      <c r="GM20" s="63"/>
      <c r="GN20" s="63"/>
      <c r="GO20" s="63"/>
      <c r="GP20" s="63"/>
      <c r="GQ20" s="63"/>
      <c r="GR20" s="63"/>
      <c r="GS20" s="63"/>
      <c r="GT20" s="63"/>
      <c r="GU20" s="63"/>
      <c r="GV20" s="63"/>
      <c r="GW20" s="63"/>
      <c r="GX20" s="63"/>
      <c r="GY20" s="63"/>
      <c r="GZ20" s="63"/>
      <c r="HA20" s="63"/>
      <c r="HB20" s="63"/>
      <c r="HC20" s="63"/>
      <c r="HD20" s="63"/>
      <c r="HE20" s="63"/>
      <c r="HF20" s="63"/>
      <c r="HG20" s="63"/>
      <c r="HH20" s="63"/>
      <c r="HI20" s="63"/>
      <c r="HJ20" s="63"/>
      <c r="HK20" s="63"/>
      <c r="HL20" s="63"/>
      <c r="HM20" s="63"/>
      <c r="HN20" s="63"/>
      <c r="HO20" s="63"/>
      <c r="HP20" s="63"/>
      <c r="HQ20" s="63"/>
      <c r="HR20" s="63"/>
      <c r="HS20" s="63"/>
      <c r="HT20" s="63"/>
      <c r="HU20" s="63"/>
      <c r="HV20" s="63"/>
      <c r="HW20" s="63"/>
      <c r="HX20" s="63"/>
      <c r="HY20" s="63"/>
      <c r="HZ20" s="63"/>
      <c r="IA20" s="63"/>
      <c r="IB20" s="63"/>
      <c r="IC20" s="63"/>
      <c r="ID20" s="63"/>
      <c r="IE20" s="63"/>
      <c r="IF20" s="63"/>
      <c r="IG20" s="63"/>
      <c r="IH20" s="63"/>
      <c r="II20" s="63"/>
      <c r="IJ20" s="63"/>
      <c r="IK20" s="63"/>
      <c r="IL20" s="63"/>
      <c r="IM20" s="63"/>
      <c r="IN20" s="63"/>
      <c r="IO20" s="63"/>
      <c r="IP20" s="63"/>
      <c r="IQ20" s="63"/>
      <c r="IR20" s="63"/>
      <c r="IS20" s="63"/>
      <c r="IT20" s="63"/>
      <c r="IU20" s="63"/>
      <c r="IV20" s="63"/>
    </row>
    <row r="21" spans="1:256" s="430" customFormat="1" ht="17.100000000000001" customHeight="1" x14ac:dyDescent="0.2">
      <c r="A21" s="544" t="s">
        <v>411</v>
      </c>
      <c r="B21" s="544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3"/>
      <c r="CA21" s="63"/>
      <c r="CB21" s="63"/>
      <c r="CC21" s="63"/>
      <c r="CD21" s="63"/>
      <c r="CE21" s="63"/>
      <c r="CF21" s="63"/>
      <c r="CG21" s="63"/>
      <c r="CH21" s="63"/>
      <c r="CI21" s="63"/>
      <c r="CJ21" s="63"/>
      <c r="CK21" s="63"/>
      <c r="CL21" s="63"/>
      <c r="CM21" s="63"/>
      <c r="CN21" s="63"/>
      <c r="CO21" s="63"/>
      <c r="CP21" s="63"/>
      <c r="CQ21" s="63"/>
      <c r="CR21" s="63"/>
      <c r="CS21" s="63"/>
      <c r="CT21" s="63"/>
      <c r="CU21" s="63"/>
      <c r="CV21" s="63"/>
      <c r="CW21" s="63"/>
      <c r="CX21" s="63"/>
      <c r="CY21" s="63"/>
      <c r="CZ21" s="63"/>
      <c r="DA21" s="63"/>
      <c r="DB21" s="63"/>
      <c r="DC21" s="63"/>
      <c r="DD21" s="63"/>
      <c r="DE21" s="63"/>
      <c r="DF21" s="63"/>
      <c r="DG21" s="63"/>
      <c r="DH21" s="63"/>
      <c r="DI21" s="63"/>
      <c r="DJ21" s="63"/>
      <c r="DK21" s="63"/>
      <c r="DL21" s="63"/>
      <c r="DM21" s="63"/>
      <c r="DN21" s="63"/>
      <c r="DO21" s="63"/>
      <c r="DP21" s="63"/>
      <c r="DQ21" s="63"/>
      <c r="DR21" s="63"/>
      <c r="DS21" s="63"/>
      <c r="DT21" s="63"/>
      <c r="DU21" s="63"/>
      <c r="DV21" s="63"/>
      <c r="DW21" s="63"/>
      <c r="DX21" s="63"/>
      <c r="DY21" s="63"/>
      <c r="DZ21" s="63"/>
      <c r="EA21" s="63"/>
      <c r="EB21" s="63"/>
      <c r="EC21" s="63"/>
      <c r="ED21" s="63"/>
      <c r="EE21" s="63"/>
      <c r="EF21" s="63"/>
      <c r="EG21" s="63"/>
      <c r="EH21" s="63"/>
      <c r="EI21" s="63"/>
      <c r="EJ21" s="63"/>
      <c r="EK21" s="63"/>
      <c r="EL21" s="63"/>
      <c r="EM21" s="63"/>
      <c r="EN21" s="63"/>
      <c r="EO21" s="63"/>
      <c r="EP21" s="63"/>
      <c r="EQ21" s="63"/>
      <c r="ER21" s="63"/>
      <c r="ES21" s="63"/>
      <c r="ET21" s="63"/>
      <c r="EU21" s="63"/>
      <c r="EV21" s="63"/>
      <c r="EW21" s="63"/>
      <c r="EX21" s="63"/>
      <c r="EY21" s="63"/>
      <c r="EZ21" s="63"/>
      <c r="FA21" s="63"/>
      <c r="FB21" s="63"/>
      <c r="FC21" s="63"/>
      <c r="FD21" s="63"/>
      <c r="FE21" s="63"/>
      <c r="FF21" s="63"/>
      <c r="FG21" s="63"/>
      <c r="FH21" s="63"/>
      <c r="FI21" s="63"/>
      <c r="FJ21" s="63"/>
      <c r="FK21" s="63"/>
      <c r="FL21" s="63"/>
      <c r="FM21" s="63"/>
      <c r="FN21" s="63"/>
      <c r="FO21" s="63"/>
      <c r="FP21" s="63"/>
      <c r="FQ21" s="63"/>
      <c r="FR21" s="63"/>
      <c r="FS21" s="63"/>
      <c r="FT21" s="63"/>
      <c r="FU21" s="63"/>
      <c r="FV21" s="63"/>
      <c r="FW21" s="63"/>
      <c r="FX21" s="63"/>
      <c r="FY21" s="63"/>
      <c r="FZ21" s="63"/>
      <c r="GA21" s="63"/>
      <c r="GB21" s="63"/>
      <c r="GC21" s="63"/>
      <c r="GD21" s="63"/>
      <c r="GE21" s="63"/>
      <c r="GF21" s="63"/>
      <c r="GG21" s="63"/>
      <c r="GH21" s="63"/>
      <c r="GI21" s="63"/>
      <c r="GJ21" s="63"/>
      <c r="GK21" s="63"/>
      <c r="GL21" s="63"/>
      <c r="GM21" s="63"/>
      <c r="GN21" s="63"/>
      <c r="GO21" s="63"/>
      <c r="GP21" s="63"/>
      <c r="GQ21" s="63"/>
      <c r="GR21" s="63"/>
      <c r="GS21" s="63"/>
      <c r="GT21" s="63"/>
      <c r="GU21" s="63"/>
      <c r="GV21" s="63"/>
      <c r="GW21" s="63"/>
      <c r="GX21" s="63"/>
      <c r="GY21" s="63"/>
      <c r="GZ21" s="63"/>
      <c r="HA21" s="63"/>
      <c r="HB21" s="63"/>
      <c r="HC21" s="63"/>
      <c r="HD21" s="63"/>
      <c r="HE21" s="63"/>
      <c r="HF21" s="63"/>
      <c r="HG21" s="63"/>
      <c r="HH21" s="63"/>
      <c r="HI21" s="63"/>
      <c r="HJ21" s="63"/>
      <c r="HK21" s="63"/>
      <c r="HL21" s="63"/>
      <c r="HM21" s="63"/>
      <c r="HN21" s="63"/>
      <c r="HO21" s="63"/>
      <c r="HP21" s="63"/>
      <c r="HQ21" s="63"/>
      <c r="HR21" s="63"/>
      <c r="HS21" s="63"/>
      <c r="HT21" s="63"/>
      <c r="HU21" s="63"/>
      <c r="HV21" s="63"/>
      <c r="HW21" s="63"/>
      <c r="HX21" s="63"/>
      <c r="HY21" s="63"/>
      <c r="HZ21" s="63"/>
      <c r="IA21" s="63"/>
      <c r="IB21" s="63"/>
      <c r="IC21" s="63"/>
      <c r="ID21" s="63"/>
      <c r="IE21" s="63"/>
      <c r="IF21" s="63"/>
      <c r="IG21" s="63"/>
      <c r="IH21" s="63"/>
      <c r="II21" s="63"/>
      <c r="IJ21" s="63"/>
      <c r="IK21" s="63"/>
      <c r="IL21" s="63"/>
      <c r="IM21" s="63"/>
      <c r="IN21" s="63"/>
      <c r="IO21" s="63"/>
      <c r="IP21" s="63"/>
      <c r="IQ21" s="63"/>
      <c r="IR21" s="63"/>
      <c r="IS21" s="63"/>
      <c r="IT21" s="63"/>
      <c r="IU21" s="63"/>
      <c r="IV21" s="63"/>
    </row>
    <row r="22" spans="1:256" s="430" customFormat="1" ht="17.100000000000001" customHeight="1" x14ac:dyDescent="0.2">
      <c r="A22" s="544" t="s">
        <v>412</v>
      </c>
      <c r="B22" s="544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3"/>
      <c r="CA22" s="63"/>
      <c r="CB22" s="63"/>
      <c r="CC22" s="63"/>
      <c r="CD22" s="63"/>
      <c r="CE22" s="63"/>
      <c r="CF22" s="63"/>
      <c r="CG22" s="63"/>
      <c r="CH22" s="63"/>
      <c r="CI22" s="63"/>
      <c r="CJ22" s="63"/>
      <c r="CK22" s="63"/>
      <c r="CL22" s="63"/>
      <c r="CM22" s="63"/>
      <c r="CN22" s="63"/>
      <c r="CO22" s="63"/>
      <c r="CP22" s="63"/>
      <c r="CQ22" s="63"/>
      <c r="CR22" s="63"/>
      <c r="CS22" s="63"/>
      <c r="CT22" s="63"/>
      <c r="CU22" s="63"/>
      <c r="CV22" s="63"/>
      <c r="CW22" s="63"/>
      <c r="CX22" s="63"/>
      <c r="CY22" s="63"/>
      <c r="CZ22" s="63"/>
      <c r="DA22" s="63"/>
      <c r="DB22" s="63"/>
      <c r="DC22" s="63"/>
      <c r="DD22" s="63"/>
      <c r="DE22" s="63"/>
      <c r="DF22" s="63"/>
      <c r="DG22" s="63"/>
      <c r="DH22" s="63"/>
      <c r="DI22" s="63"/>
      <c r="DJ22" s="63"/>
      <c r="DK22" s="63"/>
      <c r="DL22" s="63"/>
      <c r="DM22" s="63"/>
      <c r="DN22" s="63"/>
      <c r="DO22" s="63"/>
      <c r="DP22" s="63"/>
      <c r="DQ22" s="63"/>
      <c r="DR22" s="63"/>
      <c r="DS22" s="63"/>
      <c r="DT22" s="63"/>
      <c r="DU22" s="63"/>
      <c r="DV22" s="63"/>
      <c r="DW22" s="63"/>
      <c r="DX22" s="63"/>
      <c r="DY22" s="63"/>
      <c r="DZ22" s="63"/>
      <c r="EA22" s="63"/>
      <c r="EB22" s="63"/>
      <c r="EC22" s="63"/>
      <c r="ED22" s="63"/>
      <c r="EE22" s="63"/>
      <c r="EF22" s="63"/>
      <c r="EG22" s="63"/>
      <c r="EH22" s="63"/>
      <c r="EI22" s="63"/>
      <c r="EJ22" s="63"/>
      <c r="EK22" s="63"/>
      <c r="EL22" s="63"/>
      <c r="EM22" s="63"/>
      <c r="EN22" s="63"/>
      <c r="EO22" s="63"/>
      <c r="EP22" s="63"/>
      <c r="EQ22" s="63"/>
      <c r="ER22" s="63"/>
      <c r="ES22" s="63"/>
      <c r="ET22" s="63"/>
      <c r="EU22" s="63"/>
      <c r="EV22" s="63"/>
      <c r="EW22" s="63"/>
      <c r="EX22" s="63"/>
      <c r="EY22" s="63"/>
      <c r="EZ22" s="63"/>
      <c r="FA22" s="63"/>
      <c r="FB22" s="63"/>
      <c r="FC22" s="63"/>
      <c r="FD22" s="63"/>
      <c r="FE22" s="63"/>
      <c r="FF22" s="63"/>
      <c r="FG22" s="63"/>
      <c r="FH22" s="63"/>
      <c r="FI22" s="63"/>
      <c r="FJ22" s="63"/>
      <c r="FK22" s="63"/>
      <c r="FL22" s="63"/>
      <c r="FM22" s="63"/>
      <c r="FN22" s="63"/>
      <c r="FO22" s="63"/>
      <c r="FP22" s="63"/>
      <c r="FQ22" s="63"/>
      <c r="FR22" s="63"/>
      <c r="FS22" s="63"/>
      <c r="FT22" s="63"/>
      <c r="FU22" s="63"/>
      <c r="FV22" s="63"/>
      <c r="FW22" s="63"/>
      <c r="FX22" s="63"/>
      <c r="FY22" s="63"/>
      <c r="FZ22" s="63"/>
      <c r="GA22" s="63"/>
      <c r="GB22" s="63"/>
      <c r="GC22" s="63"/>
      <c r="GD22" s="63"/>
      <c r="GE22" s="63"/>
      <c r="GF22" s="63"/>
      <c r="GG22" s="63"/>
      <c r="GH22" s="63"/>
      <c r="GI22" s="63"/>
      <c r="GJ22" s="63"/>
      <c r="GK22" s="63"/>
      <c r="GL22" s="63"/>
      <c r="GM22" s="63"/>
      <c r="GN22" s="63"/>
      <c r="GO22" s="63"/>
      <c r="GP22" s="63"/>
      <c r="GQ22" s="63"/>
      <c r="GR22" s="63"/>
      <c r="GS22" s="63"/>
      <c r="GT22" s="63"/>
      <c r="GU22" s="63"/>
      <c r="GV22" s="63"/>
      <c r="GW22" s="63"/>
      <c r="GX22" s="63"/>
      <c r="GY22" s="63"/>
      <c r="GZ22" s="63"/>
      <c r="HA22" s="63"/>
      <c r="HB22" s="63"/>
      <c r="HC22" s="63"/>
      <c r="HD22" s="63"/>
      <c r="HE22" s="63"/>
      <c r="HF22" s="63"/>
      <c r="HG22" s="63"/>
      <c r="HH22" s="63"/>
      <c r="HI22" s="63"/>
      <c r="HJ22" s="63"/>
      <c r="HK22" s="63"/>
      <c r="HL22" s="63"/>
      <c r="HM22" s="63"/>
      <c r="HN22" s="63"/>
      <c r="HO22" s="63"/>
      <c r="HP22" s="63"/>
      <c r="HQ22" s="63"/>
      <c r="HR22" s="63"/>
      <c r="HS22" s="63"/>
      <c r="HT22" s="63"/>
      <c r="HU22" s="63"/>
      <c r="HV22" s="63"/>
      <c r="HW22" s="63"/>
      <c r="HX22" s="63"/>
      <c r="HY22" s="63"/>
      <c r="HZ22" s="63"/>
      <c r="IA22" s="63"/>
      <c r="IB22" s="63"/>
      <c r="IC22" s="63"/>
      <c r="ID22" s="63"/>
      <c r="IE22" s="63"/>
      <c r="IF22" s="63"/>
      <c r="IG22" s="63"/>
      <c r="IH22" s="63"/>
      <c r="II22" s="63"/>
      <c r="IJ22" s="63"/>
      <c r="IK22" s="63"/>
      <c r="IL22" s="63"/>
      <c r="IM22" s="63"/>
      <c r="IN22" s="63"/>
      <c r="IO22" s="63"/>
      <c r="IP22" s="63"/>
      <c r="IQ22" s="63"/>
      <c r="IR22" s="63"/>
      <c r="IS22" s="63"/>
      <c r="IT22" s="63"/>
      <c r="IU22" s="63"/>
      <c r="IV22" s="63"/>
    </row>
    <row r="23" spans="1:256" s="430" customFormat="1" ht="17.100000000000001" customHeight="1" x14ac:dyDescent="0.2">
      <c r="A23" s="544" t="s">
        <v>413</v>
      </c>
      <c r="B23" s="544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/>
      <c r="CC23" s="63"/>
      <c r="CD23" s="63"/>
      <c r="CE23" s="63"/>
      <c r="CF23" s="63"/>
      <c r="CG23" s="63"/>
      <c r="CH23" s="63"/>
      <c r="CI23" s="63"/>
      <c r="CJ23" s="63"/>
      <c r="CK23" s="63"/>
      <c r="CL23" s="63"/>
      <c r="CM23" s="63"/>
      <c r="CN23" s="63"/>
      <c r="CO23" s="63"/>
      <c r="CP23" s="63"/>
      <c r="CQ23" s="63"/>
      <c r="CR23" s="63"/>
      <c r="CS23" s="63"/>
      <c r="CT23" s="63"/>
      <c r="CU23" s="63"/>
      <c r="CV23" s="63"/>
      <c r="CW23" s="63"/>
      <c r="CX23" s="63"/>
      <c r="CY23" s="63"/>
      <c r="CZ23" s="63"/>
      <c r="DA23" s="63"/>
      <c r="DB23" s="63"/>
      <c r="DC23" s="63"/>
      <c r="DD23" s="63"/>
      <c r="DE23" s="63"/>
      <c r="DF23" s="63"/>
      <c r="DG23" s="63"/>
      <c r="DH23" s="63"/>
      <c r="DI23" s="63"/>
      <c r="DJ23" s="63"/>
      <c r="DK23" s="63"/>
      <c r="DL23" s="63"/>
      <c r="DM23" s="63"/>
      <c r="DN23" s="63"/>
      <c r="DO23" s="63"/>
      <c r="DP23" s="63"/>
      <c r="DQ23" s="63"/>
      <c r="DR23" s="63"/>
      <c r="DS23" s="63"/>
      <c r="DT23" s="63"/>
      <c r="DU23" s="63"/>
      <c r="DV23" s="63"/>
      <c r="DW23" s="63"/>
      <c r="DX23" s="63"/>
      <c r="DY23" s="63"/>
      <c r="DZ23" s="63"/>
      <c r="EA23" s="63"/>
      <c r="EB23" s="63"/>
      <c r="EC23" s="63"/>
      <c r="ED23" s="63"/>
      <c r="EE23" s="63"/>
      <c r="EF23" s="63"/>
      <c r="EG23" s="63"/>
      <c r="EH23" s="63"/>
      <c r="EI23" s="63"/>
      <c r="EJ23" s="63"/>
      <c r="EK23" s="63"/>
      <c r="EL23" s="63"/>
      <c r="EM23" s="63"/>
      <c r="EN23" s="63"/>
      <c r="EO23" s="63"/>
      <c r="EP23" s="63"/>
      <c r="EQ23" s="63"/>
      <c r="ER23" s="63"/>
      <c r="ES23" s="63"/>
      <c r="ET23" s="63"/>
      <c r="EU23" s="63"/>
      <c r="EV23" s="63"/>
      <c r="EW23" s="63"/>
      <c r="EX23" s="63"/>
      <c r="EY23" s="63"/>
      <c r="EZ23" s="63"/>
      <c r="FA23" s="63"/>
      <c r="FB23" s="63"/>
      <c r="FC23" s="63"/>
      <c r="FD23" s="63"/>
      <c r="FE23" s="63"/>
      <c r="FF23" s="63"/>
      <c r="FG23" s="63"/>
      <c r="FH23" s="63"/>
      <c r="FI23" s="63"/>
      <c r="FJ23" s="63"/>
      <c r="FK23" s="63"/>
      <c r="FL23" s="63"/>
      <c r="FM23" s="63"/>
      <c r="FN23" s="63"/>
      <c r="FO23" s="63"/>
      <c r="FP23" s="63"/>
      <c r="FQ23" s="63"/>
      <c r="FR23" s="63"/>
      <c r="FS23" s="63"/>
      <c r="FT23" s="63"/>
      <c r="FU23" s="63"/>
      <c r="FV23" s="63"/>
      <c r="FW23" s="63"/>
      <c r="FX23" s="63"/>
      <c r="FY23" s="63"/>
      <c r="FZ23" s="63"/>
      <c r="GA23" s="63"/>
      <c r="GB23" s="63"/>
      <c r="GC23" s="63"/>
      <c r="GD23" s="63"/>
      <c r="GE23" s="63"/>
      <c r="GF23" s="63"/>
      <c r="GG23" s="63"/>
      <c r="GH23" s="63"/>
      <c r="GI23" s="63"/>
      <c r="GJ23" s="63"/>
      <c r="GK23" s="63"/>
      <c r="GL23" s="63"/>
      <c r="GM23" s="63"/>
      <c r="GN23" s="63"/>
      <c r="GO23" s="63"/>
      <c r="GP23" s="63"/>
      <c r="GQ23" s="63"/>
      <c r="GR23" s="63"/>
      <c r="GS23" s="63"/>
      <c r="GT23" s="63"/>
      <c r="GU23" s="63"/>
      <c r="GV23" s="63"/>
      <c r="GW23" s="63"/>
      <c r="GX23" s="63"/>
      <c r="GY23" s="63"/>
      <c r="GZ23" s="63"/>
      <c r="HA23" s="63"/>
      <c r="HB23" s="63"/>
      <c r="HC23" s="63"/>
      <c r="HD23" s="63"/>
      <c r="HE23" s="63"/>
      <c r="HF23" s="63"/>
      <c r="HG23" s="63"/>
      <c r="HH23" s="63"/>
      <c r="HI23" s="63"/>
      <c r="HJ23" s="63"/>
      <c r="HK23" s="63"/>
      <c r="HL23" s="63"/>
      <c r="HM23" s="63"/>
      <c r="HN23" s="63"/>
      <c r="HO23" s="63"/>
      <c r="HP23" s="63"/>
      <c r="HQ23" s="63"/>
      <c r="HR23" s="63"/>
      <c r="HS23" s="63"/>
      <c r="HT23" s="63"/>
      <c r="HU23" s="63"/>
      <c r="HV23" s="63"/>
      <c r="HW23" s="63"/>
      <c r="HX23" s="63"/>
      <c r="HY23" s="63"/>
      <c r="HZ23" s="63"/>
      <c r="IA23" s="63"/>
      <c r="IB23" s="63"/>
      <c r="IC23" s="63"/>
      <c r="ID23" s="63"/>
      <c r="IE23" s="63"/>
      <c r="IF23" s="63"/>
      <c r="IG23" s="63"/>
      <c r="IH23" s="63"/>
      <c r="II23" s="63"/>
      <c r="IJ23" s="63"/>
      <c r="IK23" s="63"/>
      <c r="IL23" s="63"/>
      <c r="IM23" s="63"/>
      <c r="IN23" s="63"/>
      <c r="IO23" s="63"/>
      <c r="IP23" s="63"/>
      <c r="IQ23" s="63"/>
      <c r="IR23" s="63"/>
      <c r="IS23" s="63"/>
      <c r="IT23" s="63"/>
      <c r="IU23" s="63"/>
      <c r="IV23" s="63"/>
    </row>
    <row r="24" spans="1:256" s="430" customFormat="1" ht="17.100000000000001" customHeight="1" x14ac:dyDescent="0.2">
      <c r="A24" s="544" t="s">
        <v>1291</v>
      </c>
      <c r="B24" s="544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3"/>
      <c r="CK24" s="63"/>
      <c r="CL24" s="63"/>
      <c r="CM24" s="63"/>
      <c r="CN24" s="63"/>
      <c r="CO24" s="63"/>
      <c r="CP24" s="63"/>
      <c r="CQ24" s="63"/>
      <c r="CR24" s="63"/>
      <c r="CS24" s="63"/>
      <c r="CT24" s="63"/>
      <c r="CU24" s="63"/>
      <c r="CV24" s="63"/>
      <c r="CW24" s="63"/>
      <c r="CX24" s="63"/>
      <c r="CY24" s="63"/>
      <c r="CZ24" s="63"/>
      <c r="DA24" s="63"/>
      <c r="DB24" s="63"/>
      <c r="DC24" s="63"/>
      <c r="DD24" s="63"/>
      <c r="DE24" s="63"/>
      <c r="DF24" s="63"/>
      <c r="DG24" s="63"/>
      <c r="DH24" s="63"/>
      <c r="DI24" s="63"/>
      <c r="DJ24" s="63"/>
      <c r="DK24" s="63"/>
      <c r="DL24" s="63"/>
      <c r="DM24" s="63"/>
      <c r="DN24" s="63"/>
      <c r="DO24" s="63"/>
      <c r="DP24" s="63"/>
      <c r="DQ24" s="63"/>
      <c r="DR24" s="63"/>
      <c r="DS24" s="63"/>
      <c r="DT24" s="63"/>
      <c r="DU24" s="63"/>
      <c r="DV24" s="63"/>
      <c r="DW24" s="63"/>
      <c r="DX24" s="63"/>
      <c r="DY24" s="63"/>
      <c r="DZ24" s="63"/>
      <c r="EA24" s="63"/>
      <c r="EB24" s="63"/>
      <c r="EC24" s="63"/>
      <c r="ED24" s="63"/>
      <c r="EE24" s="63"/>
      <c r="EF24" s="63"/>
      <c r="EG24" s="63"/>
      <c r="EH24" s="63"/>
      <c r="EI24" s="63"/>
      <c r="EJ24" s="63"/>
      <c r="EK24" s="63"/>
      <c r="EL24" s="63"/>
      <c r="EM24" s="63"/>
      <c r="EN24" s="63"/>
      <c r="EO24" s="63"/>
      <c r="EP24" s="63"/>
      <c r="EQ24" s="63"/>
      <c r="ER24" s="63"/>
      <c r="ES24" s="63"/>
      <c r="ET24" s="63"/>
      <c r="EU24" s="63"/>
      <c r="EV24" s="63"/>
      <c r="EW24" s="63"/>
      <c r="EX24" s="63"/>
      <c r="EY24" s="63"/>
      <c r="EZ24" s="63"/>
      <c r="FA24" s="63"/>
      <c r="FB24" s="63"/>
      <c r="FC24" s="63"/>
      <c r="FD24" s="63"/>
      <c r="FE24" s="63"/>
      <c r="FF24" s="63"/>
      <c r="FG24" s="63"/>
      <c r="FH24" s="63"/>
      <c r="FI24" s="63"/>
      <c r="FJ24" s="63"/>
      <c r="FK24" s="63"/>
      <c r="FL24" s="63"/>
      <c r="FM24" s="63"/>
      <c r="FN24" s="63"/>
      <c r="FO24" s="63"/>
      <c r="FP24" s="63"/>
      <c r="FQ24" s="63"/>
      <c r="FR24" s="63"/>
      <c r="FS24" s="63"/>
      <c r="FT24" s="63"/>
      <c r="FU24" s="63"/>
      <c r="FV24" s="63"/>
      <c r="FW24" s="63"/>
      <c r="FX24" s="63"/>
      <c r="FY24" s="63"/>
      <c r="FZ24" s="63"/>
      <c r="GA24" s="63"/>
      <c r="GB24" s="63"/>
      <c r="GC24" s="63"/>
      <c r="GD24" s="63"/>
      <c r="GE24" s="63"/>
      <c r="GF24" s="63"/>
      <c r="GG24" s="63"/>
      <c r="GH24" s="63"/>
      <c r="GI24" s="63"/>
      <c r="GJ24" s="63"/>
      <c r="GK24" s="63"/>
      <c r="GL24" s="63"/>
      <c r="GM24" s="63"/>
      <c r="GN24" s="63"/>
      <c r="GO24" s="63"/>
      <c r="GP24" s="63"/>
      <c r="GQ24" s="63"/>
      <c r="GR24" s="63"/>
      <c r="GS24" s="63"/>
      <c r="GT24" s="63"/>
      <c r="GU24" s="63"/>
      <c r="GV24" s="63"/>
      <c r="GW24" s="63"/>
      <c r="GX24" s="63"/>
      <c r="GY24" s="63"/>
      <c r="GZ24" s="63"/>
      <c r="HA24" s="63"/>
      <c r="HB24" s="63"/>
      <c r="HC24" s="63"/>
      <c r="HD24" s="63"/>
      <c r="HE24" s="63"/>
      <c r="HF24" s="63"/>
      <c r="HG24" s="63"/>
      <c r="HH24" s="63"/>
      <c r="HI24" s="63"/>
      <c r="HJ24" s="63"/>
      <c r="HK24" s="63"/>
      <c r="HL24" s="63"/>
      <c r="HM24" s="63"/>
      <c r="HN24" s="63"/>
      <c r="HO24" s="63"/>
      <c r="HP24" s="63"/>
      <c r="HQ24" s="63"/>
      <c r="HR24" s="63"/>
      <c r="HS24" s="63"/>
      <c r="HT24" s="63"/>
      <c r="HU24" s="63"/>
      <c r="HV24" s="63"/>
      <c r="HW24" s="63"/>
      <c r="HX24" s="63"/>
      <c r="HY24" s="63"/>
      <c r="HZ24" s="63"/>
      <c r="IA24" s="63"/>
      <c r="IB24" s="63"/>
      <c r="IC24" s="63"/>
      <c r="ID24" s="63"/>
      <c r="IE24" s="63"/>
      <c r="IF24" s="63"/>
      <c r="IG24" s="63"/>
      <c r="IH24" s="63"/>
      <c r="II24" s="63"/>
      <c r="IJ24" s="63"/>
      <c r="IK24" s="63"/>
      <c r="IL24" s="63"/>
      <c r="IM24" s="63"/>
      <c r="IN24" s="63"/>
      <c r="IO24" s="63"/>
      <c r="IP24" s="63"/>
      <c r="IQ24" s="63"/>
      <c r="IR24" s="63"/>
      <c r="IS24" s="63"/>
      <c r="IT24" s="63"/>
      <c r="IU24" s="63"/>
      <c r="IV24" s="63"/>
    </row>
    <row r="25" spans="1:256" s="430" customFormat="1" ht="17.100000000000001" customHeight="1" x14ac:dyDescent="0.2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3"/>
      <c r="CJ25" s="63"/>
      <c r="CK25" s="63"/>
      <c r="CL25" s="63"/>
      <c r="CM25" s="63"/>
      <c r="CN25" s="63"/>
      <c r="CO25" s="63"/>
      <c r="CP25" s="63"/>
      <c r="CQ25" s="63"/>
      <c r="CR25" s="63"/>
      <c r="CS25" s="63"/>
      <c r="CT25" s="63"/>
      <c r="CU25" s="63"/>
      <c r="CV25" s="63"/>
      <c r="CW25" s="63"/>
      <c r="CX25" s="63"/>
      <c r="CY25" s="63"/>
      <c r="CZ25" s="63"/>
      <c r="DA25" s="63"/>
      <c r="DB25" s="63"/>
      <c r="DC25" s="63"/>
      <c r="DD25" s="63"/>
      <c r="DE25" s="63"/>
      <c r="DF25" s="63"/>
      <c r="DG25" s="63"/>
      <c r="DH25" s="63"/>
      <c r="DI25" s="63"/>
      <c r="DJ25" s="63"/>
      <c r="DK25" s="63"/>
      <c r="DL25" s="63"/>
      <c r="DM25" s="63"/>
      <c r="DN25" s="63"/>
      <c r="DO25" s="63"/>
      <c r="DP25" s="63"/>
      <c r="DQ25" s="63"/>
      <c r="DR25" s="63"/>
      <c r="DS25" s="63"/>
      <c r="DT25" s="63"/>
      <c r="DU25" s="63"/>
      <c r="DV25" s="63"/>
      <c r="DW25" s="63"/>
      <c r="DX25" s="63"/>
      <c r="DY25" s="63"/>
      <c r="DZ25" s="63"/>
      <c r="EA25" s="63"/>
      <c r="EB25" s="63"/>
      <c r="EC25" s="63"/>
      <c r="ED25" s="63"/>
      <c r="EE25" s="63"/>
      <c r="EF25" s="63"/>
      <c r="EG25" s="63"/>
      <c r="EH25" s="63"/>
      <c r="EI25" s="63"/>
      <c r="EJ25" s="63"/>
      <c r="EK25" s="63"/>
      <c r="EL25" s="63"/>
      <c r="EM25" s="63"/>
      <c r="EN25" s="63"/>
      <c r="EO25" s="63"/>
      <c r="EP25" s="63"/>
      <c r="EQ25" s="63"/>
      <c r="ER25" s="63"/>
      <c r="ES25" s="63"/>
      <c r="ET25" s="63"/>
      <c r="EU25" s="63"/>
      <c r="EV25" s="63"/>
      <c r="EW25" s="63"/>
      <c r="EX25" s="63"/>
      <c r="EY25" s="63"/>
      <c r="EZ25" s="63"/>
      <c r="FA25" s="63"/>
      <c r="FB25" s="63"/>
      <c r="FC25" s="63"/>
      <c r="FD25" s="63"/>
      <c r="FE25" s="63"/>
      <c r="FF25" s="63"/>
      <c r="FG25" s="63"/>
      <c r="FH25" s="63"/>
      <c r="FI25" s="63"/>
      <c r="FJ25" s="63"/>
      <c r="FK25" s="63"/>
      <c r="FL25" s="63"/>
      <c r="FM25" s="63"/>
      <c r="FN25" s="63"/>
      <c r="FO25" s="63"/>
      <c r="FP25" s="63"/>
      <c r="FQ25" s="63"/>
      <c r="FR25" s="63"/>
      <c r="FS25" s="63"/>
      <c r="FT25" s="63"/>
      <c r="FU25" s="63"/>
      <c r="FV25" s="63"/>
      <c r="FW25" s="63"/>
      <c r="FX25" s="63"/>
      <c r="FY25" s="63"/>
      <c r="FZ25" s="63"/>
      <c r="GA25" s="63"/>
      <c r="GB25" s="63"/>
      <c r="GC25" s="63"/>
      <c r="GD25" s="63"/>
      <c r="GE25" s="63"/>
      <c r="GF25" s="63"/>
      <c r="GG25" s="63"/>
      <c r="GH25" s="63"/>
      <c r="GI25" s="63"/>
      <c r="GJ25" s="63"/>
      <c r="GK25" s="63"/>
      <c r="GL25" s="63"/>
      <c r="GM25" s="63"/>
      <c r="GN25" s="63"/>
      <c r="GO25" s="63"/>
      <c r="GP25" s="63"/>
      <c r="GQ25" s="63"/>
      <c r="GR25" s="63"/>
      <c r="GS25" s="63"/>
      <c r="GT25" s="63"/>
      <c r="GU25" s="63"/>
      <c r="GV25" s="63"/>
      <c r="GW25" s="63"/>
      <c r="GX25" s="63"/>
      <c r="GY25" s="63"/>
      <c r="GZ25" s="63"/>
      <c r="HA25" s="63"/>
      <c r="HB25" s="63"/>
      <c r="HC25" s="63"/>
      <c r="HD25" s="63"/>
      <c r="HE25" s="63"/>
      <c r="HF25" s="63"/>
      <c r="HG25" s="63"/>
      <c r="HH25" s="63"/>
      <c r="HI25" s="63"/>
      <c r="HJ25" s="63"/>
      <c r="HK25" s="63"/>
      <c r="HL25" s="63"/>
      <c r="HM25" s="63"/>
      <c r="HN25" s="63"/>
      <c r="HO25" s="63"/>
      <c r="HP25" s="63"/>
      <c r="HQ25" s="63"/>
      <c r="HR25" s="63"/>
      <c r="HS25" s="63"/>
      <c r="HT25" s="63"/>
      <c r="HU25" s="63"/>
      <c r="HV25" s="63"/>
      <c r="HW25" s="63"/>
      <c r="HX25" s="63"/>
      <c r="HY25" s="63"/>
      <c r="HZ25" s="63"/>
      <c r="IA25" s="63"/>
      <c r="IB25" s="63"/>
      <c r="IC25" s="63"/>
      <c r="ID25" s="63"/>
      <c r="IE25" s="63"/>
      <c r="IF25" s="63"/>
      <c r="IG25" s="63"/>
      <c r="IH25" s="63"/>
      <c r="II25" s="63"/>
      <c r="IJ25" s="63"/>
      <c r="IK25" s="63"/>
      <c r="IL25" s="63"/>
      <c r="IM25" s="63"/>
      <c r="IN25" s="63"/>
      <c r="IO25" s="63"/>
      <c r="IP25" s="63"/>
      <c r="IQ25" s="63"/>
      <c r="IR25" s="63"/>
      <c r="IS25" s="63"/>
      <c r="IT25" s="63"/>
      <c r="IU25" s="63"/>
      <c r="IV25" s="63"/>
    </row>
    <row r="26" spans="1:256" s="430" customFormat="1" ht="17.100000000000001" customHeight="1" x14ac:dyDescent="0.2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3"/>
      <c r="CK26" s="63"/>
      <c r="CL26" s="63"/>
      <c r="CM26" s="63"/>
      <c r="CN26" s="63"/>
      <c r="CO26" s="63"/>
      <c r="CP26" s="63"/>
      <c r="CQ26" s="63"/>
      <c r="CR26" s="63"/>
      <c r="CS26" s="63"/>
      <c r="CT26" s="63"/>
      <c r="CU26" s="63"/>
      <c r="CV26" s="63"/>
      <c r="CW26" s="63"/>
      <c r="CX26" s="63"/>
      <c r="CY26" s="63"/>
      <c r="CZ26" s="63"/>
      <c r="DA26" s="63"/>
      <c r="DB26" s="63"/>
      <c r="DC26" s="63"/>
      <c r="DD26" s="63"/>
      <c r="DE26" s="63"/>
      <c r="DF26" s="63"/>
      <c r="DG26" s="63"/>
      <c r="DH26" s="63"/>
      <c r="DI26" s="63"/>
      <c r="DJ26" s="63"/>
      <c r="DK26" s="63"/>
      <c r="DL26" s="63"/>
      <c r="DM26" s="63"/>
      <c r="DN26" s="63"/>
      <c r="DO26" s="63"/>
      <c r="DP26" s="63"/>
      <c r="DQ26" s="63"/>
      <c r="DR26" s="63"/>
      <c r="DS26" s="63"/>
      <c r="DT26" s="63"/>
      <c r="DU26" s="63"/>
      <c r="DV26" s="63"/>
      <c r="DW26" s="63"/>
      <c r="DX26" s="63"/>
      <c r="DY26" s="63"/>
      <c r="DZ26" s="63"/>
      <c r="EA26" s="63"/>
      <c r="EB26" s="63"/>
      <c r="EC26" s="63"/>
      <c r="ED26" s="63"/>
      <c r="EE26" s="63"/>
      <c r="EF26" s="63"/>
      <c r="EG26" s="63"/>
      <c r="EH26" s="63"/>
      <c r="EI26" s="63"/>
      <c r="EJ26" s="63"/>
      <c r="EK26" s="63"/>
      <c r="EL26" s="63"/>
      <c r="EM26" s="63"/>
      <c r="EN26" s="63"/>
      <c r="EO26" s="63"/>
      <c r="EP26" s="63"/>
      <c r="EQ26" s="63"/>
      <c r="ER26" s="63"/>
      <c r="ES26" s="63"/>
      <c r="ET26" s="63"/>
      <c r="EU26" s="63"/>
      <c r="EV26" s="63"/>
      <c r="EW26" s="63"/>
      <c r="EX26" s="63"/>
      <c r="EY26" s="63"/>
      <c r="EZ26" s="63"/>
      <c r="FA26" s="63"/>
      <c r="FB26" s="63"/>
      <c r="FC26" s="63"/>
      <c r="FD26" s="63"/>
      <c r="FE26" s="63"/>
      <c r="FF26" s="63"/>
      <c r="FG26" s="63"/>
      <c r="FH26" s="63"/>
      <c r="FI26" s="63"/>
      <c r="FJ26" s="63"/>
      <c r="FK26" s="63"/>
      <c r="FL26" s="63"/>
      <c r="FM26" s="63"/>
      <c r="FN26" s="63"/>
      <c r="FO26" s="63"/>
      <c r="FP26" s="63"/>
      <c r="FQ26" s="63"/>
      <c r="FR26" s="63"/>
      <c r="FS26" s="63"/>
      <c r="FT26" s="63"/>
      <c r="FU26" s="63"/>
      <c r="FV26" s="63"/>
      <c r="FW26" s="63"/>
      <c r="FX26" s="63"/>
      <c r="FY26" s="63"/>
      <c r="FZ26" s="63"/>
      <c r="GA26" s="63"/>
      <c r="GB26" s="63"/>
      <c r="GC26" s="63"/>
      <c r="GD26" s="63"/>
      <c r="GE26" s="63"/>
      <c r="GF26" s="63"/>
      <c r="GG26" s="63"/>
      <c r="GH26" s="63"/>
      <c r="GI26" s="63"/>
      <c r="GJ26" s="63"/>
      <c r="GK26" s="63"/>
      <c r="GL26" s="63"/>
      <c r="GM26" s="63"/>
      <c r="GN26" s="63"/>
      <c r="GO26" s="63"/>
      <c r="GP26" s="63"/>
      <c r="GQ26" s="63"/>
      <c r="GR26" s="63"/>
      <c r="GS26" s="63"/>
      <c r="GT26" s="63"/>
      <c r="GU26" s="63"/>
      <c r="GV26" s="63"/>
      <c r="GW26" s="63"/>
      <c r="GX26" s="63"/>
      <c r="GY26" s="63"/>
      <c r="GZ26" s="63"/>
      <c r="HA26" s="63"/>
      <c r="HB26" s="63"/>
      <c r="HC26" s="63"/>
      <c r="HD26" s="63"/>
      <c r="HE26" s="63"/>
      <c r="HF26" s="63"/>
      <c r="HG26" s="63"/>
      <c r="HH26" s="63"/>
      <c r="HI26" s="63"/>
      <c r="HJ26" s="63"/>
      <c r="HK26" s="63"/>
      <c r="HL26" s="63"/>
      <c r="HM26" s="63"/>
      <c r="HN26" s="63"/>
      <c r="HO26" s="63"/>
      <c r="HP26" s="63"/>
      <c r="HQ26" s="63"/>
      <c r="HR26" s="63"/>
      <c r="HS26" s="63"/>
      <c r="HT26" s="63"/>
      <c r="HU26" s="63"/>
      <c r="HV26" s="63"/>
      <c r="HW26" s="63"/>
      <c r="HX26" s="63"/>
      <c r="HY26" s="63"/>
      <c r="HZ26" s="63"/>
      <c r="IA26" s="63"/>
      <c r="IB26" s="63"/>
      <c r="IC26" s="63"/>
      <c r="ID26" s="63"/>
      <c r="IE26" s="63"/>
      <c r="IF26" s="63"/>
      <c r="IG26" s="63"/>
      <c r="IH26" s="63"/>
      <c r="II26" s="63"/>
      <c r="IJ26" s="63"/>
      <c r="IK26" s="63"/>
      <c r="IL26" s="63"/>
      <c r="IM26" s="63"/>
      <c r="IN26" s="63"/>
      <c r="IO26" s="63"/>
      <c r="IP26" s="63"/>
      <c r="IQ26" s="63"/>
      <c r="IR26" s="63"/>
      <c r="IS26" s="63"/>
      <c r="IT26" s="63"/>
      <c r="IU26" s="63"/>
      <c r="IV26" s="63"/>
    </row>
    <row r="27" spans="1:256" s="430" customFormat="1" ht="17.100000000000001" customHeight="1" x14ac:dyDescent="0.2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63"/>
      <c r="CM27" s="63"/>
      <c r="CN27" s="63"/>
      <c r="CO27" s="63"/>
      <c r="CP27" s="63"/>
      <c r="CQ27" s="63"/>
      <c r="CR27" s="63"/>
      <c r="CS27" s="63"/>
      <c r="CT27" s="63"/>
      <c r="CU27" s="63"/>
      <c r="CV27" s="63"/>
      <c r="CW27" s="63"/>
      <c r="CX27" s="63"/>
      <c r="CY27" s="63"/>
      <c r="CZ27" s="63"/>
      <c r="DA27" s="63"/>
      <c r="DB27" s="63"/>
      <c r="DC27" s="63"/>
      <c r="DD27" s="63"/>
      <c r="DE27" s="63"/>
      <c r="DF27" s="63"/>
      <c r="DG27" s="63"/>
      <c r="DH27" s="63"/>
      <c r="DI27" s="63"/>
      <c r="DJ27" s="63"/>
      <c r="DK27" s="63"/>
      <c r="DL27" s="63"/>
      <c r="DM27" s="63"/>
      <c r="DN27" s="63"/>
      <c r="DO27" s="63"/>
      <c r="DP27" s="63"/>
      <c r="DQ27" s="63"/>
      <c r="DR27" s="63"/>
      <c r="DS27" s="63"/>
      <c r="DT27" s="63"/>
      <c r="DU27" s="63"/>
      <c r="DV27" s="63"/>
      <c r="DW27" s="63"/>
      <c r="DX27" s="63"/>
      <c r="DY27" s="63"/>
      <c r="DZ27" s="63"/>
      <c r="EA27" s="63"/>
      <c r="EB27" s="63"/>
      <c r="EC27" s="63"/>
      <c r="ED27" s="63"/>
      <c r="EE27" s="63"/>
      <c r="EF27" s="63"/>
      <c r="EG27" s="63"/>
      <c r="EH27" s="63"/>
      <c r="EI27" s="63"/>
      <c r="EJ27" s="63"/>
      <c r="EK27" s="63"/>
      <c r="EL27" s="63"/>
      <c r="EM27" s="63"/>
      <c r="EN27" s="63"/>
      <c r="EO27" s="63"/>
      <c r="EP27" s="63"/>
      <c r="EQ27" s="63"/>
      <c r="ER27" s="63"/>
      <c r="ES27" s="63"/>
      <c r="ET27" s="63"/>
      <c r="EU27" s="63"/>
      <c r="EV27" s="63"/>
      <c r="EW27" s="63"/>
      <c r="EX27" s="63"/>
      <c r="EY27" s="63"/>
      <c r="EZ27" s="63"/>
      <c r="FA27" s="63"/>
      <c r="FB27" s="63"/>
      <c r="FC27" s="63"/>
      <c r="FD27" s="63"/>
      <c r="FE27" s="63"/>
      <c r="FF27" s="63"/>
      <c r="FG27" s="63"/>
      <c r="FH27" s="63"/>
      <c r="FI27" s="63"/>
      <c r="FJ27" s="63"/>
      <c r="FK27" s="63"/>
      <c r="FL27" s="63"/>
      <c r="FM27" s="63"/>
      <c r="FN27" s="63"/>
      <c r="FO27" s="63"/>
      <c r="FP27" s="63"/>
      <c r="FQ27" s="63"/>
      <c r="FR27" s="63"/>
      <c r="FS27" s="63"/>
      <c r="FT27" s="63"/>
      <c r="FU27" s="63"/>
      <c r="FV27" s="63"/>
      <c r="FW27" s="63"/>
      <c r="FX27" s="63"/>
      <c r="FY27" s="63"/>
      <c r="FZ27" s="63"/>
      <c r="GA27" s="63"/>
      <c r="GB27" s="63"/>
      <c r="GC27" s="63"/>
      <c r="GD27" s="63"/>
      <c r="GE27" s="63"/>
      <c r="GF27" s="63"/>
      <c r="GG27" s="63"/>
      <c r="GH27" s="63"/>
      <c r="GI27" s="63"/>
      <c r="GJ27" s="63"/>
      <c r="GK27" s="63"/>
      <c r="GL27" s="63"/>
      <c r="GM27" s="63"/>
      <c r="GN27" s="63"/>
      <c r="GO27" s="63"/>
      <c r="GP27" s="63"/>
      <c r="GQ27" s="63"/>
      <c r="GR27" s="63"/>
      <c r="GS27" s="63"/>
      <c r="GT27" s="63"/>
      <c r="GU27" s="63"/>
      <c r="GV27" s="63"/>
      <c r="GW27" s="63"/>
      <c r="GX27" s="63"/>
      <c r="GY27" s="63"/>
      <c r="GZ27" s="63"/>
      <c r="HA27" s="63"/>
      <c r="HB27" s="63"/>
      <c r="HC27" s="63"/>
      <c r="HD27" s="63"/>
      <c r="HE27" s="63"/>
      <c r="HF27" s="63"/>
      <c r="HG27" s="63"/>
      <c r="HH27" s="63"/>
      <c r="HI27" s="63"/>
      <c r="HJ27" s="63"/>
      <c r="HK27" s="63"/>
      <c r="HL27" s="63"/>
      <c r="HM27" s="63"/>
      <c r="HN27" s="63"/>
      <c r="HO27" s="63"/>
      <c r="HP27" s="63"/>
      <c r="HQ27" s="63"/>
      <c r="HR27" s="63"/>
      <c r="HS27" s="63"/>
      <c r="HT27" s="63"/>
      <c r="HU27" s="63"/>
      <c r="HV27" s="63"/>
      <c r="HW27" s="63"/>
      <c r="HX27" s="63"/>
      <c r="HY27" s="63"/>
      <c r="HZ27" s="63"/>
      <c r="IA27" s="63"/>
      <c r="IB27" s="63"/>
      <c r="IC27" s="63"/>
      <c r="ID27" s="63"/>
      <c r="IE27" s="63"/>
      <c r="IF27" s="63"/>
      <c r="IG27" s="63"/>
      <c r="IH27" s="63"/>
      <c r="II27" s="63"/>
      <c r="IJ27" s="63"/>
      <c r="IK27" s="63"/>
      <c r="IL27" s="63"/>
      <c r="IM27" s="63"/>
      <c r="IN27" s="63"/>
      <c r="IO27" s="63"/>
      <c r="IP27" s="63"/>
      <c r="IQ27" s="63"/>
      <c r="IR27" s="63"/>
      <c r="IS27" s="63"/>
      <c r="IT27" s="63"/>
      <c r="IU27" s="63"/>
      <c r="IV27" s="63"/>
    </row>
    <row r="28" spans="1:256" s="430" customFormat="1" ht="17.100000000000001" customHeight="1" x14ac:dyDescent="0.2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3"/>
      <c r="CL28" s="63"/>
      <c r="CM28" s="63"/>
      <c r="CN28" s="63"/>
      <c r="CO28" s="63"/>
      <c r="CP28" s="63"/>
      <c r="CQ28" s="63"/>
      <c r="CR28" s="63"/>
      <c r="CS28" s="63"/>
      <c r="CT28" s="63"/>
      <c r="CU28" s="63"/>
      <c r="CV28" s="63"/>
      <c r="CW28" s="63"/>
      <c r="CX28" s="63"/>
      <c r="CY28" s="63"/>
      <c r="CZ28" s="63"/>
      <c r="DA28" s="63"/>
      <c r="DB28" s="63"/>
      <c r="DC28" s="63"/>
      <c r="DD28" s="63"/>
      <c r="DE28" s="63"/>
      <c r="DF28" s="63"/>
      <c r="DG28" s="63"/>
      <c r="DH28" s="63"/>
      <c r="DI28" s="63"/>
      <c r="DJ28" s="63"/>
      <c r="DK28" s="63"/>
      <c r="DL28" s="63"/>
      <c r="DM28" s="63"/>
      <c r="DN28" s="63"/>
      <c r="DO28" s="63"/>
      <c r="DP28" s="63"/>
      <c r="DQ28" s="63"/>
      <c r="DR28" s="63"/>
      <c r="DS28" s="63"/>
      <c r="DT28" s="63"/>
      <c r="DU28" s="63"/>
      <c r="DV28" s="63"/>
      <c r="DW28" s="63"/>
      <c r="DX28" s="63"/>
      <c r="DY28" s="63"/>
      <c r="DZ28" s="63"/>
      <c r="EA28" s="63"/>
      <c r="EB28" s="63"/>
      <c r="EC28" s="63"/>
      <c r="ED28" s="63"/>
      <c r="EE28" s="63"/>
      <c r="EF28" s="63"/>
      <c r="EG28" s="63"/>
      <c r="EH28" s="63"/>
      <c r="EI28" s="63"/>
      <c r="EJ28" s="63"/>
      <c r="EK28" s="63"/>
      <c r="EL28" s="63"/>
      <c r="EM28" s="63"/>
      <c r="EN28" s="63"/>
      <c r="EO28" s="63"/>
      <c r="EP28" s="63"/>
      <c r="EQ28" s="63"/>
      <c r="ER28" s="63"/>
      <c r="ES28" s="63"/>
      <c r="ET28" s="63"/>
      <c r="EU28" s="63"/>
      <c r="EV28" s="63"/>
      <c r="EW28" s="63"/>
      <c r="EX28" s="63"/>
      <c r="EY28" s="63"/>
      <c r="EZ28" s="63"/>
      <c r="FA28" s="63"/>
      <c r="FB28" s="63"/>
      <c r="FC28" s="63"/>
      <c r="FD28" s="63"/>
      <c r="FE28" s="63"/>
      <c r="FF28" s="63"/>
      <c r="FG28" s="63"/>
      <c r="FH28" s="63"/>
      <c r="FI28" s="63"/>
      <c r="FJ28" s="63"/>
      <c r="FK28" s="63"/>
      <c r="FL28" s="63"/>
      <c r="FM28" s="63"/>
      <c r="FN28" s="63"/>
      <c r="FO28" s="63"/>
      <c r="FP28" s="63"/>
      <c r="FQ28" s="63"/>
      <c r="FR28" s="63"/>
      <c r="FS28" s="63"/>
      <c r="FT28" s="63"/>
      <c r="FU28" s="63"/>
      <c r="FV28" s="63"/>
      <c r="FW28" s="63"/>
      <c r="FX28" s="63"/>
      <c r="FY28" s="63"/>
      <c r="FZ28" s="63"/>
      <c r="GA28" s="63"/>
      <c r="GB28" s="63"/>
      <c r="GC28" s="63"/>
      <c r="GD28" s="63"/>
      <c r="GE28" s="63"/>
      <c r="GF28" s="63"/>
      <c r="GG28" s="63"/>
      <c r="GH28" s="63"/>
      <c r="GI28" s="63"/>
      <c r="GJ28" s="63"/>
      <c r="GK28" s="63"/>
      <c r="GL28" s="63"/>
      <c r="GM28" s="63"/>
      <c r="GN28" s="63"/>
      <c r="GO28" s="63"/>
      <c r="GP28" s="63"/>
      <c r="GQ28" s="63"/>
      <c r="GR28" s="63"/>
      <c r="GS28" s="63"/>
      <c r="GT28" s="63"/>
      <c r="GU28" s="63"/>
      <c r="GV28" s="63"/>
      <c r="GW28" s="63"/>
      <c r="GX28" s="63"/>
      <c r="GY28" s="63"/>
      <c r="GZ28" s="63"/>
      <c r="HA28" s="63"/>
      <c r="HB28" s="63"/>
      <c r="HC28" s="63"/>
      <c r="HD28" s="63"/>
      <c r="HE28" s="63"/>
      <c r="HF28" s="63"/>
      <c r="HG28" s="63"/>
      <c r="HH28" s="63"/>
      <c r="HI28" s="63"/>
      <c r="HJ28" s="63"/>
      <c r="HK28" s="63"/>
      <c r="HL28" s="63"/>
      <c r="HM28" s="63"/>
      <c r="HN28" s="63"/>
      <c r="HO28" s="63"/>
      <c r="HP28" s="63"/>
      <c r="HQ28" s="63"/>
      <c r="HR28" s="63"/>
      <c r="HS28" s="63"/>
      <c r="HT28" s="63"/>
      <c r="HU28" s="63"/>
      <c r="HV28" s="63"/>
      <c r="HW28" s="63"/>
      <c r="HX28" s="63"/>
      <c r="HY28" s="63"/>
      <c r="HZ28" s="63"/>
      <c r="IA28" s="63"/>
      <c r="IB28" s="63"/>
      <c r="IC28" s="63"/>
      <c r="ID28" s="63"/>
      <c r="IE28" s="63"/>
      <c r="IF28" s="63"/>
      <c r="IG28" s="63"/>
      <c r="IH28" s="63"/>
      <c r="II28" s="63"/>
      <c r="IJ28" s="63"/>
      <c r="IK28" s="63"/>
      <c r="IL28" s="63"/>
      <c r="IM28" s="63"/>
      <c r="IN28" s="63"/>
      <c r="IO28" s="63"/>
      <c r="IP28" s="63"/>
      <c r="IQ28" s="63"/>
      <c r="IR28" s="63"/>
      <c r="IS28" s="63"/>
      <c r="IT28" s="63"/>
      <c r="IU28" s="63"/>
      <c r="IV28" s="63"/>
    </row>
    <row r="29" spans="1:256" s="430" customFormat="1" ht="17.100000000000001" customHeight="1" x14ac:dyDescent="0.2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3"/>
      <c r="CQ29" s="63"/>
      <c r="CR29" s="63"/>
      <c r="CS29" s="63"/>
      <c r="CT29" s="63"/>
      <c r="CU29" s="63"/>
      <c r="CV29" s="63"/>
      <c r="CW29" s="63"/>
      <c r="CX29" s="63"/>
      <c r="CY29" s="63"/>
      <c r="CZ29" s="63"/>
      <c r="DA29" s="63"/>
      <c r="DB29" s="63"/>
      <c r="DC29" s="63"/>
      <c r="DD29" s="63"/>
      <c r="DE29" s="63"/>
      <c r="DF29" s="63"/>
      <c r="DG29" s="63"/>
      <c r="DH29" s="63"/>
      <c r="DI29" s="63"/>
      <c r="DJ29" s="63"/>
      <c r="DK29" s="63"/>
      <c r="DL29" s="63"/>
      <c r="DM29" s="63"/>
      <c r="DN29" s="63"/>
      <c r="DO29" s="63"/>
      <c r="DP29" s="63"/>
      <c r="DQ29" s="63"/>
      <c r="DR29" s="63"/>
      <c r="DS29" s="63"/>
      <c r="DT29" s="63"/>
      <c r="DU29" s="63"/>
      <c r="DV29" s="63"/>
      <c r="DW29" s="63"/>
      <c r="DX29" s="63"/>
      <c r="DY29" s="63"/>
      <c r="DZ29" s="63"/>
      <c r="EA29" s="63"/>
      <c r="EB29" s="63"/>
      <c r="EC29" s="63"/>
      <c r="ED29" s="63"/>
      <c r="EE29" s="63"/>
      <c r="EF29" s="63"/>
      <c r="EG29" s="63"/>
      <c r="EH29" s="63"/>
      <c r="EI29" s="63"/>
      <c r="EJ29" s="63"/>
      <c r="EK29" s="63"/>
      <c r="EL29" s="63"/>
      <c r="EM29" s="63"/>
      <c r="EN29" s="63"/>
      <c r="EO29" s="63"/>
      <c r="EP29" s="63"/>
      <c r="EQ29" s="63"/>
      <c r="ER29" s="63"/>
      <c r="ES29" s="63"/>
      <c r="ET29" s="63"/>
      <c r="EU29" s="63"/>
      <c r="EV29" s="63"/>
      <c r="EW29" s="63"/>
      <c r="EX29" s="63"/>
      <c r="EY29" s="63"/>
      <c r="EZ29" s="63"/>
      <c r="FA29" s="63"/>
      <c r="FB29" s="63"/>
      <c r="FC29" s="63"/>
      <c r="FD29" s="63"/>
      <c r="FE29" s="63"/>
      <c r="FF29" s="63"/>
      <c r="FG29" s="63"/>
      <c r="FH29" s="63"/>
      <c r="FI29" s="63"/>
      <c r="FJ29" s="63"/>
      <c r="FK29" s="63"/>
      <c r="FL29" s="63"/>
      <c r="FM29" s="63"/>
      <c r="FN29" s="63"/>
      <c r="FO29" s="63"/>
      <c r="FP29" s="63"/>
      <c r="FQ29" s="63"/>
      <c r="FR29" s="63"/>
      <c r="FS29" s="63"/>
      <c r="FT29" s="63"/>
      <c r="FU29" s="63"/>
      <c r="FV29" s="63"/>
      <c r="FW29" s="63"/>
      <c r="FX29" s="63"/>
      <c r="FY29" s="63"/>
      <c r="FZ29" s="63"/>
      <c r="GA29" s="63"/>
      <c r="GB29" s="63"/>
      <c r="GC29" s="63"/>
      <c r="GD29" s="63"/>
      <c r="GE29" s="63"/>
      <c r="GF29" s="63"/>
      <c r="GG29" s="63"/>
      <c r="GH29" s="63"/>
      <c r="GI29" s="63"/>
      <c r="GJ29" s="63"/>
      <c r="GK29" s="63"/>
      <c r="GL29" s="63"/>
      <c r="GM29" s="63"/>
      <c r="GN29" s="63"/>
      <c r="GO29" s="63"/>
      <c r="GP29" s="63"/>
      <c r="GQ29" s="63"/>
      <c r="GR29" s="63"/>
      <c r="GS29" s="63"/>
      <c r="GT29" s="63"/>
      <c r="GU29" s="63"/>
      <c r="GV29" s="63"/>
      <c r="GW29" s="63"/>
      <c r="GX29" s="63"/>
      <c r="GY29" s="63"/>
      <c r="GZ29" s="63"/>
      <c r="HA29" s="63"/>
      <c r="HB29" s="63"/>
      <c r="HC29" s="63"/>
      <c r="HD29" s="63"/>
      <c r="HE29" s="63"/>
      <c r="HF29" s="63"/>
      <c r="HG29" s="63"/>
      <c r="HH29" s="63"/>
      <c r="HI29" s="63"/>
      <c r="HJ29" s="63"/>
      <c r="HK29" s="63"/>
      <c r="HL29" s="63"/>
      <c r="HM29" s="63"/>
      <c r="HN29" s="63"/>
      <c r="HO29" s="63"/>
      <c r="HP29" s="63"/>
      <c r="HQ29" s="63"/>
      <c r="HR29" s="63"/>
      <c r="HS29" s="63"/>
      <c r="HT29" s="63"/>
      <c r="HU29" s="63"/>
      <c r="HV29" s="63"/>
      <c r="HW29" s="63"/>
      <c r="HX29" s="63"/>
      <c r="HY29" s="63"/>
      <c r="HZ29" s="63"/>
      <c r="IA29" s="63"/>
      <c r="IB29" s="63"/>
      <c r="IC29" s="63"/>
      <c r="ID29" s="63"/>
      <c r="IE29" s="63"/>
      <c r="IF29" s="63"/>
      <c r="IG29" s="63"/>
      <c r="IH29" s="63"/>
      <c r="II29" s="63"/>
      <c r="IJ29" s="63"/>
      <c r="IK29" s="63"/>
      <c r="IL29" s="63"/>
      <c r="IM29" s="63"/>
      <c r="IN29" s="63"/>
      <c r="IO29" s="63"/>
      <c r="IP29" s="63"/>
      <c r="IQ29" s="63"/>
      <c r="IR29" s="63"/>
      <c r="IS29" s="63"/>
      <c r="IT29" s="63"/>
      <c r="IU29" s="63"/>
      <c r="IV29" s="63"/>
    </row>
    <row r="30" spans="1:256" s="430" customFormat="1" ht="17.100000000000001" customHeight="1" x14ac:dyDescent="0.2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63"/>
      <c r="CA30" s="63"/>
      <c r="CB30" s="63"/>
      <c r="CC30" s="63"/>
      <c r="CD30" s="63"/>
      <c r="CE30" s="63"/>
      <c r="CF30" s="63"/>
      <c r="CG30" s="63"/>
      <c r="CH30" s="63"/>
      <c r="CI30" s="63"/>
      <c r="CJ30" s="63"/>
      <c r="CK30" s="63"/>
      <c r="CL30" s="63"/>
      <c r="CM30" s="63"/>
      <c r="CN30" s="63"/>
      <c r="CO30" s="63"/>
      <c r="CP30" s="63"/>
      <c r="CQ30" s="63"/>
      <c r="CR30" s="63"/>
      <c r="CS30" s="63"/>
      <c r="CT30" s="63"/>
      <c r="CU30" s="63"/>
      <c r="CV30" s="63"/>
      <c r="CW30" s="63"/>
      <c r="CX30" s="63"/>
      <c r="CY30" s="63"/>
      <c r="CZ30" s="63"/>
      <c r="DA30" s="63"/>
      <c r="DB30" s="63"/>
      <c r="DC30" s="63"/>
      <c r="DD30" s="63"/>
      <c r="DE30" s="63"/>
      <c r="DF30" s="63"/>
      <c r="DG30" s="63"/>
      <c r="DH30" s="63"/>
      <c r="DI30" s="63"/>
      <c r="DJ30" s="63"/>
      <c r="DK30" s="63"/>
      <c r="DL30" s="63"/>
      <c r="DM30" s="63"/>
      <c r="DN30" s="63"/>
      <c r="DO30" s="63"/>
      <c r="DP30" s="63"/>
      <c r="DQ30" s="63"/>
      <c r="DR30" s="63"/>
      <c r="DS30" s="63"/>
      <c r="DT30" s="63"/>
      <c r="DU30" s="63"/>
      <c r="DV30" s="63"/>
      <c r="DW30" s="63"/>
      <c r="DX30" s="63"/>
      <c r="DY30" s="63"/>
      <c r="DZ30" s="63"/>
      <c r="EA30" s="63"/>
      <c r="EB30" s="63"/>
      <c r="EC30" s="63"/>
      <c r="ED30" s="63"/>
      <c r="EE30" s="63"/>
      <c r="EF30" s="63"/>
      <c r="EG30" s="63"/>
      <c r="EH30" s="63"/>
      <c r="EI30" s="63"/>
      <c r="EJ30" s="63"/>
      <c r="EK30" s="63"/>
      <c r="EL30" s="63"/>
      <c r="EM30" s="63"/>
      <c r="EN30" s="63"/>
      <c r="EO30" s="63"/>
      <c r="EP30" s="63"/>
      <c r="EQ30" s="63"/>
      <c r="ER30" s="63"/>
      <c r="ES30" s="63"/>
      <c r="ET30" s="63"/>
      <c r="EU30" s="63"/>
      <c r="EV30" s="63"/>
      <c r="EW30" s="63"/>
      <c r="EX30" s="63"/>
      <c r="EY30" s="63"/>
      <c r="EZ30" s="63"/>
      <c r="FA30" s="63"/>
      <c r="FB30" s="63"/>
      <c r="FC30" s="63"/>
      <c r="FD30" s="63"/>
      <c r="FE30" s="63"/>
      <c r="FF30" s="63"/>
      <c r="FG30" s="63"/>
      <c r="FH30" s="63"/>
      <c r="FI30" s="63"/>
      <c r="FJ30" s="63"/>
      <c r="FK30" s="63"/>
      <c r="FL30" s="63"/>
      <c r="FM30" s="63"/>
      <c r="FN30" s="63"/>
      <c r="FO30" s="63"/>
      <c r="FP30" s="63"/>
      <c r="FQ30" s="63"/>
      <c r="FR30" s="63"/>
      <c r="FS30" s="63"/>
      <c r="FT30" s="63"/>
      <c r="FU30" s="63"/>
      <c r="FV30" s="63"/>
      <c r="FW30" s="63"/>
      <c r="FX30" s="63"/>
      <c r="FY30" s="63"/>
      <c r="FZ30" s="63"/>
      <c r="GA30" s="63"/>
      <c r="GB30" s="63"/>
      <c r="GC30" s="63"/>
      <c r="GD30" s="63"/>
      <c r="GE30" s="63"/>
      <c r="GF30" s="63"/>
      <c r="GG30" s="63"/>
      <c r="GH30" s="63"/>
      <c r="GI30" s="63"/>
      <c r="GJ30" s="63"/>
      <c r="GK30" s="63"/>
      <c r="GL30" s="63"/>
      <c r="GM30" s="63"/>
      <c r="GN30" s="63"/>
      <c r="GO30" s="63"/>
      <c r="GP30" s="63"/>
      <c r="GQ30" s="63"/>
      <c r="GR30" s="63"/>
      <c r="GS30" s="63"/>
      <c r="GT30" s="63"/>
      <c r="GU30" s="63"/>
      <c r="GV30" s="63"/>
      <c r="GW30" s="63"/>
      <c r="GX30" s="63"/>
      <c r="GY30" s="63"/>
      <c r="GZ30" s="63"/>
      <c r="HA30" s="63"/>
      <c r="HB30" s="63"/>
      <c r="HC30" s="63"/>
      <c r="HD30" s="63"/>
      <c r="HE30" s="63"/>
      <c r="HF30" s="63"/>
      <c r="HG30" s="63"/>
      <c r="HH30" s="63"/>
      <c r="HI30" s="63"/>
      <c r="HJ30" s="63"/>
      <c r="HK30" s="63"/>
      <c r="HL30" s="63"/>
      <c r="HM30" s="63"/>
      <c r="HN30" s="63"/>
      <c r="HO30" s="63"/>
      <c r="HP30" s="63"/>
      <c r="HQ30" s="63"/>
      <c r="HR30" s="63"/>
      <c r="HS30" s="63"/>
      <c r="HT30" s="63"/>
      <c r="HU30" s="63"/>
      <c r="HV30" s="63"/>
      <c r="HW30" s="63"/>
      <c r="HX30" s="63"/>
      <c r="HY30" s="63"/>
      <c r="HZ30" s="63"/>
      <c r="IA30" s="63"/>
      <c r="IB30" s="63"/>
      <c r="IC30" s="63"/>
      <c r="ID30" s="63"/>
      <c r="IE30" s="63"/>
      <c r="IF30" s="63"/>
      <c r="IG30" s="63"/>
      <c r="IH30" s="63"/>
      <c r="II30" s="63"/>
      <c r="IJ30" s="63"/>
      <c r="IK30" s="63"/>
      <c r="IL30" s="63"/>
      <c r="IM30" s="63"/>
      <c r="IN30" s="63"/>
      <c r="IO30" s="63"/>
      <c r="IP30" s="63"/>
      <c r="IQ30" s="63"/>
      <c r="IR30" s="63"/>
      <c r="IS30" s="63"/>
      <c r="IT30" s="63"/>
      <c r="IU30" s="63"/>
      <c r="IV30" s="63"/>
    </row>
    <row r="31" spans="1:256" s="430" customFormat="1" ht="17.100000000000001" customHeight="1" x14ac:dyDescent="0.2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3"/>
      <c r="CC31" s="63"/>
      <c r="CD31" s="63"/>
      <c r="CE31" s="63"/>
      <c r="CF31" s="63"/>
      <c r="CG31" s="63"/>
      <c r="CH31" s="63"/>
      <c r="CI31" s="63"/>
      <c r="CJ31" s="63"/>
      <c r="CK31" s="63"/>
      <c r="CL31" s="63"/>
      <c r="CM31" s="63"/>
      <c r="CN31" s="63"/>
      <c r="CO31" s="63"/>
      <c r="CP31" s="63"/>
      <c r="CQ31" s="63"/>
      <c r="CR31" s="63"/>
      <c r="CS31" s="63"/>
      <c r="CT31" s="63"/>
      <c r="CU31" s="63"/>
      <c r="CV31" s="63"/>
      <c r="CW31" s="63"/>
      <c r="CX31" s="63"/>
      <c r="CY31" s="63"/>
      <c r="CZ31" s="63"/>
      <c r="DA31" s="63"/>
      <c r="DB31" s="63"/>
      <c r="DC31" s="63"/>
      <c r="DD31" s="63"/>
      <c r="DE31" s="63"/>
      <c r="DF31" s="63"/>
      <c r="DG31" s="63"/>
      <c r="DH31" s="63"/>
      <c r="DI31" s="63"/>
      <c r="DJ31" s="63"/>
      <c r="DK31" s="63"/>
      <c r="DL31" s="63"/>
      <c r="DM31" s="63"/>
      <c r="DN31" s="63"/>
      <c r="DO31" s="63"/>
      <c r="DP31" s="63"/>
      <c r="DQ31" s="63"/>
      <c r="DR31" s="63"/>
      <c r="DS31" s="63"/>
      <c r="DT31" s="63"/>
      <c r="DU31" s="63"/>
      <c r="DV31" s="63"/>
      <c r="DW31" s="63"/>
      <c r="DX31" s="63"/>
      <c r="DY31" s="63"/>
      <c r="DZ31" s="63"/>
      <c r="EA31" s="63"/>
      <c r="EB31" s="63"/>
      <c r="EC31" s="63"/>
      <c r="ED31" s="63"/>
      <c r="EE31" s="63"/>
      <c r="EF31" s="63"/>
      <c r="EG31" s="63"/>
      <c r="EH31" s="63"/>
      <c r="EI31" s="63"/>
      <c r="EJ31" s="63"/>
      <c r="EK31" s="63"/>
      <c r="EL31" s="63"/>
      <c r="EM31" s="63"/>
      <c r="EN31" s="63"/>
      <c r="EO31" s="63"/>
      <c r="EP31" s="63"/>
      <c r="EQ31" s="63"/>
      <c r="ER31" s="63"/>
      <c r="ES31" s="63"/>
      <c r="ET31" s="63"/>
      <c r="EU31" s="63"/>
      <c r="EV31" s="63"/>
      <c r="EW31" s="63"/>
      <c r="EX31" s="63"/>
      <c r="EY31" s="63"/>
      <c r="EZ31" s="63"/>
      <c r="FA31" s="63"/>
      <c r="FB31" s="63"/>
      <c r="FC31" s="63"/>
      <c r="FD31" s="63"/>
      <c r="FE31" s="63"/>
      <c r="FF31" s="63"/>
      <c r="FG31" s="63"/>
      <c r="FH31" s="63"/>
      <c r="FI31" s="63"/>
      <c r="FJ31" s="63"/>
      <c r="FK31" s="63"/>
      <c r="FL31" s="63"/>
      <c r="FM31" s="63"/>
      <c r="FN31" s="63"/>
      <c r="FO31" s="63"/>
      <c r="FP31" s="63"/>
      <c r="FQ31" s="63"/>
      <c r="FR31" s="63"/>
      <c r="FS31" s="63"/>
      <c r="FT31" s="63"/>
      <c r="FU31" s="63"/>
      <c r="FV31" s="63"/>
      <c r="FW31" s="63"/>
      <c r="FX31" s="63"/>
      <c r="FY31" s="63"/>
      <c r="FZ31" s="63"/>
      <c r="GA31" s="63"/>
      <c r="GB31" s="63"/>
      <c r="GC31" s="63"/>
      <c r="GD31" s="63"/>
      <c r="GE31" s="63"/>
      <c r="GF31" s="63"/>
      <c r="GG31" s="63"/>
      <c r="GH31" s="63"/>
      <c r="GI31" s="63"/>
      <c r="GJ31" s="63"/>
      <c r="GK31" s="63"/>
      <c r="GL31" s="63"/>
      <c r="GM31" s="63"/>
      <c r="GN31" s="63"/>
      <c r="GO31" s="63"/>
      <c r="GP31" s="63"/>
      <c r="GQ31" s="63"/>
      <c r="GR31" s="63"/>
      <c r="GS31" s="63"/>
      <c r="GT31" s="63"/>
      <c r="GU31" s="63"/>
      <c r="GV31" s="63"/>
      <c r="GW31" s="63"/>
      <c r="GX31" s="63"/>
      <c r="GY31" s="63"/>
      <c r="GZ31" s="63"/>
      <c r="HA31" s="63"/>
      <c r="HB31" s="63"/>
      <c r="HC31" s="63"/>
      <c r="HD31" s="63"/>
      <c r="HE31" s="63"/>
      <c r="HF31" s="63"/>
      <c r="HG31" s="63"/>
      <c r="HH31" s="63"/>
      <c r="HI31" s="63"/>
      <c r="HJ31" s="63"/>
      <c r="HK31" s="63"/>
      <c r="HL31" s="63"/>
      <c r="HM31" s="63"/>
      <c r="HN31" s="63"/>
      <c r="HO31" s="63"/>
      <c r="HP31" s="63"/>
      <c r="HQ31" s="63"/>
      <c r="HR31" s="63"/>
      <c r="HS31" s="63"/>
      <c r="HT31" s="63"/>
      <c r="HU31" s="63"/>
      <c r="HV31" s="63"/>
      <c r="HW31" s="63"/>
      <c r="HX31" s="63"/>
      <c r="HY31" s="63"/>
      <c r="HZ31" s="63"/>
      <c r="IA31" s="63"/>
      <c r="IB31" s="63"/>
      <c r="IC31" s="63"/>
      <c r="ID31" s="63"/>
      <c r="IE31" s="63"/>
      <c r="IF31" s="63"/>
      <c r="IG31" s="63"/>
      <c r="IH31" s="63"/>
      <c r="II31" s="63"/>
      <c r="IJ31" s="63"/>
      <c r="IK31" s="63"/>
      <c r="IL31" s="63"/>
      <c r="IM31" s="63"/>
      <c r="IN31" s="63"/>
      <c r="IO31" s="63"/>
      <c r="IP31" s="63"/>
      <c r="IQ31" s="63"/>
      <c r="IR31" s="63"/>
      <c r="IS31" s="63"/>
      <c r="IT31" s="63"/>
      <c r="IU31" s="63"/>
      <c r="IV31" s="63"/>
    </row>
    <row r="32" spans="1:256" s="430" customFormat="1" ht="17.100000000000001" customHeight="1" x14ac:dyDescent="0.2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  <c r="EE32" s="63"/>
      <c r="EF32" s="63"/>
      <c r="EG32" s="63"/>
      <c r="EH32" s="63"/>
      <c r="EI32" s="63"/>
      <c r="EJ32" s="63"/>
      <c r="EK32" s="63"/>
      <c r="EL32" s="63"/>
      <c r="EM32" s="63"/>
      <c r="EN32" s="63"/>
      <c r="EO32" s="63"/>
      <c r="EP32" s="63"/>
      <c r="EQ32" s="63"/>
      <c r="ER32" s="63"/>
      <c r="ES32" s="63"/>
      <c r="ET32" s="63"/>
      <c r="EU32" s="63"/>
      <c r="EV32" s="63"/>
      <c r="EW32" s="63"/>
      <c r="EX32" s="63"/>
      <c r="EY32" s="63"/>
      <c r="EZ32" s="63"/>
      <c r="FA32" s="63"/>
      <c r="FB32" s="63"/>
      <c r="FC32" s="63"/>
      <c r="FD32" s="63"/>
      <c r="FE32" s="63"/>
      <c r="FF32" s="63"/>
      <c r="FG32" s="63"/>
      <c r="FH32" s="63"/>
      <c r="FI32" s="63"/>
      <c r="FJ32" s="63"/>
      <c r="FK32" s="63"/>
      <c r="FL32" s="63"/>
      <c r="FM32" s="63"/>
      <c r="FN32" s="63"/>
      <c r="FO32" s="63"/>
      <c r="FP32" s="63"/>
      <c r="FQ32" s="63"/>
      <c r="FR32" s="63"/>
      <c r="FS32" s="63"/>
      <c r="FT32" s="63"/>
      <c r="FU32" s="63"/>
      <c r="FV32" s="63"/>
      <c r="FW32" s="63"/>
      <c r="FX32" s="63"/>
      <c r="FY32" s="63"/>
      <c r="FZ32" s="63"/>
      <c r="GA32" s="63"/>
      <c r="GB32" s="63"/>
      <c r="GC32" s="63"/>
      <c r="GD32" s="63"/>
      <c r="GE32" s="63"/>
      <c r="GF32" s="63"/>
      <c r="GG32" s="63"/>
      <c r="GH32" s="63"/>
      <c r="GI32" s="63"/>
      <c r="GJ32" s="63"/>
      <c r="GK32" s="63"/>
      <c r="GL32" s="63"/>
      <c r="GM32" s="63"/>
      <c r="GN32" s="63"/>
      <c r="GO32" s="63"/>
      <c r="GP32" s="63"/>
      <c r="GQ32" s="63"/>
      <c r="GR32" s="63"/>
      <c r="GS32" s="63"/>
      <c r="GT32" s="63"/>
      <c r="GU32" s="63"/>
      <c r="GV32" s="63"/>
      <c r="GW32" s="63"/>
      <c r="GX32" s="63"/>
      <c r="GY32" s="63"/>
      <c r="GZ32" s="63"/>
      <c r="HA32" s="63"/>
      <c r="HB32" s="63"/>
      <c r="HC32" s="63"/>
      <c r="HD32" s="63"/>
      <c r="HE32" s="63"/>
      <c r="HF32" s="63"/>
      <c r="HG32" s="63"/>
      <c r="HH32" s="63"/>
      <c r="HI32" s="63"/>
      <c r="HJ32" s="63"/>
      <c r="HK32" s="63"/>
      <c r="HL32" s="63"/>
      <c r="HM32" s="63"/>
      <c r="HN32" s="63"/>
      <c r="HO32" s="63"/>
      <c r="HP32" s="63"/>
      <c r="HQ32" s="63"/>
      <c r="HR32" s="63"/>
      <c r="HS32" s="63"/>
      <c r="HT32" s="63"/>
      <c r="HU32" s="63"/>
      <c r="HV32" s="63"/>
      <c r="HW32" s="63"/>
      <c r="HX32" s="63"/>
      <c r="HY32" s="63"/>
      <c r="HZ32" s="63"/>
      <c r="IA32" s="63"/>
      <c r="IB32" s="63"/>
      <c r="IC32" s="63"/>
      <c r="ID32" s="63"/>
      <c r="IE32" s="63"/>
      <c r="IF32" s="63"/>
      <c r="IG32" s="63"/>
      <c r="IH32" s="63"/>
      <c r="II32" s="63"/>
      <c r="IJ32" s="63"/>
      <c r="IK32" s="63"/>
      <c r="IL32" s="63"/>
      <c r="IM32" s="63"/>
      <c r="IN32" s="63"/>
      <c r="IO32" s="63"/>
      <c r="IP32" s="63"/>
      <c r="IQ32" s="63"/>
      <c r="IR32" s="63"/>
      <c r="IS32" s="63"/>
      <c r="IT32" s="63"/>
      <c r="IU32" s="63"/>
      <c r="IV32" s="63"/>
    </row>
    <row r="33" spans="1:256" s="430" customFormat="1" ht="17.100000000000001" customHeight="1" x14ac:dyDescent="0.2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63"/>
      <c r="CA33" s="63"/>
      <c r="CB33" s="63"/>
      <c r="CC33" s="63"/>
      <c r="CD33" s="63"/>
      <c r="CE33" s="63"/>
      <c r="CF33" s="63"/>
      <c r="CG33" s="63"/>
      <c r="CH33" s="63"/>
      <c r="CI33" s="63"/>
      <c r="CJ33" s="63"/>
      <c r="CK33" s="63"/>
      <c r="CL33" s="63"/>
      <c r="CM33" s="63"/>
      <c r="CN33" s="63"/>
      <c r="CO33" s="63"/>
      <c r="CP33" s="63"/>
      <c r="CQ33" s="63"/>
      <c r="CR33" s="63"/>
      <c r="CS33" s="63"/>
      <c r="CT33" s="63"/>
      <c r="CU33" s="63"/>
      <c r="CV33" s="63"/>
      <c r="CW33" s="63"/>
      <c r="CX33" s="63"/>
      <c r="CY33" s="63"/>
      <c r="CZ33" s="63"/>
      <c r="DA33" s="63"/>
      <c r="DB33" s="63"/>
      <c r="DC33" s="63"/>
      <c r="DD33" s="63"/>
      <c r="DE33" s="63"/>
      <c r="DF33" s="63"/>
      <c r="DG33" s="63"/>
      <c r="DH33" s="63"/>
      <c r="DI33" s="63"/>
      <c r="DJ33" s="63"/>
      <c r="DK33" s="63"/>
      <c r="DL33" s="63"/>
      <c r="DM33" s="63"/>
      <c r="DN33" s="63"/>
      <c r="DO33" s="63"/>
      <c r="DP33" s="63"/>
      <c r="DQ33" s="63"/>
      <c r="DR33" s="63"/>
      <c r="DS33" s="63"/>
      <c r="DT33" s="63"/>
      <c r="DU33" s="63"/>
      <c r="DV33" s="63"/>
      <c r="DW33" s="63"/>
      <c r="DX33" s="63"/>
      <c r="DY33" s="63"/>
      <c r="DZ33" s="63"/>
      <c r="EA33" s="63"/>
      <c r="EB33" s="63"/>
      <c r="EC33" s="63"/>
      <c r="ED33" s="63"/>
      <c r="EE33" s="63"/>
      <c r="EF33" s="63"/>
      <c r="EG33" s="63"/>
      <c r="EH33" s="63"/>
      <c r="EI33" s="63"/>
      <c r="EJ33" s="63"/>
      <c r="EK33" s="63"/>
      <c r="EL33" s="63"/>
      <c r="EM33" s="63"/>
      <c r="EN33" s="63"/>
      <c r="EO33" s="63"/>
      <c r="EP33" s="63"/>
      <c r="EQ33" s="63"/>
      <c r="ER33" s="63"/>
      <c r="ES33" s="63"/>
      <c r="ET33" s="63"/>
      <c r="EU33" s="63"/>
      <c r="EV33" s="63"/>
      <c r="EW33" s="63"/>
      <c r="EX33" s="63"/>
      <c r="EY33" s="63"/>
      <c r="EZ33" s="63"/>
      <c r="FA33" s="63"/>
      <c r="FB33" s="63"/>
      <c r="FC33" s="63"/>
      <c r="FD33" s="63"/>
      <c r="FE33" s="63"/>
      <c r="FF33" s="63"/>
      <c r="FG33" s="63"/>
      <c r="FH33" s="63"/>
      <c r="FI33" s="63"/>
      <c r="FJ33" s="63"/>
      <c r="FK33" s="63"/>
      <c r="FL33" s="63"/>
      <c r="FM33" s="63"/>
      <c r="FN33" s="63"/>
      <c r="FO33" s="63"/>
      <c r="FP33" s="63"/>
      <c r="FQ33" s="63"/>
      <c r="FR33" s="63"/>
      <c r="FS33" s="63"/>
      <c r="FT33" s="63"/>
      <c r="FU33" s="63"/>
      <c r="FV33" s="63"/>
      <c r="FW33" s="63"/>
      <c r="FX33" s="63"/>
      <c r="FY33" s="63"/>
      <c r="FZ33" s="63"/>
      <c r="GA33" s="63"/>
      <c r="GB33" s="63"/>
      <c r="GC33" s="63"/>
      <c r="GD33" s="63"/>
      <c r="GE33" s="63"/>
      <c r="GF33" s="63"/>
      <c r="GG33" s="63"/>
      <c r="GH33" s="63"/>
      <c r="GI33" s="63"/>
      <c r="GJ33" s="63"/>
      <c r="GK33" s="63"/>
      <c r="GL33" s="63"/>
      <c r="GM33" s="63"/>
      <c r="GN33" s="63"/>
      <c r="GO33" s="63"/>
      <c r="GP33" s="63"/>
      <c r="GQ33" s="63"/>
      <c r="GR33" s="63"/>
      <c r="GS33" s="63"/>
      <c r="GT33" s="63"/>
      <c r="GU33" s="63"/>
      <c r="GV33" s="63"/>
      <c r="GW33" s="63"/>
      <c r="GX33" s="63"/>
      <c r="GY33" s="63"/>
      <c r="GZ33" s="63"/>
      <c r="HA33" s="63"/>
      <c r="HB33" s="63"/>
      <c r="HC33" s="63"/>
      <c r="HD33" s="63"/>
      <c r="HE33" s="63"/>
      <c r="HF33" s="63"/>
      <c r="HG33" s="63"/>
      <c r="HH33" s="63"/>
      <c r="HI33" s="63"/>
      <c r="HJ33" s="63"/>
      <c r="HK33" s="63"/>
      <c r="HL33" s="63"/>
      <c r="HM33" s="63"/>
      <c r="HN33" s="63"/>
      <c r="HO33" s="63"/>
      <c r="HP33" s="63"/>
      <c r="HQ33" s="63"/>
      <c r="HR33" s="63"/>
      <c r="HS33" s="63"/>
      <c r="HT33" s="63"/>
      <c r="HU33" s="63"/>
      <c r="HV33" s="63"/>
      <c r="HW33" s="63"/>
      <c r="HX33" s="63"/>
      <c r="HY33" s="63"/>
      <c r="HZ33" s="63"/>
      <c r="IA33" s="63"/>
      <c r="IB33" s="63"/>
      <c r="IC33" s="63"/>
      <c r="ID33" s="63"/>
      <c r="IE33" s="63"/>
      <c r="IF33" s="63"/>
      <c r="IG33" s="63"/>
      <c r="IH33" s="63"/>
      <c r="II33" s="63"/>
      <c r="IJ33" s="63"/>
      <c r="IK33" s="63"/>
      <c r="IL33" s="63"/>
      <c r="IM33" s="63"/>
      <c r="IN33" s="63"/>
      <c r="IO33" s="63"/>
      <c r="IP33" s="63"/>
      <c r="IQ33" s="63"/>
      <c r="IR33" s="63"/>
      <c r="IS33" s="63"/>
      <c r="IT33" s="63"/>
      <c r="IU33" s="63"/>
      <c r="IV33" s="63"/>
    </row>
    <row r="34" spans="1:256" s="430" customFormat="1" ht="17.100000000000001" customHeight="1" x14ac:dyDescent="0.2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3"/>
      <c r="BW34" s="63"/>
      <c r="BX34" s="63"/>
      <c r="BY34" s="63"/>
      <c r="BZ34" s="63"/>
      <c r="CA34" s="63"/>
      <c r="CB34" s="63"/>
      <c r="CC34" s="63"/>
      <c r="CD34" s="63"/>
      <c r="CE34" s="63"/>
      <c r="CF34" s="63"/>
      <c r="CG34" s="63"/>
      <c r="CH34" s="63"/>
      <c r="CI34" s="63"/>
      <c r="CJ34" s="63"/>
      <c r="CK34" s="63"/>
      <c r="CL34" s="63"/>
      <c r="CM34" s="63"/>
      <c r="CN34" s="63"/>
      <c r="CO34" s="63"/>
      <c r="CP34" s="63"/>
      <c r="CQ34" s="63"/>
      <c r="CR34" s="63"/>
      <c r="CS34" s="63"/>
      <c r="CT34" s="63"/>
      <c r="CU34" s="63"/>
      <c r="CV34" s="63"/>
      <c r="CW34" s="63"/>
      <c r="CX34" s="63"/>
      <c r="CY34" s="63"/>
      <c r="CZ34" s="63"/>
      <c r="DA34" s="63"/>
      <c r="DB34" s="63"/>
      <c r="DC34" s="63"/>
      <c r="DD34" s="63"/>
      <c r="DE34" s="63"/>
      <c r="DF34" s="63"/>
      <c r="DG34" s="63"/>
      <c r="DH34" s="63"/>
      <c r="DI34" s="63"/>
      <c r="DJ34" s="63"/>
      <c r="DK34" s="63"/>
      <c r="DL34" s="63"/>
      <c r="DM34" s="63"/>
      <c r="DN34" s="63"/>
      <c r="DO34" s="63"/>
      <c r="DP34" s="63"/>
      <c r="DQ34" s="63"/>
      <c r="DR34" s="63"/>
      <c r="DS34" s="63"/>
      <c r="DT34" s="63"/>
      <c r="DU34" s="63"/>
      <c r="DV34" s="63"/>
      <c r="DW34" s="63"/>
      <c r="DX34" s="63"/>
      <c r="DY34" s="63"/>
      <c r="DZ34" s="63"/>
      <c r="EA34" s="63"/>
      <c r="EB34" s="63"/>
      <c r="EC34" s="63"/>
      <c r="ED34" s="63"/>
      <c r="EE34" s="63"/>
      <c r="EF34" s="63"/>
      <c r="EG34" s="63"/>
      <c r="EH34" s="63"/>
      <c r="EI34" s="63"/>
      <c r="EJ34" s="63"/>
      <c r="EK34" s="63"/>
      <c r="EL34" s="63"/>
      <c r="EM34" s="63"/>
      <c r="EN34" s="63"/>
      <c r="EO34" s="63"/>
      <c r="EP34" s="63"/>
      <c r="EQ34" s="63"/>
      <c r="ER34" s="63"/>
      <c r="ES34" s="63"/>
      <c r="ET34" s="63"/>
      <c r="EU34" s="63"/>
      <c r="EV34" s="63"/>
      <c r="EW34" s="63"/>
      <c r="EX34" s="63"/>
      <c r="EY34" s="63"/>
      <c r="EZ34" s="63"/>
      <c r="FA34" s="63"/>
      <c r="FB34" s="63"/>
      <c r="FC34" s="63"/>
      <c r="FD34" s="63"/>
      <c r="FE34" s="63"/>
      <c r="FF34" s="63"/>
      <c r="FG34" s="63"/>
      <c r="FH34" s="63"/>
      <c r="FI34" s="63"/>
      <c r="FJ34" s="63"/>
      <c r="FK34" s="63"/>
      <c r="FL34" s="63"/>
      <c r="FM34" s="63"/>
      <c r="FN34" s="63"/>
      <c r="FO34" s="63"/>
      <c r="FP34" s="63"/>
      <c r="FQ34" s="63"/>
      <c r="FR34" s="63"/>
      <c r="FS34" s="63"/>
      <c r="FT34" s="63"/>
      <c r="FU34" s="63"/>
      <c r="FV34" s="63"/>
      <c r="FW34" s="63"/>
      <c r="FX34" s="63"/>
      <c r="FY34" s="63"/>
      <c r="FZ34" s="63"/>
      <c r="GA34" s="63"/>
      <c r="GB34" s="63"/>
      <c r="GC34" s="63"/>
      <c r="GD34" s="63"/>
      <c r="GE34" s="63"/>
      <c r="GF34" s="63"/>
      <c r="GG34" s="63"/>
      <c r="GH34" s="63"/>
      <c r="GI34" s="63"/>
      <c r="GJ34" s="63"/>
      <c r="GK34" s="63"/>
      <c r="GL34" s="63"/>
      <c r="GM34" s="63"/>
      <c r="GN34" s="63"/>
      <c r="GO34" s="63"/>
      <c r="GP34" s="63"/>
      <c r="GQ34" s="63"/>
      <c r="GR34" s="63"/>
      <c r="GS34" s="63"/>
      <c r="GT34" s="63"/>
      <c r="GU34" s="63"/>
      <c r="GV34" s="63"/>
      <c r="GW34" s="63"/>
      <c r="GX34" s="63"/>
      <c r="GY34" s="63"/>
      <c r="GZ34" s="63"/>
      <c r="HA34" s="63"/>
      <c r="HB34" s="63"/>
      <c r="HC34" s="63"/>
      <c r="HD34" s="63"/>
      <c r="HE34" s="63"/>
      <c r="HF34" s="63"/>
      <c r="HG34" s="63"/>
      <c r="HH34" s="63"/>
      <c r="HI34" s="63"/>
      <c r="HJ34" s="63"/>
      <c r="HK34" s="63"/>
      <c r="HL34" s="63"/>
      <c r="HM34" s="63"/>
      <c r="HN34" s="63"/>
      <c r="HO34" s="63"/>
      <c r="HP34" s="63"/>
      <c r="HQ34" s="63"/>
      <c r="HR34" s="63"/>
      <c r="HS34" s="63"/>
      <c r="HT34" s="63"/>
      <c r="HU34" s="63"/>
      <c r="HV34" s="63"/>
      <c r="HW34" s="63"/>
      <c r="HX34" s="63"/>
      <c r="HY34" s="63"/>
      <c r="HZ34" s="63"/>
      <c r="IA34" s="63"/>
      <c r="IB34" s="63"/>
      <c r="IC34" s="63"/>
      <c r="ID34" s="63"/>
      <c r="IE34" s="63"/>
      <c r="IF34" s="63"/>
      <c r="IG34" s="63"/>
      <c r="IH34" s="63"/>
      <c r="II34" s="63"/>
      <c r="IJ34" s="63"/>
      <c r="IK34" s="63"/>
      <c r="IL34" s="63"/>
      <c r="IM34" s="63"/>
      <c r="IN34" s="63"/>
      <c r="IO34" s="63"/>
      <c r="IP34" s="63"/>
      <c r="IQ34" s="63"/>
      <c r="IR34" s="63"/>
      <c r="IS34" s="63"/>
      <c r="IT34" s="63"/>
      <c r="IU34" s="63"/>
      <c r="IV34" s="63"/>
    </row>
    <row r="35" spans="1:256" s="430" customFormat="1" ht="17.100000000000001" customHeight="1" x14ac:dyDescent="0.2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W35" s="63"/>
      <c r="BX35" s="63"/>
      <c r="BY35" s="63"/>
      <c r="BZ35" s="63"/>
      <c r="CA35" s="63"/>
      <c r="CB35" s="63"/>
      <c r="CC35" s="63"/>
      <c r="CD35" s="63"/>
      <c r="CE35" s="63"/>
      <c r="CF35" s="63"/>
      <c r="CG35" s="63"/>
      <c r="CH35" s="63"/>
      <c r="CI35" s="63"/>
      <c r="CJ35" s="63"/>
      <c r="CK35" s="63"/>
      <c r="CL35" s="63"/>
      <c r="CM35" s="63"/>
      <c r="CN35" s="63"/>
      <c r="CO35" s="63"/>
      <c r="CP35" s="63"/>
      <c r="CQ35" s="63"/>
      <c r="CR35" s="63"/>
      <c r="CS35" s="63"/>
      <c r="CT35" s="63"/>
      <c r="CU35" s="63"/>
      <c r="CV35" s="63"/>
      <c r="CW35" s="63"/>
      <c r="CX35" s="63"/>
      <c r="CY35" s="63"/>
      <c r="CZ35" s="63"/>
      <c r="DA35" s="63"/>
      <c r="DB35" s="63"/>
      <c r="DC35" s="63"/>
      <c r="DD35" s="63"/>
      <c r="DE35" s="63"/>
      <c r="DF35" s="63"/>
      <c r="DG35" s="63"/>
      <c r="DH35" s="63"/>
      <c r="DI35" s="63"/>
      <c r="DJ35" s="63"/>
      <c r="DK35" s="63"/>
      <c r="DL35" s="63"/>
      <c r="DM35" s="63"/>
      <c r="DN35" s="63"/>
      <c r="DO35" s="63"/>
      <c r="DP35" s="63"/>
      <c r="DQ35" s="63"/>
      <c r="DR35" s="63"/>
      <c r="DS35" s="63"/>
      <c r="DT35" s="63"/>
      <c r="DU35" s="63"/>
      <c r="DV35" s="63"/>
      <c r="DW35" s="63"/>
      <c r="DX35" s="63"/>
      <c r="DY35" s="63"/>
      <c r="DZ35" s="63"/>
      <c r="EA35" s="63"/>
      <c r="EB35" s="63"/>
      <c r="EC35" s="63"/>
      <c r="ED35" s="63"/>
      <c r="EE35" s="63"/>
      <c r="EF35" s="63"/>
      <c r="EG35" s="63"/>
      <c r="EH35" s="63"/>
      <c r="EI35" s="63"/>
      <c r="EJ35" s="63"/>
      <c r="EK35" s="63"/>
      <c r="EL35" s="63"/>
      <c r="EM35" s="63"/>
      <c r="EN35" s="63"/>
      <c r="EO35" s="63"/>
      <c r="EP35" s="63"/>
      <c r="EQ35" s="63"/>
      <c r="ER35" s="63"/>
      <c r="ES35" s="63"/>
      <c r="ET35" s="63"/>
      <c r="EU35" s="63"/>
      <c r="EV35" s="63"/>
      <c r="EW35" s="63"/>
      <c r="EX35" s="63"/>
      <c r="EY35" s="63"/>
      <c r="EZ35" s="63"/>
      <c r="FA35" s="63"/>
      <c r="FB35" s="63"/>
      <c r="FC35" s="63"/>
      <c r="FD35" s="63"/>
      <c r="FE35" s="63"/>
      <c r="FF35" s="63"/>
      <c r="FG35" s="63"/>
      <c r="FH35" s="63"/>
      <c r="FI35" s="63"/>
      <c r="FJ35" s="63"/>
      <c r="FK35" s="63"/>
      <c r="FL35" s="63"/>
      <c r="FM35" s="63"/>
      <c r="FN35" s="63"/>
      <c r="FO35" s="63"/>
      <c r="FP35" s="63"/>
      <c r="FQ35" s="63"/>
      <c r="FR35" s="63"/>
      <c r="FS35" s="63"/>
      <c r="FT35" s="63"/>
      <c r="FU35" s="63"/>
      <c r="FV35" s="63"/>
      <c r="FW35" s="63"/>
      <c r="FX35" s="63"/>
      <c r="FY35" s="63"/>
      <c r="FZ35" s="63"/>
      <c r="GA35" s="63"/>
      <c r="GB35" s="63"/>
      <c r="GC35" s="63"/>
      <c r="GD35" s="63"/>
      <c r="GE35" s="63"/>
      <c r="GF35" s="63"/>
      <c r="GG35" s="63"/>
      <c r="GH35" s="63"/>
      <c r="GI35" s="63"/>
      <c r="GJ35" s="63"/>
      <c r="GK35" s="63"/>
      <c r="GL35" s="63"/>
      <c r="GM35" s="63"/>
      <c r="GN35" s="63"/>
      <c r="GO35" s="63"/>
      <c r="GP35" s="63"/>
      <c r="GQ35" s="63"/>
      <c r="GR35" s="63"/>
      <c r="GS35" s="63"/>
      <c r="GT35" s="63"/>
      <c r="GU35" s="63"/>
      <c r="GV35" s="63"/>
      <c r="GW35" s="63"/>
      <c r="GX35" s="63"/>
      <c r="GY35" s="63"/>
      <c r="GZ35" s="63"/>
      <c r="HA35" s="63"/>
      <c r="HB35" s="63"/>
      <c r="HC35" s="63"/>
      <c r="HD35" s="63"/>
      <c r="HE35" s="63"/>
      <c r="HF35" s="63"/>
      <c r="HG35" s="63"/>
      <c r="HH35" s="63"/>
      <c r="HI35" s="63"/>
      <c r="HJ35" s="63"/>
      <c r="HK35" s="63"/>
      <c r="HL35" s="63"/>
      <c r="HM35" s="63"/>
      <c r="HN35" s="63"/>
      <c r="HO35" s="63"/>
      <c r="HP35" s="63"/>
      <c r="HQ35" s="63"/>
      <c r="HR35" s="63"/>
      <c r="HS35" s="63"/>
      <c r="HT35" s="63"/>
      <c r="HU35" s="63"/>
      <c r="HV35" s="63"/>
      <c r="HW35" s="63"/>
      <c r="HX35" s="63"/>
      <c r="HY35" s="63"/>
      <c r="HZ35" s="63"/>
      <c r="IA35" s="63"/>
      <c r="IB35" s="63"/>
      <c r="IC35" s="63"/>
      <c r="ID35" s="63"/>
      <c r="IE35" s="63"/>
      <c r="IF35" s="63"/>
      <c r="IG35" s="63"/>
      <c r="IH35" s="63"/>
      <c r="II35" s="63"/>
      <c r="IJ35" s="63"/>
      <c r="IK35" s="63"/>
      <c r="IL35" s="63"/>
      <c r="IM35" s="63"/>
      <c r="IN35" s="63"/>
      <c r="IO35" s="63"/>
      <c r="IP35" s="63"/>
      <c r="IQ35" s="63"/>
      <c r="IR35" s="63"/>
      <c r="IS35" s="63"/>
      <c r="IT35" s="63"/>
      <c r="IU35" s="63"/>
      <c r="IV35" s="63"/>
    </row>
    <row r="36" spans="1:256" s="430" customFormat="1" ht="17.100000000000001" customHeight="1" x14ac:dyDescent="0.2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63"/>
      <c r="BY36" s="63"/>
      <c r="BZ36" s="63"/>
      <c r="CA36" s="63"/>
      <c r="CB36" s="63"/>
      <c r="CC36" s="63"/>
      <c r="CD36" s="63"/>
      <c r="CE36" s="63"/>
      <c r="CF36" s="63"/>
      <c r="CG36" s="63"/>
      <c r="CH36" s="63"/>
      <c r="CI36" s="63"/>
      <c r="CJ36" s="63"/>
      <c r="CK36" s="63"/>
      <c r="CL36" s="63"/>
      <c r="CM36" s="63"/>
      <c r="CN36" s="63"/>
      <c r="CO36" s="63"/>
      <c r="CP36" s="63"/>
      <c r="CQ36" s="63"/>
      <c r="CR36" s="63"/>
      <c r="CS36" s="63"/>
      <c r="CT36" s="63"/>
      <c r="CU36" s="63"/>
      <c r="CV36" s="63"/>
      <c r="CW36" s="63"/>
      <c r="CX36" s="63"/>
      <c r="CY36" s="63"/>
      <c r="CZ36" s="63"/>
      <c r="DA36" s="63"/>
      <c r="DB36" s="63"/>
      <c r="DC36" s="63"/>
      <c r="DD36" s="63"/>
      <c r="DE36" s="63"/>
      <c r="DF36" s="63"/>
      <c r="DG36" s="63"/>
      <c r="DH36" s="63"/>
      <c r="DI36" s="63"/>
      <c r="DJ36" s="63"/>
      <c r="DK36" s="63"/>
      <c r="DL36" s="63"/>
      <c r="DM36" s="63"/>
      <c r="DN36" s="63"/>
      <c r="DO36" s="63"/>
      <c r="DP36" s="63"/>
      <c r="DQ36" s="63"/>
      <c r="DR36" s="63"/>
      <c r="DS36" s="63"/>
      <c r="DT36" s="63"/>
      <c r="DU36" s="63"/>
      <c r="DV36" s="63"/>
      <c r="DW36" s="63"/>
      <c r="DX36" s="63"/>
      <c r="DY36" s="63"/>
      <c r="DZ36" s="63"/>
      <c r="EA36" s="63"/>
      <c r="EB36" s="63"/>
      <c r="EC36" s="63"/>
      <c r="ED36" s="63"/>
      <c r="EE36" s="63"/>
      <c r="EF36" s="63"/>
      <c r="EG36" s="63"/>
      <c r="EH36" s="63"/>
      <c r="EI36" s="63"/>
      <c r="EJ36" s="63"/>
      <c r="EK36" s="63"/>
      <c r="EL36" s="63"/>
      <c r="EM36" s="63"/>
      <c r="EN36" s="63"/>
      <c r="EO36" s="63"/>
      <c r="EP36" s="63"/>
      <c r="EQ36" s="63"/>
      <c r="ER36" s="63"/>
      <c r="ES36" s="63"/>
      <c r="ET36" s="63"/>
      <c r="EU36" s="63"/>
      <c r="EV36" s="63"/>
      <c r="EW36" s="63"/>
      <c r="EX36" s="63"/>
      <c r="EY36" s="63"/>
      <c r="EZ36" s="63"/>
      <c r="FA36" s="63"/>
      <c r="FB36" s="63"/>
      <c r="FC36" s="63"/>
      <c r="FD36" s="63"/>
      <c r="FE36" s="63"/>
      <c r="FF36" s="63"/>
      <c r="FG36" s="63"/>
      <c r="FH36" s="63"/>
      <c r="FI36" s="63"/>
      <c r="FJ36" s="63"/>
      <c r="FK36" s="63"/>
      <c r="FL36" s="63"/>
      <c r="FM36" s="63"/>
      <c r="FN36" s="63"/>
      <c r="FO36" s="63"/>
      <c r="FP36" s="63"/>
      <c r="FQ36" s="63"/>
      <c r="FR36" s="63"/>
      <c r="FS36" s="63"/>
      <c r="FT36" s="63"/>
      <c r="FU36" s="63"/>
      <c r="FV36" s="63"/>
      <c r="FW36" s="63"/>
      <c r="FX36" s="63"/>
      <c r="FY36" s="63"/>
      <c r="FZ36" s="63"/>
      <c r="GA36" s="63"/>
      <c r="GB36" s="63"/>
      <c r="GC36" s="63"/>
      <c r="GD36" s="63"/>
      <c r="GE36" s="63"/>
      <c r="GF36" s="63"/>
      <c r="GG36" s="63"/>
      <c r="GH36" s="63"/>
      <c r="GI36" s="63"/>
      <c r="GJ36" s="63"/>
      <c r="GK36" s="63"/>
      <c r="GL36" s="63"/>
      <c r="GM36" s="63"/>
      <c r="GN36" s="63"/>
      <c r="GO36" s="63"/>
      <c r="GP36" s="63"/>
      <c r="GQ36" s="63"/>
      <c r="GR36" s="63"/>
      <c r="GS36" s="63"/>
      <c r="GT36" s="63"/>
      <c r="GU36" s="63"/>
      <c r="GV36" s="63"/>
      <c r="GW36" s="63"/>
      <c r="GX36" s="63"/>
      <c r="GY36" s="63"/>
      <c r="GZ36" s="63"/>
      <c r="HA36" s="63"/>
      <c r="HB36" s="63"/>
      <c r="HC36" s="63"/>
      <c r="HD36" s="63"/>
      <c r="HE36" s="63"/>
      <c r="HF36" s="63"/>
      <c r="HG36" s="63"/>
      <c r="HH36" s="63"/>
      <c r="HI36" s="63"/>
      <c r="HJ36" s="63"/>
      <c r="HK36" s="63"/>
      <c r="HL36" s="63"/>
      <c r="HM36" s="63"/>
      <c r="HN36" s="63"/>
      <c r="HO36" s="63"/>
      <c r="HP36" s="63"/>
      <c r="HQ36" s="63"/>
      <c r="HR36" s="63"/>
      <c r="HS36" s="63"/>
      <c r="HT36" s="63"/>
      <c r="HU36" s="63"/>
      <c r="HV36" s="63"/>
      <c r="HW36" s="63"/>
      <c r="HX36" s="63"/>
      <c r="HY36" s="63"/>
      <c r="HZ36" s="63"/>
      <c r="IA36" s="63"/>
      <c r="IB36" s="63"/>
      <c r="IC36" s="63"/>
      <c r="ID36" s="63"/>
      <c r="IE36" s="63"/>
      <c r="IF36" s="63"/>
      <c r="IG36" s="63"/>
      <c r="IH36" s="63"/>
      <c r="II36" s="63"/>
      <c r="IJ36" s="63"/>
      <c r="IK36" s="63"/>
      <c r="IL36" s="63"/>
      <c r="IM36" s="63"/>
      <c r="IN36" s="63"/>
      <c r="IO36" s="63"/>
      <c r="IP36" s="63"/>
      <c r="IQ36" s="63"/>
      <c r="IR36" s="63"/>
      <c r="IS36" s="63"/>
      <c r="IT36" s="63"/>
      <c r="IU36" s="63"/>
      <c r="IV36" s="63"/>
    </row>
    <row r="37" spans="1:256" s="430" customFormat="1" ht="17.100000000000001" customHeight="1" x14ac:dyDescent="0.2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63"/>
      <c r="CA37" s="63"/>
      <c r="CB37" s="63"/>
      <c r="CC37" s="63"/>
      <c r="CD37" s="63"/>
      <c r="CE37" s="63"/>
      <c r="CF37" s="63"/>
      <c r="CG37" s="63"/>
      <c r="CH37" s="63"/>
      <c r="CI37" s="63"/>
      <c r="CJ37" s="63"/>
      <c r="CK37" s="63"/>
      <c r="CL37" s="63"/>
      <c r="CM37" s="63"/>
      <c r="CN37" s="63"/>
      <c r="CO37" s="63"/>
      <c r="CP37" s="63"/>
      <c r="CQ37" s="63"/>
      <c r="CR37" s="63"/>
      <c r="CS37" s="63"/>
      <c r="CT37" s="63"/>
      <c r="CU37" s="63"/>
      <c r="CV37" s="63"/>
      <c r="CW37" s="63"/>
      <c r="CX37" s="63"/>
      <c r="CY37" s="63"/>
      <c r="CZ37" s="63"/>
      <c r="DA37" s="63"/>
      <c r="DB37" s="63"/>
      <c r="DC37" s="63"/>
      <c r="DD37" s="63"/>
      <c r="DE37" s="63"/>
      <c r="DF37" s="63"/>
      <c r="DG37" s="63"/>
      <c r="DH37" s="63"/>
      <c r="DI37" s="63"/>
      <c r="DJ37" s="63"/>
      <c r="DK37" s="63"/>
      <c r="DL37" s="63"/>
      <c r="DM37" s="63"/>
      <c r="DN37" s="63"/>
      <c r="DO37" s="63"/>
      <c r="DP37" s="63"/>
      <c r="DQ37" s="63"/>
      <c r="DR37" s="63"/>
      <c r="DS37" s="63"/>
      <c r="DT37" s="63"/>
      <c r="DU37" s="63"/>
      <c r="DV37" s="63"/>
      <c r="DW37" s="63"/>
      <c r="DX37" s="63"/>
      <c r="DY37" s="63"/>
      <c r="DZ37" s="63"/>
      <c r="EA37" s="63"/>
      <c r="EB37" s="63"/>
      <c r="EC37" s="63"/>
      <c r="ED37" s="63"/>
      <c r="EE37" s="63"/>
      <c r="EF37" s="63"/>
      <c r="EG37" s="63"/>
      <c r="EH37" s="63"/>
      <c r="EI37" s="63"/>
      <c r="EJ37" s="63"/>
      <c r="EK37" s="63"/>
      <c r="EL37" s="63"/>
      <c r="EM37" s="63"/>
      <c r="EN37" s="63"/>
      <c r="EO37" s="63"/>
      <c r="EP37" s="63"/>
      <c r="EQ37" s="63"/>
      <c r="ER37" s="63"/>
      <c r="ES37" s="63"/>
      <c r="ET37" s="63"/>
      <c r="EU37" s="63"/>
      <c r="EV37" s="63"/>
      <c r="EW37" s="63"/>
      <c r="EX37" s="63"/>
      <c r="EY37" s="63"/>
      <c r="EZ37" s="63"/>
      <c r="FA37" s="63"/>
      <c r="FB37" s="63"/>
      <c r="FC37" s="63"/>
      <c r="FD37" s="63"/>
      <c r="FE37" s="63"/>
      <c r="FF37" s="63"/>
      <c r="FG37" s="63"/>
      <c r="FH37" s="63"/>
      <c r="FI37" s="63"/>
      <c r="FJ37" s="63"/>
      <c r="FK37" s="63"/>
      <c r="FL37" s="63"/>
      <c r="FM37" s="63"/>
      <c r="FN37" s="63"/>
      <c r="FO37" s="63"/>
      <c r="FP37" s="63"/>
      <c r="FQ37" s="63"/>
      <c r="FR37" s="63"/>
      <c r="FS37" s="63"/>
      <c r="FT37" s="63"/>
      <c r="FU37" s="63"/>
      <c r="FV37" s="63"/>
      <c r="FW37" s="63"/>
      <c r="FX37" s="63"/>
      <c r="FY37" s="63"/>
      <c r="FZ37" s="63"/>
      <c r="GA37" s="63"/>
      <c r="GB37" s="63"/>
      <c r="GC37" s="63"/>
      <c r="GD37" s="63"/>
      <c r="GE37" s="63"/>
      <c r="GF37" s="63"/>
      <c r="GG37" s="63"/>
      <c r="GH37" s="63"/>
      <c r="GI37" s="63"/>
      <c r="GJ37" s="63"/>
      <c r="GK37" s="63"/>
      <c r="GL37" s="63"/>
      <c r="GM37" s="63"/>
      <c r="GN37" s="63"/>
      <c r="GO37" s="63"/>
      <c r="GP37" s="63"/>
      <c r="GQ37" s="63"/>
      <c r="GR37" s="63"/>
      <c r="GS37" s="63"/>
      <c r="GT37" s="63"/>
      <c r="GU37" s="63"/>
      <c r="GV37" s="63"/>
      <c r="GW37" s="63"/>
      <c r="GX37" s="63"/>
      <c r="GY37" s="63"/>
      <c r="GZ37" s="63"/>
      <c r="HA37" s="63"/>
      <c r="HB37" s="63"/>
      <c r="HC37" s="63"/>
      <c r="HD37" s="63"/>
      <c r="HE37" s="63"/>
      <c r="HF37" s="63"/>
      <c r="HG37" s="63"/>
      <c r="HH37" s="63"/>
      <c r="HI37" s="63"/>
      <c r="HJ37" s="63"/>
      <c r="HK37" s="63"/>
      <c r="HL37" s="63"/>
      <c r="HM37" s="63"/>
      <c r="HN37" s="63"/>
      <c r="HO37" s="63"/>
      <c r="HP37" s="63"/>
      <c r="HQ37" s="63"/>
      <c r="HR37" s="63"/>
      <c r="HS37" s="63"/>
      <c r="HT37" s="63"/>
      <c r="HU37" s="63"/>
      <c r="HV37" s="63"/>
      <c r="HW37" s="63"/>
      <c r="HX37" s="63"/>
      <c r="HY37" s="63"/>
      <c r="HZ37" s="63"/>
      <c r="IA37" s="63"/>
      <c r="IB37" s="63"/>
      <c r="IC37" s="63"/>
      <c r="ID37" s="63"/>
      <c r="IE37" s="63"/>
      <c r="IF37" s="63"/>
      <c r="IG37" s="63"/>
      <c r="IH37" s="63"/>
      <c r="II37" s="63"/>
      <c r="IJ37" s="63"/>
      <c r="IK37" s="63"/>
      <c r="IL37" s="63"/>
      <c r="IM37" s="63"/>
      <c r="IN37" s="63"/>
      <c r="IO37" s="63"/>
      <c r="IP37" s="63"/>
      <c r="IQ37" s="63"/>
      <c r="IR37" s="63"/>
      <c r="IS37" s="63"/>
      <c r="IT37" s="63"/>
      <c r="IU37" s="63"/>
      <c r="IV37" s="63"/>
    </row>
    <row r="38" spans="1:256" s="430" customFormat="1" ht="17.100000000000001" customHeight="1" x14ac:dyDescent="0.2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3"/>
      <c r="BZ38" s="63"/>
      <c r="CA38" s="63"/>
      <c r="CB38" s="63"/>
      <c r="CC38" s="63"/>
      <c r="CD38" s="63"/>
      <c r="CE38" s="63"/>
      <c r="CF38" s="63"/>
      <c r="CG38" s="63"/>
      <c r="CH38" s="63"/>
      <c r="CI38" s="63"/>
      <c r="CJ38" s="63"/>
      <c r="CK38" s="63"/>
      <c r="CL38" s="63"/>
      <c r="CM38" s="63"/>
      <c r="CN38" s="63"/>
      <c r="CO38" s="63"/>
      <c r="CP38" s="63"/>
      <c r="CQ38" s="63"/>
      <c r="CR38" s="63"/>
      <c r="CS38" s="63"/>
      <c r="CT38" s="63"/>
      <c r="CU38" s="63"/>
      <c r="CV38" s="63"/>
      <c r="CW38" s="63"/>
      <c r="CX38" s="63"/>
      <c r="CY38" s="63"/>
      <c r="CZ38" s="63"/>
      <c r="DA38" s="63"/>
      <c r="DB38" s="63"/>
      <c r="DC38" s="63"/>
      <c r="DD38" s="63"/>
      <c r="DE38" s="63"/>
      <c r="DF38" s="63"/>
      <c r="DG38" s="63"/>
      <c r="DH38" s="63"/>
      <c r="DI38" s="63"/>
      <c r="DJ38" s="63"/>
      <c r="DK38" s="63"/>
      <c r="DL38" s="63"/>
      <c r="DM38" s="63"/>
      <c r="DN38" s="63"/>
      <c r="DO38" s="63"/>
      <c r="DP38" s="63"/>
      <c r="DQ38" s="63"/>
      <c r="DR38" s="63"/>
      <c r="DS38" s="63"/>
      <c r="DT38" s="63"/>
      <c r="DU38" s="63"/>
      <c r="DV38" s="63"/>
      <c r="DW38" s="63"/>
      <c r="DX38" s="63"/>
      <c r="DY38" s="63"/>
      <c r="DZ38" s="63"/>
      <c r="EA38" s="63"/>
      <c r="EB38" s="63"/>
      <c r="EC38" s="63"/>
      <c r="ED38" s="63"/>
      <c r="EE38" s="63"/>
      <c r="EF38" s="63"/>
      <c r="EG38" s="63"/>
      <c r="EH38" s="63"/>
      <c r="EI38" s="63"/>
      <c r="EJ38" s="63"/>
      <c r="EK38" s="63"/>
      <c r="EL38" s="63"/>
      <c r="EM38" s="63"/>
      <c r="EN38" s="63"/>
      <c r="EO38" s="63"/>
      <c r="EP38" s="63"/>
      <c r="EQ38" s="63"/>
      <c r="ER38" s="63"/>
      <c r="ES38" s="63"/>
      <c r="ET38" s="63"/>
      <c r="EU38" s="63"/>
      <c r="EV38" s="63"/>
      <c r="EW38" s="63"/>
      <c r="EX38" s="63"/>
      <c r="EY38" s="63"/>
      <c r="EZ38" s="63"/>
      <c r="FA38" s="63"/>
      <c r="FB38" s="63"/>
      <c r="FC38" s="63"/>
      <c r="FD38" s="63"/>
      <c r="FE38" s="63"/>
      <c r="FF38" s="63"/>
      <c r="FG38" s="63"/>
      <c r="FH38" s="63"/>
      <c r="FI38" s="63"/>
      <c r="FJ38" s="63"/>
      <c r="FK38" s="63"/>
      <c r="FL38" s="63"/>
      <c r="FM38" s="63"/>
      <c r="FN38" s="63"/>
      <c r="FO38" s="63"/>
      <c r="FP38" s="63"/>
      <c r="FQ38" s="63"/>
      <c r="FR38" s="63"/>
      <c r="FS38" s="63"/>
      <c r="FT38" s="63"/>
      <c r="FU38" s="63"/>
      <c r="FV38" s="63"/>
      <c r="FW38" s="63"/>
      <c r="FX38" s="63"/>
      <c r="FY38" s="63"/>
      <c r="FZ38" s="63"/>
      <c r="GA38" s="63"/>
      <c r="GB38" s="63"/>
      <c r="GC38" s="63"/>
      <c r="GD38" s="63"/>
      <c r="GE38" s="63"/>
      <c r="GF38" s="63"/>
      <c r="GG38" s="63"/>
      <c r="GH38" s="63"/>
      <c r="GI38" s="63"/>
      <c r="GJ38" s="63"/>
      <c r="GK38" s="63"/>
      <c r="GL38" s="63"/>
      <c r="GM38" s="63"/>
      <c r="GN38" s="63"/>
      <c r="GO38" s="63"/>
      <c r="GP38" s="63"/>
      <c r="GQ38" s="63"/>
      <c r="GR38" s="63"/>
      <c r="GS38" s="63"/>
      <c r="GT38" s="63"/>
      <c r="GU38" s="63"/>
      <c r="GV38" s="63"/>
      <c r="GW38" s="63"/>
      <c r="GX38" s="63"/>
      <c r="GY38" s="63"/>
      <c r="GZ38" s="63"/>
      <c r="HA38" s="63"/>
      <c r="HB38" s="63"/>
      <c r="HC38" s="63"/>
      <c r="HD38" s="63"/>
      <c r="HE38" s="63"/>
      <c r="HF38" s="63"/>
      <c r="HG38" s="63"/>
      <c r="HH38" s="63"/>
      <c r="HI38" s="63"/>
      <c r="HJ38" s="63"/>
      <c r="HK38" s="63"/>
      <c r="HL38" s="63"/>
      <c r="HM38" s="63"/>
      <c r="HN38" s="63"/>
      <c r="HO38" s="63"/>
      <c r="HP38" s="63"/>
      <c r="HQ38" s="63"/>
      <c r="HR38" s="63"/>
      <c r="HS38" s="63"/>
      <c r="HT38" s="63"/>
      <c r="HU38" s="63"/>
      <c r="HV38" s="63"/>
      <c r="HW38" s="63"/>
      <c r="HX38" s="63"/>
      <c r="HY38" s="63"/>
      <c r="HZ38" s="63"/>
      <c r="IA38" s="63"/>
      <c r="IB38" s="63"/>
      <c r="IC38" s="63"/>
      <c r="ID38" s="63"/>
      <c r="IE38" s="63"/>
      <c r="IF38" s="63"/>
      <c r="IG38" s="63"/>
      <c r="IH38" s="63"/>
      <c r="II38" s="63"/>
      <c r="IJ38" s="63"/>
      <c r="IK38" s="63"/>
      <c r="IL38" s="63"/>
      <c r="IM38" s="63"/>
      <c r="IN38" s="63"/>
      <c r="IO38" s="63"/>
      <c r="IP38" s="63"/>
      <c r="IQ38" s="63"/>
      <c r="IR38" s="63"/>
      <c r="IS38" s="63"/>
      <c r="IT38" s="63"/>
      <c r="IU38" s="63"/>
      <c r="IV38" s="63"/>
    </row>
    <row r="39" spans="1:256" s="430" customFormat="1" ht="30.75" customHeight="1" x14ac:dyDescent="0.2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63"/>
      <c r="BT39" s="63"/>
      <c r="BU39" s="63"/>
      <c r="BV39" s="63"/>
      <c r="BW39" s="63"/>
      <c r="BX39" s="63"/>
      <c r="BY39" s="63"/>
      <c r="BZ39" s="63"/>
      <c r="CA39" s="63"/>
      <c r="CB39" s="63"/>
      <c r="CC39" s="63"/>
      <c r="CD39" s="63"/>
      <c r="CE39" s="63"/>
      <c r="CF39" s="63"/>
      <c r="CG39" s="63"/>
      <c r="CH39" s="63"/>
      <c r="CI39" s="63"/>
      <c r="CJ39" s="63"/>
      <c r="CK39" s="63"/>
      <c r="CL39" s="63"/>
      <c r="CM39" s="63"/>
      <c r="CN39" s="63"/>
      <c r="CO39" s="63"/>
      <c r="CP39" s="63"/>
      <c r="CQ39" s="63"/>
      <c r="CR39" s="63"/>
      <c r="CS39" s="63"/>
      <c r="CT39" s="63"/>
      <c r="CU39" s="63"/>
      <c r="CV39" s="63"/>
      <c r="CW39" s="63"/>
      <c r="CX39" s="63"/>
      <c r="CY39" s="63"/>
      <c r="CZ39" s="63"/>
      <c r="DA39" s="63"/>
      <c r="DB39" s="63"/>
      <c r="DC39" s="63"/>
      <c r="DD39" s="63"/>
      <c r="DE39" s="63"/>
      <c r="DF39" s="63"/>
      <c r="DG39" s="63"/>
      <c r="DH39" s="63"/>
      <c r="DI39" s="63"/>
      <c r="DJ39" s="63"/>
      <c r="DK39" s="63"/>
      <c r="DL39" s="63"/>
      <c r="DM39" s="63"/>
      <c r="DN39" s="63"/>
      <c r="DO39" s="63"/>
      <c r="DP39" s="63"/>
      <c r="DQ39" s="63"/>
      <c r="DR39" s="63"/>
      <c r="DS39" s="63"/>
      <c r="DT39" s="63"/>
      <c r="DU39" s="63"/>
      <c r="DV39" s="63"/>
      <c r="DW39" s="63"/>
      <c r="DX39" s="63"/>
      <c r="DY39" s="63"/>
      <c r="DZ39" s="63"/>
      <c r="EA39" s="63"/>
      <c r="EB39" s="63"/>
      <c r="EC39" s="63"/>
      <c r="ED39" s="63"/>
      <c r="EE39" s="63"/>
      <c r="EF39" s="63"/>
      <c r="EG39" s="63"/>
      <c r="EH39" s="63"/>
      <c r="EI39" s="63"/>
      <c r="EJ39" s="63"/>
      <c r="EK39" s="63"/>
      <c r="EL39" s="63"/>
      <c r="EM39" s="63"/>
      <c r="EN39" s="63"/>
      <c r="EO39" s="63"/>
      <c r="EP39" s="63"/>
      <c r="EQ39" s="63"/>
      <c r="ER39" s="63"/>
      <c r="ES39" s="63"/>
      <c r="ET39" s="63"/>
      <c r="EU39" s="63"/>
      <c r="EV39" s="63"/>
      <c r="EW39" s="63"/>
      <c r="EX39" s="63"/>
      <c r="EY39" s="63"/>
      <c r="EZ39" s="63"/>
      <c r="FA39" s="63"/>
      <c r="FB39" s="63"/>
      <c r="FC39" s="63"/>
      <c r="FD39" s="63"/>
      <c r="FE39" s="63"/>
      <c r="FF39" s="63"/>
      <c r="FG39" s="63"/>
      <c r="FH39" s="63"/>
      <c r="FI39" s="63"/>
      <c r="FJ39" s="63"/>
      <c r="FK39" s="63"/>
      <c r="FL39" s="63"/>
      <c r="FM39" s="63"/>
      <c r="FN39" s="63"/>
      <c r="FO39" s="63"/>
      <c r="FP39" s="63"/>
      <c r="FQ39" s="63"/>
      <c r="FR39" s="63"/>
      <c r="FS39" s="63"/>
      <c r="FT39" s="63"/>
      <c r="FU39" s="63"/>
      <c r="FV39" s="63"/>
      <c r="FW39" s="63"/>
      <c r="FX39" s="63"/>
      <c r="FY39" s="63"/>
      <c r="FZ39" s="63"/>
      <c r="GA39" s="63"/>
      <c r="GB39" s="63"/>
      <c r="GC39" s="63"/>
      <c r="GD39" s="63"/>
      <c r="GE39" s="63"/>
      <c r="GF39" s="63"/>
      <c r="GG39" s="63"/>
      <c r="GH39" s="63"/>
      <c r="GI39" s="63"/>
      <c r="GJ39" s="63"/>
      <c r="GK39" s="63"/>
      <c r="GL39" s="63"/>
      <c r="GM39" s="63"/>
      <c r="GN39" s="63"/>
      <c r="GO39" s="63"/>
      <c r="GP39" s="63"/>
      <c r="GQ39" s="63"/>
      <c r="GR39" s="63"/>
      <c r="GS39" s="63"/>
      <c r="GT39" s="63"/>
      <c r="GU39" s="63"/>
      <c r="GV39" s="63"/>
      <c r="GW39" s="63"/>
      <c r="GX39" s="63"/>
      <c r="GY39" s="63"/>
      <c r="GZ39" s="63"/>
      <c r="HA39" s="63"/>
      <c r="HB39" s="63"/>
      <c r="HC39" s="63"/>
      <c r="HD39" s="63"/>
      <c r="HE39" s="63"/>
      <c r="HF39" s="63"/>
      <c r="HG39" s="63"/>
      <c r="HH39" s="63"/>
      <c r="HI39" s="63"/>
      <c r="HJ39" s="63"/>
      <c r="HK39" s="63"/>
      <c r="HL39" s="63"/>
      <c r="HM39" s="63"/>
      <c r="HN39" s="63"/>
      <c r="HO39" s="63"/>
      <c r="HP39" s="63"/>
      <c r="HQ39" s="63"/>
      <c r="HR39" s="63"/>
      <c r="HS39" s="63"/>
      <c r="HT39" s="63"/>
      <c r="HU39" s="63"/>
      <c r="HV39" s="63"/>
      <c r="HW39" s="63"/>
      <c r="HX39" s="63"/>
      <c r="HY39" s="63"/>
      <c r="HZ39" s="63"/>
      <c r="IA39" s="63"/>
      <c r="IB39" s="63"/>
      <c r="IC39" s="63"/>
      <c r="ID39" s="63"/>
      <c r="IE39" s="63"/>
      <c r="IF39" s="63"/>
      <c r="IG39" s="63"/>
      <c r="IH39" s="63"/>
      <c r="II39" s="63"/>
      <c r="IJ39" s="63"/>
      <c r="IK39" s="63"/>
      <c r="IL39" s="63"/>
      <c r="IM39" s="63"/>
      <c r="IN39" s="63"/>
      <c r="IO39" s="63"/>
      <c r="IP39" s="63"/>
      <c r="IQ39" s="63"/>
      <c r="IR39" s="63"/>
      <c r="IS39" s="63"/>
      <c r="IT39" s="63"/>
      <c r="IU39" s="63"/>
      <c r="IV39" s="63"/>
    </row>
    <row r="40" spans="1:256" s="430" customFormat="1" ht="17.100000000000001" customHeight="1" x14ac:dyDescent="0.2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63"/>
      <c r="CA40" s="63"/>
      <c r="CB40" s="63"/>
      <c r="CC40" s="63"/>
      <c r="CD40" s="63"/>
      <c r="CE40" s="63"/>
      <c r="CF40" s="63"/>
      <c r="CG40" s="63"/>
      <c r="CH40" s="63"/>
      <c r="CI40" s="63"/>
      <c r="CJ40" s="63"/>
      <c r="CK40" s="63"/>
      <c r="CL40" s="63"/>
      <c r="CM40" s="63"/>
      <c r="CN40" s="63"/>
      <c r="CO40" s="63"/>
      <c r="CP40" s="63"/>
      <c r="CQ40" s="63"/>
      <c r="CR40" s="63"/>
      <c r="CS40" s="63"/>
      <c r="CT40" s="63"/>
      <c r="CU40" s="63"/>
      <c r="CV40" s="63"/>
      <c r="CW40" s="63"/>
      <c r="CX40" s="63"/>
      <c r="CY40" s="63"/>
      <c r="CZ40" s="63"/>
      <c r="DA40" s="63"/>
      <c r="DB40" s="63"/>
      <c r="DC40" s="63"/>
      <c r="DD40" s="63"/>
      <c r="DE40" s="63"/>
      <c r="DF40" s="63"/>
      <c r="DG40" s="63"/>
      <c r="DH40" s="63"/>
      <c r="DI40" s="63"/>
      <c r="DJ40" s="63"/>
      <c r="DK40" s="63"/>
      <c r="DL40" s="63"/>
      <c r="DM40" s="63"/>
      <c r="DN40" s="63"/>
      <c r="DO40" s="63"/>
      <c r="DP40" s="63"/>
      <c r="DQ40" s="63"/>
      <c r="DR40" s="63"/>
      <c r="DS40" s="63"/>
      <c r="DT40" s="63"/>
      <c r="DU40" s="63"/>
      <c r="DV40" s="63"/>
      <c r="DW40" s="63"/>
      <c r="DX40" s="63"/>
      <c r="DY40" s="63"/>
      <c r="DZ40" s="63"/>
      <c r="EA40" s="63"/>
      <c r="EB40" s="63"/>
      <c r="EC40" s="63"/>
      <c r="ED40" s="63"/>
      <c r="EE40" s="63"/>
      <c r="EF40" s="63"/>
      <c r="EG40" s="63"/>
      <c r="EH40" s="63"/>
      <c r="EI40" s="63"/>
      <c r="EJ40" s="63"/>
      <c r="EK40" s="63"/>
      <c r="EL40" s="63"/>
      <c r="EM40" s="63"/>
      <c r="EN40" s="63"/>
      <c r="EO40" s="63"/>
      <c r="EP40" s="63"/>
      <c r="EQ40" s="63"/>
      <c r="ER40" s="63"/>
      <c r="ES40" s="63"/>
      <c r="ET40" s="63"/>
      <c r="EU40" s="63"/>
      <c r="EV40" s="63"/>
      <c r="EW40" s="63"/>
      <c r="EX40" s="63"/>
      <c r="EY40" s="63"/>
      <c r="EZ40" s="63"/>
      <c r="FA40" s="63"/>
      <c r="FB40" s="63"/>
      <c r="FC40" s="63"/>
      <c r="FD40" s="63"/>
      <c r="FE40" s="63"/>
      <c r="FF40" s="63"/>
      <c r="FG40" s="63"/>
      <c r="FH40" s="63"/>
      <c r="FI40" s="63"/>
      <c r="FJ40" s="63"/>
      <c r="FK40" s="63"/>
      <c r="FL40" s="63"/>
      <c r="FM40" s="63"/>
      <c r="FN40" s="63"/>
      <c r="FO40" s="63"/>
      <c r="FP40" s="63"/>
      <c r="FQ40" s="63"/>
      <c r="FR40" s="63"/>
      <c r="FS40" s="63"/>
      <c r="FT40" s="63"/>
      <c r="FU40" s="63"/>
      <c r="FV40" s="63"/>
      <c r="FW40" s="63"/>
      <c r="FX40" s="63"/>
      <c r="FY40" s="63"/>
      <c r="FZ40" s="63"/>
      <c r="GA40" s="63"/>
      <c r="GB40" s="63"/>
      <c r="GC40" s="63"/>
      <c r="GD40" s="63"/>
      <c r="GE40" s="63"/>
      <c r="GF40" s="63"/>
      <c r="GG40" s="63"/>
      <c r="GH40" s="63"/>
      <c r="GI40" s="63"/>
      <c r="GJ40" s="63"/>
      <c r="GK40" s="63"/>
      <c r="GL40" s="63"/>
      <c r="GM40" s="63"/>
      <c r="GN40" s="63"/>
      <c r="GO40" s="63"/>
      <c r="GP40" s="63"/>
      <c r="GQ40" s="63"/>
      <c r="GR40" s="63"/>
      <c r="GS40" s="63"/>
      <c r="GT40" s="63"/>
      <c r="GU40" s="63"/>
      <c r="GV40" s="63"/>
      <c r="GW40" s="63"/>
      <c r="GX40" s="63"/>
      <c r="GY40" s="63"/>
      <c r="GZ40" s="63"/>
      <c r="HA40" s="63"/>
      <c r="HB40" s="63"/>
      <c r="HC40" s="63"/>
      <c r="HD40" s="63"/>
      <c r="HE40" s="63"/>
      <c r="HF40" s="63"/>
      <c r="HG40" s="63"/>
      <c r="HH40" s="63"/>
      <c r="HI40" s="63"/>
      <c r="HJ40" s="63"/>
      <c r="HK40" s="63"/>
      <c r="HL40" s="63"/>
      <c r="HM40" s="63"/>
      <c r="HN40" s="63"/>
      <c r="HO40" s="63"/>
      <c r="HP40" s="63"/>
      <c r="HQ40" s="63"/>
      <c r="HR40" s="63"/>
      <c r="HS40" s="63"/>
      <c r="HT40" s="63"/>
      <c r="HU40" s="63"/>
      <c r="HV40" s="63"/>
      <c r="HW40" s="63"/>
      <c r="HX40" s="63"/>
      <c r="HY40" s="63"/>
      <c r="HZ40" s="63"/>
      <c r="IA40" s="63"/>
      <c r="IB40" s="63"/>
      <c r="IC40" s="63"/>
      <c r="ID40" s="63"/>
      <c r="IE40" s="63"/>
      <c r="IF40" s="63"/>
      <c r="IG40" s="63"/>
      <c r="IH40" s="63"/>
      <c r="II40" s="63"/>
      <c r="IJ40" s="63"/>
      <c r="IK40" s="63"/>
      <c r="IL40" s="63"/>
      <c r="IM40" s="63"/>
      <c r="IN40" s="63"/>
      <c r="IO40" s="63"/>
      <c r="IP40" s="63"/>
      <c r="IQ40" s="63"/>
      <c r="IR40" s="63"/>
      <c r="IS40" s="63"/>
      <c r="IT40" s="63"/>
      <c r="IU40" s="63"/>
      <c r="IV40" s="63"/>
    </row>
    <row r="41" spans="1:256" s="430" customFormat="1" ht="17.100000000000001" customHeight="1" x14ac:dyDescent="0.2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3"/>
      <c r="CQ41" s="63"/>
      <c r="CR41" s="63"/>
      <c r="CS41" s="63"/>
      <c r="CT41" s="63"/>
      <c r="CU41" s="63"/>
      <c r="CV41" s="63"/>
      <c r="CW41" s="63"/>
      <c r="CX41" s="63"/>
      <c r="CY41" s="63"/>
      <c r="CZ41" s="63"/>
      <c r="DA41" s="63"/>
      <c r="DB41" s="63"/>
      <c r="DC41" s="63"/>
      <c r="DD41" s="63"/>
      <c r="DE41" s="63"/>
      <c r="DF41" s="63"/>
      <c r="DG41" s="63"/>
      <c r="DH41" s="63"/>
      <c r="DI41" s="63"/>
      <c r="DJ41" s="63"/>
      <c r="DK41" s="63"/>
      <c r="DL41" s="63"/>
      <c r="DM41" s="63"/>
      <c r="DN41" s="63"/>
      <c r="DO41" s="63"/>
      <c r="DP41" s="63"/>
      <c r="DQ41" s="63"/>
      <c r="DR41" s="63"/>
      <c r="DS41" s="63"/>
      <c r="DT41" s="63"/>
      <c r="DU41" s="63"/>
      <c r="DV41" s="63"/>
      <c r="DW41" s="63"/>
      <c r="DX41" s="63"/>
      <c r="DY41" s="63"/>
      <c r="DZ41" s="63"/>
      <c r="EA41" s="63"/>
      <c r="EB41" s="63"/>
      <c r="EC41" s="63"/>
      <c r="ED41" s="63"/>
      <c r="EE41" s="63"/>
      <c r="EF41" s="63"/>
      <c r="EG41" s="63"/>
      <c r="EH41" s="63"/>
      <c r="EI41" s="63"/>
      <c r="EJ41" s="63"/>
      <c r="EK41" s="63"/>
      <c r="EL41" s="63"/>
      <c r="EM41" s="63"/>
      <c r="EN41" s="63"/>
      <c r="EO41" s="63"/>
      <c r="EP41" s="63"/>
      <c r="EQ41" s="63"/>
      <c r="ER41" s="63"/>
      <c r="ES41" s="63"/>
      <c r="ET41" s="63"/>
      <c r="EU41" s="63"/>
      <c r="EV41" s="63"/>
      <c r="EW41" s="63"/>
      <c r="EX41" s="63"/>
      <c r="EY41" s="63"/>
      <c r="EZ41" s="63"/>
      <c r="FA41" s="63"/>
      <c r="FB41" s="63"/>
      <c r="FC41" s="63"/>
      <c r="FD41" s="63"/>
      <c r="FE41" s="63"/>
      <c r="FF41" s="63"/>
      <c r="FG41" s="63"/>
      <c r="FH41" s="63"/>
      <c r="FI41" s="63"/>
      <c r="FJ41" s="63"/>
      <c r="FK41" s="63"/>
      <c r="FL41" s="63"/>
      <c r="FM41" s="63"/>
      <c r="FN41" s="63"/>
      <c r="FO41" s="63"/>
      <c r="FP41" s="63"/>
      <c r="FQ41" s="63"/>
      <c r="FR41" s="63"/>
      <c r="FS41" s="63"/>
      <c r="FT41" s="63"/>
      <c r="FU41" s="63"/>
      <c r="FV41" s="63"/>
      <c r="FW41" s="63"/>
      <c r="FX41" s="63"/>
      <c r="FY41" s="63"/>
      <c r="FZ41" s="63"/>
      <c r="GA41" s="63"/>
      <c r="GB41" s="63"/>
      <c r="GC41" s="63"/>
      <c r="GD41" s="63"/>
      <c r="GE41" s="63"/>
      <c r="GF41" s="63"/>
      <c r="GG41" s="63"/>
      <c r="GH41" s="63"/>
      <c r="GI41" s="63"/>
      <c r="GJ41" s="63"/>
      <c r="GK41" s="63"/>
      <c r="GL41" s="63"/>
      <c r="GM41" s="63"/>
      <c r="GN41" s="63"/>
      <c r="GO41" s="63"/>
      <c r="GP41" s="63"/>
      <c r="GQ41" s="63"/>
      <c r="GR41" s="63"/>
      <c r="GS41" s="63"/>
      <c r="GT41" s="63"/>
      <c r="GU41" s="63"/>
      <c r="GV41" s="63"/>
      <c r="GW41" s="63"/>
      <c r="GX41" s="63"/>
      <c r="GY41" s="63"/>
      <c r="GZ41" s="63"/>
      <c r="HA41" s="63"/>
      <c r="HB41" s="63"/>
      <c r="HC41" s="63"/>
      <c r="HD41" s="63"/>
      <c r="HE41" s="63"/>
      <c r="HF41" s="63"/>
      <c r="HG41" s="63"/>
      <c r="HH41" s="63"/>
      <c r="HI41" s="63"/>
      <c r="HJ41" s="63"/>
      <c r="HK41" s="63"/>
      <c r="HL41" s="63"/>
      <c r="HM41" s="63"/>
      <c r="HN41" s="63"/>
      <c r="HO41" s="63"/>
      <c r="HP41" s="63"/>
      <c r="HQ41" s="63"/>
      <c r="HR41" s="63"/>
      <c r="HS41" s="63"/>
      <c r="HT41" s="63"/>
      <c r="HU41" s="63"/>
      <c r="HV41" s="63"/>
      <c r="HW41" s="63"/>
      <c r="HX41" s="63"/>
      <c r="HY41" s="63"/>
      <c r="HZ41" s="63"/>
      <c r="IA41" s="63"/>
      <c r="IB41" s="63"/>
      <c r="IC41" s="63"/>
      <c r="ID41" s="63"/>
      <c r="IE41" s="63"/>
      <c r="IF41" s="63"/>
      <c r="IG41" s="63"/>
      <c r="IH41" s="63"/>
      <c r="II41" s="63"/>
      <c r="IJ41" s="63"/>
      <c r="IK41" s="63"/>
      <c r="IL41" s="63"/>
      <c r="IM41" s="63"/>
      <c r="IN41" s="63"/>
      <c r="IO41" s="63"/>
      <c r="IP41" s="63"/>
      <c r="IQ41" s="63"/>
      <c r="IR41" s="63"/>
      <c r="IS41" s="63"/>
      <c r="IT41" s="63"/>
      <c r="IU41" s="63"/>
      <c r="IV41" s="63"/>
    </row>
    <row r="42" spans="1:256" s="430" customFormat="1" ht="17.100000000000001" customHeight="1" x14ac:dyDescent="0.2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63"/>
      <c r="CA42" s="63"/>
      <c r="CB42" s="63"/>
      <c r="CC42" s="63"/>
      <c r="CD42" s="63"/>
      <c r="CE42" s="63"/>
      <c r="CF42" s="63"/>
      <c r="CG42" s="63"/>
      <c r="CH42" s="63"/>
      <c r="CI42" s="63"/>
      <c r="CJ42" s="63"/>
      <c r="CK42" s="63"/>
      <c r="CL42" s="63"/>
      <c r="CM42" s="63"/>
      <c r="CN42" s="63"/>
      <c r="CO42" s="63"/>
      <c r="CP42" s="63"/>
      <c r="CQ42" s="63"/>
      <c r="CR42" s="63"/>
      <c r="CS42" s="63"/>
      <c r="CT42" s="63"/>
      <c r="CU42" s="63"/>
      <c r="CV42" s="63"/>
      <c r="CW42" s="63"/>
      <c r="CX42" s="63"/>
      <c r="CY42" s="63"/>
      <c r="CZ42" s="63"/>
      <c r="DA42" s="63"/>
      <c r="DB42" s="63"/>
      <c r="DC42" s="63"/>
      <c r="DD42" s="63"/>
      <c r="DE42" s="63"/>
      <c r="DF42" s="63"/>
      <c r="DG42" s="63"/>
      <c r="DH42" s="63"/>
      <c r="DI42" s="63"/>
      <c r="DJ42" s="63"/>
      <c r="DK42" s="63"/>
      <c r="DL42" s="63"/>
      <c r="DM42" s="63"/>
      <c r="DN42" s="63"/>
      <c r="DO42" s="63"/>
      <c r="DP42" s="63"/>
      <c r="DQ42" s="63"/>
      <c r="DR42" s="63"/>
      <c r="DS42" s="63"/>
      <c r="DT42" s="63"/>
      <c r="DU42" s="63"/>
      <c r="DV42" s="63"/>
      <c r="DW42" s="63"/>
      <c r="DX42" s="63"/>
      <c r="DY42" s="63"/>
      <c r="DZ42" s="63"/>
      <c r="EA42" s="63"/>
      <c r="EB42" s="63"/>
      <c r="EC42" s="63"/>
      <c r="ED42" s="63"/>
      <c r="EE42" s="63"/>
      <c r="EF42" s="63"/>
      <c r="EG42" s="63"/>
      <c r="EH42" s="63"/>
      <c r="EI42" s="63"/>
      <c r="EJ42" s="63"/>
      <c r="EK42" s="63"/>
      <c r="EL42" s="63"/>
      <c r="EM42" s="63"/>
      <c r="EN42" s="63"/>
      <c r="EO42" s="63"/>
      <c r="EP42" s="63"/>
      <c r="EQ42" s="63"/>
      <c r="ER42" s="63"/>
      <c r="ES42" s="63"/>
      <c r="ET42" s="63"/>
      <c r="EU42" s="63"/>
      <c r="EV42" s="63"/>
      <c r="EW42" s="63"/>
      <c r="EX42" s="63"/>
      <c r="EY42" s="63"/>
      <c r="EZ42" s="63"/>
      <c r="FA42" s="63"/>
      <c r="FB42" s="63"/>
      <c r="FC42" s="63"/>
      <c r="FD42" s="63"/>
      <c r="FE42" s="63"/>
      <c r="FF42" s="63"/>
      <c r="FG42" s="63"/>
      <c r="FH42" s="63"/>
      <c r="FI42" s="63"/>
      <c r="FJ42" s="63"/>
      <c r="FK42" s="63"/>
      <c r="FL42" s="63"/>
      <c r="FM42" s="63"/>
      <c r="FN42" s="63"/>
      <c r="FO42" s="63"/>
      <c r="FP42" s="63"/>
      <c r="FQ42" s="63"/>
      <c r="FR42" s="63"/>
      <c r="FS42" s="63"/>
      <c r="FT42" s="63"/>
      <c r="FU42" s="63"/>
      <c r="FV42" s="63"/>
      <c r="FW42" s="63"/>
      <c r="FX42" s="63"/>
      <c r="FY42" s="63"/>
      <c r="FZ42" s="63"/>
      <c r="GA42" s="63"/>
      <c r="GB42" s="63"/>
      <c r="GC42" s="63"/>
      <c r="GD42" s="63"/>
      <c r="GE42" s="63"/>
      <c r="GF42" s="63"/>
      <c r="GG42" s="63"/>
      <c r="GH42" s="63"/>
      <c r="GI42" s="63"/>
      <c r="GJ42" s="63"/>
      <c r="GK42" s="63"/>
      <c r="GL42" s="63"/>
      <c r="GM42" s="63"/>
      <c r="GN42" s="63"/>
      <c r="GO42" s="63"/>
      <c r="GP42" s="63"/>
      <c r="GQ42" s="63"/>
      <c r="GR42" s="63"/>
      <c r="GS42" s="63"/>
      <c r="GT42" s="63"/>
      <c r="GU42" s="63"/>
      <c r="GV42" s="63"/>
      <c r="GW42" s="63"/>
      <c r="GX42" s="63"/>
      <c r="GY42" s="63"/>
      <c r="GZ42" s="63"/>
      <c r="HA42" s="63"/>
      <c r="HB42" s="63"/>
      <c r="HC42" s="63"/>
      <c r="HD42" s="63"/>
      <c r="HE42" s="63"/>
      <c r="HF42" s="63"/>
      <c r="HG42" s="63"/>
      <c r="HH42" s="63"/>
      <c r="HI42" s="63"/>
      <c r="HJ42" s="63"/>
      <c r="HK42" s="63"/>
      <c r="HL42" s="63"/>
      <c r="HM42" s="63"/>
      <c r="HN42" s="63"/>
      <c r="HO42" s="63"/>
      <c r="HP42" s="63"/>
      <c r="HQ42" s="63"/>
      <c r="HR42" s="63"/>
      <c r="HS42" s="63"/>
      <c r="HT42" s="63"/>
      <c r="HU42" s="63"/>
      <c r="HV42" s="63"/>
      <c r="HW42" s="63"/>
      <c r="HX42" s="63"/>
      <c r="HY42" s="63"/>
      <c r="HZ42" s="63"/>
      <c r="IA42" s="63"/>
      <c r="IB42" s="63"/>
      <c r="IC42" s="63"/>
      <c r="ID42" s="63"/>
      <c r="IE42" s="63"/>
      <c r="IF42" s="63"/>
      <c r="IG42" s="63"/>
      <c r="IH42" s="63"/>
      <c r="II42" s="63"/>
      <c r="IJ42" s="63"/>
      <c r="IK42" s="63"/>
      <c r="IL42" s="63"/>
      <c r="IM42" s="63"/>
      <c r="IN42" s="63"/>
      <c r="IO42" s="63"/>
      <c r="IP42" s="63"/>
      <c r="IQ42" s="63"/>
      <c r="IR42" s="63"/>
      <c r="IS42" s="63"/>
      <c r="IT42" s="63"/>
      <c r="IU42" s="63"/>
      <c r="IV42" s="63"/>
    </row>
    <row r="43" spans="1:256" s="430" customFormat="1" ht="17.100000000000001" customHeight="1" x14ac:dyDescent="0.2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  <c r="II43" s="63"/>
      <c r="IJ43" s="63"/>
      <c r="IK43" s="63"/>
      <c r="IL43" s="63"/>
      <c r="IM43" s="63"/>
      <c r="IN43" s="63"/>
      <c r="IO43" s="63"/>
      <c r="IP43" s="63"/>
      <c r="IQ43" s="63"/>
      <c r="IR43" s="63"/>
      <c r="IS43" s="63"/>
      <c r="IT43" s="63"/>
      <c r="IU43" s="63"/>
      <c r="IV43" s="63"/>
    </row>
    <row r="44" spans="1:256" s="430" customFormat="1" ht="17.100000000000001" customHeight="1" x14ac:dyDescent="0.2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3"/>
      <c r="CA44" s="63"/>
      <c r="CB44" s="63"/>
      <c r="CC44" s="63"/>
      <c r="CD44" s="63"/>
      <c r="CE44" s="63"/>
      <c r="CF44" s="63"/>
      <c r="CG44" s="63"/>
      <c r="CH44" s="63"/>
      <c r="CI44" s="63"/>
      <c r="CJ44" s="63"/>
      <c r="CK44" s="63"/>
      <c r="CL44" s="63"/>
      <c r="CM44" s="63"/>
      <c r="CN44" s="63"/>
      <c r="CO44" s="63"/>
      <c r="CP44" s="63"/>
      <c r="CQ44" s="63"/>
      <c r="CR44" s="63"/>
      <c r="CS44" s="63"/>
      <c r="CT44" s="63"/>
      <c r="CU44" s="63"/>
      <c r="CV44" s="63"/>
      <c r="CW44" s="63"/>
      <c r="CX44" s="63"/>
      <c r="CY44" s="63"/>
      <c r="CZ44" s="63"/>
      <c r="DA44" s="63"/>
      <c r="DB44" s="63"/>
      <c r="DC44" s="63"/>
      <c r="DD44" s="63"/>
      <c r="DE44" s="63"/>
      <c r="DF44" s="63"/>
      <c r="DG44" s="63"/>
      <c r="DH44" s="63"/>
      <c r="DI44" s="63"/>
      <c r="DJ44" s="63"/>
      <c r="DK44" s="63"/>
      <c r="DL44" s="63"/>
      <c r="DM44" s="63"/>
      <c r="DN44" s="63"/>
      <c r="DO44" s="63"/>
      <c r="DP44" s="63"/>
      <c r="DQ44" s="63"/>
      <c r="DR44" s="63"/>
      <c r="DS44" s="63"/>
      <c r="DT44" s="63"/>
      <c r="DU44" s="63"/>
      <c r="DV44" s="63"/>
      <c r="DW44" s="63"/>
      <c r="DX44" s="63"/>
      <c r="DY44" s="63"/>
      <c r="DZ44" s="63"/>
      <c r="EA44" s="63"/>
      <c r="EB44" s="63"/>
      <c r="EC44" s="63"/>
      <c r="ED44" s="63"/>
      <c r="EE44" s="63"/>
      <c r="EF44" s="63"/>
      <c r="EG44" s="63"/>
      <c r="EH44" s="63"/>
      <c r="EI44" s="63"/>
      <c r="EJ44" s="63"/>
      <c r="EK44" s="63"/>
      <c r="EL44" s="63"/>
      <c r="EM44" s="63"/>
      <c r="EN44" s="63"/>
      <c r="EO44" s="63"/>
      <c r="EP44" s="63"/>
      <c r="EQ44" s="63"/>
      <c r="ER44" s="63"/>
      <c r="ES44" s="63"/>
      <c r="ET44" s="63"/>
      <c r="EU44" s="63"/>
      <c r="EV44" s="63"/>
      <c r="EW44" s="63"/>
      <c r="EX44" s="63"/>
      <c r="EY44" s="63"/>
      <c r="EZ44" s="63"/>
      <c r="FA44" s="63"/>
      <c r="FB44" s="63"/>
      <c r="FC44" s="63"/>
      <c r="FD44" s="63"/>
      <c r="FE44" s="63"/>
      <c r="FF44" s="63"/>
      <c r="FG44" s="63"/>
      <c r="FH44" s="63"/>
      <c r="FI44" s="63"/>
      <c r="FJ44" s="63"/>
      <c r="FK44" s="63"/>
      <c r="FL44" s="63"/>
      <c r="FM44" s="63"/>
      <c r="FN44" s="63"/>
      <c r="FO44" s="63"/>
      <c r="FP44" s="63"/>
      <c r="FQ44" s="63"/>
      <c r="FR44" s="63"/>
      <c r="FS44" s="63"/>
      <c r="FT44" s="63"/>
      <c r="FU44" s="63"/>
      <c r="FV44" s="63"/>
      <c r="FW44" s="63"/>
      <c r="FX44" s="63"/>
      <c r="FY44" s="63"/>
      <c r="FZ44" s="63"/>
      <c r="GA44" s="63"/>
      <c r="GB44" s="63"/>
      <c r="GC44" s="63"/>
      <c r="GD44" s="63"/>
      <c r="GE44" s="63"/>
      <c r="GF44" s="63"/>
      <c r="GG44" s="63"/>
      <c r="GH44" s="63"/>
      <c r="GI44" s="63"/>
      <c r="GJ44" s="63"/>
      <c r="GK44" s="63"/>
      <c r="GL44" s="63"/>
      <c r="GM44" s="63"/>
      <c r="GN44" s="63"/>
      <c r="GO44" s="63"/>
      <c r="GP44" s="63"/>
      <c r="GQ44" s="63"/>
      <c r="GR44" s="63"/>
      <c r="GS44" s="63"/>
      <c r="GT44" s="63"/>
      <c r="GU44" s="63"/>
      <c r="GV44" s="63"/>
      <c r="GW44" s="63"/>
      <c r="GX44" s="63"/>
      <c r="GY44" s="63"/>
      <c r="GZ44" s="63"/>
      <c r="HA44" s="63"/>
      <c r="HB44" s="63"/>
      <c r="HC44" s="63"/>
      <c r="HD44" s="63"/>
      <c r="HE44" s="63"/>
      <c r="HF44" s="63"/>
      <c r="HG44" s="63"/>
      <c r="HH44" s="63"/>
      <c r="HI44" s="63"/>
      <c r="HJ44" s="63"/>
      <c r="HK44" s="63"/>
      <c r="HL44" s="63"/>
      <c r="HM44" s="63"/>
      <c r="HN44" s="63"/>
      <c r="HO44" s="63"/>
      <c r="HP44" s="63"/>
      <c r="HQ44" s="63"/>
      <c r="HR44" s="63"/>
      <c r="HS44" s="63"/>
      <c r="HT44" s="63"/>
      <c r="HU44" s="63"/>
      <c r="HV44" s="63"/>
      <c r="HW44" s="63"/>
      <c r="HX44" s="63"/>
      <c r="HY44" s="63"/>
      <c r="HZ44" s="63"/>
      <c r="IA44" s="63"/>
      <c r="IB44" s="63"/>
      <c r="IC44" s="63"/>
      <c r="ID44" s="63"/>
      <c r="IE44" s="63"/>
      <c r="IF44" s="63"/>
      <c r="IG44" s="63"/>
      <c r="IH44" s="63"/>
      <c r="II44" s="63"/>
      <c r="IJ44" s="63"/>
      <c r="IK44" s="63"/>
      <c r="IL44" s="63"/>
      <c r="IM44" s="63"/>
      <c r="IN44" s="63"/>
      <c r="IO44" s="63"/>
      <c r="IP44" s="63"/>
      <c r="IQ44" s="63"/>
      <c r="IR44" s="63"/>
      <c r="IS44" s="63"/>
      <c r="IT44" s="63"/>
      <c r="IU44" s="63"/>
      <c r="IV44" s="63"/>
    </row>
    <row r="45" spans="1:256" s="430" customFormat="1" ht="17.100000000000001" customHeight="1" x14ac:dyDescent="0.2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3"/>
      <c r="CA45" s="63"/>
      <c r="CB45" s="63"/>
      <c r="CC45" s="63"/>
      <c r="CD45" s="63"/>
      <c r="CE45" s="63"/>
      <c r="CF45" s="63"/>
      <c r="CG45" s="63"/>
      <c r="CH45" s="63"/>
      <c r="CI45" s="63"/>
      <c r="CJ45" s="63"/>
      <c r="CK45" s="63"/>
      <c r="CL45" s="63"/>
      <c r="CM45" s="63"/>
      <c r="CN45" s="63"/>
      <c r="CO45" s="63"/>
      <c r="CP45" s="63"/>
      <c r="CQ45" s="63"/>
      <c r="CR45" s="63"/>
      <c r="CS45" s="63"/>
      <c r="CT45" s="63"/>
      <c r="CU45" s="63"/>
      <c r="CV45" s="63"/>
      <c r="CW45" s="63"/>
      <c r="CX45" s="63"/>
      <c r="CY45" s="63"/>
      <c r="CZ45" s="63"/>
      <c r="DA45" s="63"/>
      <c r="DB45" s="63"/>
      <c r="DC45" s="63"/>
      <c r="DD45" s="63"/>
      <c r="DE45" s="63"/>
      <c r="DF45" s="63"/>
      <c r="DG45" s="63"/>
      <c r="DH45" s="63"/>
      <c r="DI45" s="63"/>
      <c r="DJ45" s="63"/>
      <c r="DK45" s="63"/>
      <c r="DL45" s="63"/>
      <c r="DM45" s="63"/>
      <c r="DN45" s="63"/>
      <c r="DO45" s="63"/>
      <c r="DP45" s="63"/>
      <c r="DQ45" s="63"/>
      <c r="DR45" s="63"/>
      <c r="DS45" s="63"/>
      <c r="DT45" s="63"/>
      <c r="DU45" s="63"/>
      <c r="DV45" s="63"/>
      <c r="DW45" s="63"/>
      <c r="DX45" s="63"/>
      <c r="DY45" s="63"/>
      <c r="DZ45" s="63"/>
      <c r="EA45" s="63"/>
      <c r="EB45" s="63"/>
      <c r="EC45" s="63"/>
      <c r="ED45" s="63"/>
      <c r="EE45" s="63"/>
      <c r="EF45" s="63"/>
      <c r="EG45" s="63"/>
      <c r="EH45" s="63"/>
      <c r="EI45" s="63"/>
      <c r="EJ45" s="63"/>
      <c r="EK45" s="63"/>
      <c r="EL45" s="63"/>
      <c r="EM45" s="63"/>
      <c r="EN45" s="63"/>
      <c r="EO45" s="63"/>
      <c r="EP45" s="63"/>
      <c r="EQ45" s="63"/>
      <c r="ER45" s="63"/>
      <c r="ES45" s="63"/>
      <c r="ET45" s="63"/>
      <c r="EU45" s="63"/>
      <c r="EV45" s="63"/>
      <c r="EW45" s="63"/>
      <c r="EX45" s="63"/>
      <c r="EY45" s="63"/>
      <c r="EZ45" s="63"/>
      <c r="FA45" s="63"/>
      <c r="FB45" s="63"/>
      <c r="FC45" s="63"/>
      <c r="FD45" s="63"/>
      <c r="FE45" s="63"/>
      <c r="FF45" s="63"/>
      <c r="FG45" s="63"/>
      <c r="FH45" s="63"/>
      <c r="FI45" s="63"/>
      <c r="FJ45" s="63"/>
      <c r="FK45" s="63"/>
      <c r="FL45" s="63"/>
      <c r="FM45" s="63"/>
      <c r="FN45" s="63"/>
      <c r="FO45" s="63"/>
      <c r="FP45" s="63"/>
      <c r="FQ45" s="63"/>
      <c r="FR45" s="63"/>
      <c r="FS45" s="63"/>
      <c r="FT45" s="63"/>
      <c r="FU45" s="63"/>
      <c r="FV45" s="63"/>
      <c r="FW45" s="63"/>
      <c r="FX45" s="63"/>
      <c r="FY45" s="63"/>
      <c r="FZ45" s="63"/>
      <c r="GA45" s="63"/>
      <c r="GB45" s="63"/>
      <c r="GC45" s="63"/>
      <c r="GD45" s="63"/>
      <c r="GE45" s="63"/>
      <c r="GF45" s="63"/>
      <c r="GG45" s="63"/>
      <c r="GH45" s="63"/>
      <c r="GI45" s="63"/>
      <c r="GJ45" s="63"/>
      <c r="GK45" s="63"/>
      <c r="GL45" s="63"/>
      <c r="GM45" s="63"/>
      <c r="GN45" s="63"/>
      <c r="GO45" s="63"/>
      <c r="GP45" s="63"/>
      <c r="GQ45" s="63"/>
      <c r="GR45" s="63"/>
      <c r="GS45" s="63"/>
      <c r="GT45" s="63"/>
      <c r="GU45" s="63"/>
      <c r="GV45" s="63"/>
      <c r="GW45" s="63"/>
      <c r="GX45" s="63"/>
      <c r="GY45" s="63"/>
      <c r="GZ45" s="63"/>
      <c r="HA45" s="63"/>
      <c r="HB45" s="63"/>
      <c r="HC45" s="63"/>
      <c r="HD45" s="63"/>
      <c r="HE45" s="63"/>
      <c r="HF45" s="63"/>
      <c r="HG45" s="63"/>
      <c r="HH45" s="63"/>
      <c r="HI45" s="63"/>
      <c r="HJ45" s="63"/>
      <c r="HK45" s="63"/>
      <c r="HL45" s="63"/>
      <c r="HM45" s="63"/>
      <c r="HN45" s="63"/>
      <c r="HO45" s="63"/>
      <c r="HP45" s="63"/>
      <c r="HQ45" s="63"/>
      <c r="HR45" s="63"/>
      <c r="HS45" s="63"/>
      <c r="HT45" s="63"/>
      <c r="HU45" s="63"/>
      <c r="HV45" s="63"/>
      <c r="HW45" s="63"/>
      <c r="HX45" s="63"/>
      <c r="HY45" s="63"/>
      <c r="HZ45" s="63"/>
      <c r="IA45" s="63"/>
      <c r="IB45" s="63"/>
      <c r="IC45" s="63"/>
      <c r="ID45" s="63"/>
      <c r="IE45" s="63"/>
      <c r="IF45" s="63"/>
      <c r="IG45" s="63"/>
      <c r="IH45" s="63"/>
      <c r="II45" s="63"/>
      <c r="IJ45" s="63"/>
      <c r="IK45" s="63"/>
      <c r="IL45" s="63"/>
      <c r="IM45" s="63"/>
      <c r="IN45" s="63"/>
      <c r="IO45" s="63"/>
      <c r="IP45" s="63"/>
      <c r="IQ45" s="63"/>
      <c r="IR45" s="63"/>
      <c r="IS45" s="63"/>
      <c r="IT45" s="63"/>
      <c r="IU45" s="63"/>
      <c r="IV45" s="63"/>
    </row>
    <row r="46" spans="1:256" s="430" customFormat="1" ht="17.100000000000001" customHeight="1" x14ac:dyDescent="0.2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  <c r="BZ46" s="63"/>
      <c r="CA46" s="63"/>
      <c r="CB46" s="63"/>
      <c r="CC46" s="63"/>
      <c r="CD46" s="63"/>
      <c r="CE46" s="63"/>
      <c r="CF46" s="63"/>
      <c r="CG46" s="63"/>
      <c r="CH46" s="63"/>
      <c r="CI46" s="63"/>
      <c r="CJ46" s="63"/>
      <c r="CK46" s="63"/>
      <c r="CL46" s="63"/>
      <c r="CM46" s="63"/>
      <c r="CN46" s="63"/>
      <c r="CO46" s="63"/>
      <c r="CP46" s="63"/>
      <c r="CQ46" s="63"/>
      <c r="CR46" s="63"/>
      <c r="CS46" s="63"/>
      <c r="CT46" s="63"/>
      <c r="CU46" s="63"/>
      <c r="CV46" s="63"/>
      <c r="CW46" s="63"/>
      <c r="CX46" s="63"/>
      <c r="CY46" s="63"/>
      <c r="CZ46" s="63"/>
      <c r="DA46" s="63"/>
      <c r="DB46" s="63"/>
      <c r="DC46" s="63"/>
      <c r="DD46" s="63"/>
      <c r="DE46" s="63"/>
      <c r="DF46" s="63"/>
      <c r="DG46" s="63"/>
      <c r="DH46" s="63"/>
      <c r="DI46" s="63"/>
      <c r="DJ46" s="63"/>
      <c r="DK46" s="63"/>
      <c r="DL46" s="63"/>
      <c r="DM46" s="63"/>
      <c r="DN46" s="63"/>
      <c r="DO46" s="63"/>
      <c r="DP46" s="63"/>
      <c r="DQ46" s="63"/>
      <c r="DR46" s="63"/>
      <c r="DS46" s="63"/>
      <c r="DT46" s="63"/>
      <c r="DU46" s="63"/>
      <c r="DV46" s="63"/>
      <c r="DW46" s="63"/>
      <c r="DX46" s="63"/>
      <c r="DY46" s="63"/>
      <c r="DZ46" s="63"/>
      <c r="EA46" s="63"/>
      <c r="EB46" s="63"/>
      <c r="EC46" s="63"/>
      <c r="ED46" s="63"/>
      <c r="EE46" s="63"/>
      <c r="EF46" s="63"/>
      <c r="EG46" s="63"/>
      <c r="EH46" s="63"/>
      <c r="EI46" s="63"/>
      <c r="EJ46" s="63"/>
      <c r="EK46" s="63"/>
      <c r="EL46" s="63"/>
      <c r="EM46" s="63"/>
      <c r="EN46" s="63"/>
      <c r="EO46" s="63"/>
      <c r="EP46" s="63"/>
      <c r="EQ46" s="63"/>
      <c r="ER46" s="63"/>
      <c r="ES46" s="63"/>
      <c r="ET46" s="63"/>
      <c r="EU46" s="63"/>
      <c r="EV46" s="63"/>
      <c r="EW46" s="63"/>
      <c r="EX46" s="63"/>
      <c r="EY46" s="63"/>
      <c r="EZ46" s="63"/>
      <c r="FA46" s="63"/>
      <c r="FB46" s="63"/>
      <c r="FC46" s="63"/>
      <c r="FD46" s="63"/>
      <c r="FE46" s="63"/>
      <c r="FF46" s="63"/>
      <c r="FG46" s="63"/>
      <c r="FH46" s="63"/>
      <c r="FI46" s="63"/>
      <c r="FJ46" s="63"/>
      <c r="FK46" s="63"/>
      <c r="FL46" s="63"/>
      <c r="FM46" s="63"/>
      <c r="FN46" s="63"/>
      <c r="FO46" s="63"/>
      <c r="FP46" s="63"/>
      <c r="FQ46" s="63"/>
      <c r="FR46" s="63"/>
      <c r="FS46" s="63"/>
      <c r="FT46" s="63"/>
      <c r="FU46" s="63"/>
      <c r="FV46" s="63"/>
      <c r="FW46" s="63"/>
      <c r="FX46" s="63"/>
      <c r="FY46" s="63"/>
      <c r="FZ46" s="63"/>
      <c r="GA46" s="63"/>
      <c r="GB46" s="63"/>
      <c r="GC46" s="63"/>
      <c r="GD46" s="63"/>
      <c r="GE46" s="63"/>
      <c r="GF46" s="63"/>
      <c r="GG46" s="63"/>
      <c r="GH46" s="63"/>
      <c r="GI46" s="63"/>
      <c r="GJ46" s="63"/>
      <c r="GK46" s="63"/>
      <c r="GL46" s="63"/>
      <c r="GM46" s="63"/>
      <c r="GN46" s="63"/>
      <c r="GO46" s="63"/>
      <c r="GP46" s="63"/>
      <c r="GQ46" s="63"/>
      <c r="GR46" s="63"/>
      <c r="GS46" s="63"/>
      <c r="GT46" s="63"/>
      <c r="GU46" s="63"/>
      <c r="GV46" s="63"/>
      <c r="GW46" s="63"/>
      <c r="GX46" s="63"/>
      <c r="GY46" s="63"/>
      <c r="GZ46" s="63"/>
      <c r="HA46" s="63"/>
      <c r="HB46" s="63"/>
      <c r="HC46" s="63"/>
      <c r="HD46" s="63"/>
      <c r="HE46" s="63"/>
      <c r="HF46" s="63"/>
      <c r="HG46" s="63"/>
      <c r="HH46" s="63"/>
      <c r="HI46" s="63"/>
      <c r="HJ46" s="63"/>
      <c r="HK46" s="63"/>
      <c r="HL46" s="63"/>
      <c r="HM46" s="63"/>
      <c r="HN46" s="63"/>
      <c r="HO46" s="63"/>
      <c r="HP46" s="63"/>
      <c r="HQ46" s="63"/>
      <c r="HR46" s="63"/>
      <c r="HS46" s="63"/>
      <c r="HT46" s="63"/>
      <c r="HU46" s="63"/>
      <c r="HV46" s="63"/>
      <c r="HW46" s="63"/>
      <c r="HX46" s="63"/>
      <c r="HY46" s="63"/>
      <c r="HZ46" s="63"/>
      <c r="IA46" s="63"/>
      <c r="IB46" s="63"/>
      <c r="IC46" s="63"/>
      <c r="ID46" s="63"/>
      <c r="IE46" s="63"/>
      <c r="IF46" s="63"/>
      <c r="IG46" s="63"/>
      <c r="IH46" s="63"/>
      <c r="II46" s="63"/>
      <c r="IJ46" s="63"/>
      <c r="IK46" s="63"/>
      <c r="IL46" s="63"/>
      <c r="IM46" s="63"/>
      <c r="IN46" s="63"/>
      <c r="IO46" s="63"/>
      <c r="IP46" s="63"/>
      <c r="IQ46" s="63"/>
      <c r="IR46" s="63"/>
      <c r="IS46" s="63"/>
      <c r="IT46" s="63"/>
      <c r="IU46" s="63"/>
      <c r="IV46" s="63"/>
    </row>
    <row r="47" spans="1:256" s="430" customFormat="1" ht="17.100000000000001" customHeight="1" x14ac:dyDescent="0.2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  <c r="BR47" s="63"/>
      <c r="BS47" s="63"/>
      <c r="BT47" s="63"/>
      <c r="BU47" s="63"/>
      <c r="BV47" s="63"/>
      <c r="BW47" s="63"/>
      <c r="BX47" s="63"/>
      <c r="BY47" s="63"/>
      <c r="BZ47" s="63"/>
      <c r="CA47" s="63"/>
      <c r="CB47" s="63"/>
      <c r="CC47" s="63"/>
      <c r="CD47" s="63"/>
      <c r="CE47" s="63"/>
      <c r="CF47" s="63"/>
      <c r="CG47" s="63"/>
      <c r="CH47" s="63"/>
      <c r="CI47" s="63"/>
      <c r="CJ47" s="63"/>
      <c r="CK47" s="63"/>
      <c r="CL47" s="63"/>
      <c r="CM47" s="63"/>
      <c r="CN47" s="63"/>
      <c r="CO47" s="63"/>
      <c r="CP47" s="63"/>
      <c r="CQ47" s="63"/>
      <c r="CR47" s="63"/>
      <c r="CS47" s="63"/>
      <c r="CT47" s="63"/>
      <c r="CU47" s="63"/>
      <c r="CV47" s="63"/>
      <c r="CW47" s="63"/>
      <c r="CX47" s="63"/>
      <c r="CY47" s="63"/>
      <c r="CZ47" s="63"/>
      <c r="DA47" s="63"/>
      <c r="DB47" s="63"/>
      <c r="DC47" s="63"/>
      <c r="DD47" s="63"/>
      <c r="DE47" s="63"/>
      <c r="DF47" s="63"/>
      <c r="DG47" s="63"/>
      <c r="DH47" s="63"/>
      <c r="DI47" s="63"/>
      <c r="DJ47" s="63"/>
      <c r="DK47" s="63"/>
      <c r="DL47" s="63"/>
      <c r="DM47" s="63"/>
      <c r="DN47" s="63"/>
      <c r="DO47" s="63"/>
      <c r="DP47" s="63"/>
      <c r="DQ47" s="63"/>
      <c r="DR47" s="63"/>
      <c r="DS47" s="63"/>
      <c r="DT47" s="63"/>
      <c r="DU47" s="63"/>
      <c r="DV47" s="63"/>
      <c r="DW47" s="63"/>
      <c r="DX47" s="63"/>
      <c r="DY47" s="63"/>
      <c r="DZ47" s="63"/>
      <c r="EA47" s="63"/>
      <c r="EB47" s="63"/>
      <c r="EC47" s="63"/>
      <c r="ED47" s="63"/>
      <c r="EE47" s="63"/>
      <c r="EF47" s="63"/>
      <c r="EG47" s="63"/>
      <c r="EH47" s="63"/>
      <c r="EI47" s="63"/>
      <c r="EJ47" s="63"/>
      <c r="EK47" s="63"/>
      <c r="EL47" s="63"/>
      <c r="EM47" s="63"/>
      <c r="EN47" s="63"/>
      <c r="EO47" s="63"/>
      <c r="EP47" s="63"/>
      <c r="EQ47" s="63"/>
      <c r="ER47" s="63"/>
      <c r="ES47" s="63"/>
      <c r="ET47" s="63"/>
      <c r="EU47" s="63"/>
      <c r="EV47" s="63"/>
      <c r="EW47" s="63"/>
      <c r="EX47" s="63"/>
      <c r="EY47" s="63"/>
      <c r="EZ47" s="63"/>
      <c r="FA47" s="63"/>
      <c r="FB47" s="63"/>
      <c r="FC47" s="63"/>
      <c r="FD47" s="63"/>
      <c r="FE47" s="63"/>
      <c r="FF47" s="63"/>
      <c r="FG47" s="63"/>
      <c r="FH47" s="63"/>
      <c r="FI47" s="63"/>
      <c r="FJ47" s="63"/>
      <c r="FK47" s="63"/>
      <c r="FL47" s="63"/>
      <c r="FM47" s="63"/>
      <c r="FN47" s="63"/>
      <c r="FO47" s="63"/>
      <c r="FP47" s="63"/>
      <c r="FQ47" s="63"/>
      <c r="FR47" s="63"/>
      <c r="FS47" s="63"/>
      <c r="FT47" s="63"/>
      <c r="FU47" s="63"/>
      <c r="FV47" s="63"/>
      <c r="FW47" s="63"/>
      <c r="FX47" s="63"/>
      <c r="FY47" s="63"/>
      <c r="FZ47" s="63"/>
      <c r="GA47" s="63"/>
      <c r="GB47" s="63"/>
      <c r="GC47" s="63"/>
      <c r="GD47" s="63"/>
      <c r="GE47" s="63"/>
      <c r="GF47" s="63"/>
      <c r="GG47" s="63"/>
      <c r="GH47" s="63"/>
      <c r="GI47" s="63"/>
      <c r="GJ47" s="63"/>
      <c r="GK47" s="63"/>
      <c r="GL47" s="63"/>
      <c r="GM47" s="63"/>
      <c r="GN47" s="63"/>
      <c r="GO47" s="63"/>
      <c r="GP47" s="63"/>
      <c r="GQ47" s="63"/>
      <c r="GR47" s="63"/>
      <c r="GS47" s="63"/>
      <c r="GT47" s="63"/>
      <c r="GU47" s="63"/>
      <c r="GV47" s="63"/>
      <c r="GW47" s="63"/>
      <c r="GX47" s="63"/>
      <c r="GY47" s="63"/>
      <c r="GZ47" s="63"/>
      <c r="HA47" s="63"/>
      <c r="HB47" s="63"/>
      <c r="HC47" s="63"/>
      <c r="HD47" s="63"/>
      <c r="HE47" s="63"/>
      <c r="HF47" s="63"/>
      <c r="HG47" s="63"/>
      <c r="HH47" s="63"/>
      <c r="HI47" s="63"/>
      <c r="HJ47" s="63"/>
      <c r="HK47" s="63"/>
      <c r="HL47" s="63"/>
      <c r="HM47" s="63"/>
      <c r="HN47" s="63"/>
      <c r="HO47" s="63"/>
      <c r="HP47" s="63"/>
      <c r="HQ47" s="63"/>
      <c r="HR47" s="63"/>
      <c r="HS47" s="63"/>
      <c r="HT47" s="63"/>
      <c r="HU47" s="63"/>
      <c r="HV47" s="63"/>
      <c r="HW47" s="63"/>
      <c r="HX47" s="63"/>
      <c r="HY47" s="63"/>
      <c r="HZ47" s="63"/>
      <c r="IA47" s="63"/>
      <c r="IB47" s="63"/>
      <c r="IC47" s="63"/>
      <c r="ID47" s="63"/>
      <c r="IE47" s="63"/>
      <c r="IF47" s="63"/>
      <c r="IG47" s="63"/>
      <c r="IH47" s="63"/>
      <c r="II47" s="63"/>
      <c r="IJ47" s="63"/>
      <c r="IK47" s="63"/>
      <c r="IL47" s="63"/>
      <c r="IM47" s="63"/>
      <c r="IN47" s="63"/>
      <c r="IO47" s="63"/>
      <c r="IP47" s="63"/>
      <c r="IQ47" s="63"/>
      <c r="IR47" s="63"/>
      <c r="IS47" s="63"/>
      <c r="IT47" s="63"/>
      <c r="IU47" s="63"/>
      <c r="IV47" s="63"/>
    </row>
    <row r="48" spans="1:256" s="430" customFormat="1" ht="17.100000000000001" customHeight="1" x14ac:dyDescent="0.2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3"/>
      <c r="BY48" s="63"/>
      <c r="BZ48" s="63"/>
      <c r="CA48" s="63"/>
      <c r="CB48" s="63"/>
      <c r="CC48" s="63"/>
      <c r="CD48" s="63"/>
      <c r="CE48" s="63"/>
      <c r="CF48" s="63"/>
      <c r="CG48" s="63"/>
      <c r="CH48" s="63"/>
      <c r="CI48" s="63"/>
      <c r="CJ48" s="63"/>
      <c r="CK48" s="63"/>
      <c r="CL48" s="63"/>
      <c r="CM48" s="63"/>
      <c r="CN48" s="63"/>
      <c r="CO48" s="63"/>
      <c r="CP48" s="63"/>
      <c r="CQ48" s="63"/>
      <c r="CR48" s="63"/>
      <c r="CS48" s="63"/>
      <c r="CT48" s="63"/>
      <c r="CU48" s="63"/>
      <c r="CV48" s="63"/>
      <c r="CW48" s="63"/>
      <c r="CX48" s="63"/>
      <c r="CY48" s="63"/>
      <c r="CZ48" s="63"/>
      <c r="DA48" s="63"/>
      <c r="DB48" s="63"/>
      <c r="DC48" s="63"/>
      <c r="DD48" s="63"/>
      <c r="DE48" s="63"/>
      <c r="DF48" s="63"/>
      <c r="DG48" s="63"/>
      <c r="DH48" s="63"/>
      <c r="DI48" s="63"/>
      <c r="DJ48" s="63"/>
      <c r="DK48" s="63"/>
      <c r="DL48" s="63"/>
      <c r="DM48" s="63"/>
      <c r="DN48" s="63"/>
      <c r="DO48" s="63"/>
      <c r="DP48" s="63"/>
      <c r="DQ48" s="63"/>
      <c r="DR48" s="63"/>
      <c r="DS48" s="63"/>
      <c r="DT48" s="63"/>
      <c r="DU48" s="63"/>
      <c r="DV48" s="63"/>
      <c r="DW48" s="63"/>
      <c r="DX48" s="63"/>
      <c r="DY48" s="63"/>
      <c r="DZ48" s="63"/>
      <c r="EA48" s="63"/>
      <c r="EB48" s="63"/>
      <c r="EC48" s="63"/>
      <c r="ED48" s="63"/>
      <c r="EE48" s="63"/>
      <c r="EF48" s="63"/>
      <c r="EG48" s="63"/>
      <c r="EH48" s="63"/>
      <c r="EI48" s="63"/>
      <c r="EJ48" s="63"/>
      <c r="EK48" s="63"/>
      <c r="EL48" s="63"/>
      <c r="EM48" s="63"/>
      <c r="EN48" s="63"/>
      <c r="EO48" s="63"/>
      <c r="EP48" s="63"/>
      <c r="EQ48" s="63"/>
      <c r="ER48" s="63"/>
      <c r="ES48" s="63"/>
      <c r="ET48" s="63"/>
      <c r="EU48" s="63"/>
      <c r="EV48" s="63"/>
      <c r="EW48" s="63"/>
      <c r="EX48" s="63"/>
      <c r="EY48" s="63"/>
      <c r="EZ48" s="63"/>
      <c r="FA48" s="63"/>
      <c r="FB48" s="63"/>
      <c r="FC48" s="63"/>
      <c r="FD48" s="63"/>
      <c r="FE48" s="63"/>
      <c r="FF48" s="63"/>
      <c r="FG48" s="63"/>
      <c r="FH48" s="63"/>
      <c r="FI48" s="63"/>
      <c r="FJ48" s="63"/>
      <c r="FK48" s="63"/>
      <c r="FL48" s="63"/>
      <c r="FM48" s="63"/>
      <c r="FN48" s="63"/>
      <c r="FO48" s="63"/>
      <c r="FP48" s="63"/>
      <c r="FQ48" s="63"/>
      <c r="FR48" s="63"/>
      <c r="FS48" s="63"/>
      <c r="FT48" s="63"/>
      <c r="FU48" s="63"/>
      <c r="FV48" s="63"/>
      <c r="FW48" s="63"/>
      <c r="FX48" s="63"/>
      <c r="FY48" s="63"/>
      <c r="FZ48" s="63"/>
      <c r="GA48" s="63"/>
      <c r="GB48" s="63"/>
      <c r="GC48" s="63"/>
      <c r="GD48" s="63"/>
      <c r="GE48" s="63"/>
      <c r="GF48" s="63"/>
      <c r="GG48" s="63"/>
      <c r="GH48" s="63"/>
      <c r="GI48" s="63"/>
      <c r="GJ48" s="63"/>
      <c r="GK48" s="63"/>
      <c r="GL48" s="63"/>
      <c r="GM48" s="63"/>
      <c r="GN48" s="63"/>
      <c r="GO48" s="63"/>
      <c r="GP48" s="63"/>
      <c r="GQ48" s="63"/>
      <c r="GR48" s="63"/>
      <c r="GS48" s="63"/>
      <c r="GT48" s="63"/>
      <c r="GU48" s="63"/>
      <c r="GV48" s="63"/>
      <c r="GW48" s="63"/>
      <c r="GX48" s="63"/>
      <c r="GY48" s="63"/>
      <c r="GZ48" s="63"/>
      <c r="HA48" s="63"/>
      <c r="HB48" s="63"/>
      <c r="HC48" s="63"/>
      <c r="HD48" s="63"/>
      <c r="HE48" s="63"/>
      <c r="HF48" s="63"/>
      <c r="HG48" s="63"/>
      <c r="HH48" s="63"/>
      <c r="HI48" s="63"/>
      <c r="HJ48" s="63"/>
      <c r="HK48" s="63"/>
      <c r="HL48" s="63"/>
      <c r="HM48" s="63"/>
      <c r="HN48" s="63"/>
      <c r="HO48" s="63"/>
      <c r="HP48" s="63"/>
      <c r="HQ48" s="63"/>
      <c r="HR48" s="63"/>
      <c r="HS48" s="63"/>
      <c r="HT48" s="63"/>
      <c r="HU48" s="63"/>
      <c r="HV48" s="63"/>
      <c r="HW48" s="63"/>
      <c r="HX48" s="63"/>
      <c r="HY48" s="63"/>
      <c r="HZ48" s="63"/>
      <c r="IA48" s="63"/>
      <c r="IB48" s="63"/>
      <c r="IC48" s="63"/>
      <c r="ID48" s="63"/>
      <c r="IE48" s="63"/>
      <c r="IF48" s="63"/>
      <c r="IG48" s="63"/>
      <c r="IH48" s="63"/>
      <c r="II48" s="63"/>
      <c r="IJ48" s="63"/>
      <c r="IK48" s="63"/>
      <c r="IL48" s="63"/>
      <c r="IM48" s="63"/>
      <c r="IN48" s="63"/>
      <c r="IO48" s="63"/>
      <c r="IP48" s="63"/>
      <c r="IQ48" s="63"/>
      <c r="IR48" s="63"/>
      <c r="IS48" s="63"/>
      <c r="IT48" s="63"/>
      <c r="IU48" s="63"/>
      <c r="IV48" s="63"/>
    </row>
    <row r="49" spans="1:256" s="430" customFormat="1" ht="17.100000000000001" customHeight="1" x14ac:dyDescent="0.2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O49" s="63"/>
      <c r="BP49" s="63"/>
      <c r="BQ49" s="63"/>
      <c r="BR49" s="63"/>
      <c r="BS49" s="63"/>
      <c r="BT49" s="63"/>
      <c r="BU49" s="63"/>
      <c r="BV49" s="63"/>
      <c r="BW49" s="63"/>
      <c r="BX49" s="63"/>
      <c r="BY49" s="63"/>
      <c r="BZ49" s="63"/>
      <c r="CA49" s="63"/>
      <c r="CB49" s="63"/>
      <c r="CC49" s="63"/>
      <c r="CD49" s="63"/>
      <c r="CE49" s="63"/>
      <c r="CF49" s="63"/>
      <c r="CG49" s="63"/>
      <c r="CH49" s="63"/>
      <c r="CI49" s="63"/>
      <c r="CJ49" s="63"/>
      <c r="CK49" s="63"/>
      <c r="CL49" s="63"/>
      <c r="CM49" s="63"/>
      <c r="CN49" s="63"/>
      <c r="CO49" s="63"/>
      <c r="CP49" s="63"/>
      <c r="CQ49" s="63"/>
      <c r="CR49" s="63"/>
      <c r="CS49" s="63"/>
      <c r="CT49" s="63"/>
      <c r="CU49" s="63"/>
      <c r="CV49" s="63"/>
      <c r="CW49" s="63"/>
      <c r="CX49" s="63"/>
      <c r="CY49" s="63"/>
      <c r="CZ49" s="63"/>
      <c r="DA49" s="63"/>
      <c r="DB49" s="63"/>
      <c r="DC49" s="63"/>
      <c r="DD49" s="63"/>
      <c r="DE49" s="63"/>
      <c r="DF49" s="63"/>
      <c r="DG49" s="63"/>
      <c r="DH49" s="63"/>
      <c r="DI49" s="63"/>
      <c r="DJ49" s="63"/>
      <c r="DK49" s="63"/>
      <c r="DL49" s="63"/>
      <c r="DM49" s="63"/>
      <c r="DN49" s="63"/>
      <c r="DO49" s="63"/>
      <c r="DP49" s="63"/>
      <c r="DQ49" s="63"/>
      <c r="DR49" s="63"/>
      <c r="DS49" s="63"/>
      <c r="DT49" s="63"/>
      <c r="DU49" s="63"/>
      <c r="DV49" s="63"/>
      <c r="DW49" s="63"/>
      <c r="DX49" s="63"/>
      <c r="DY49" s="63"/>
      <c r="DZ49" s="63"/>
      <c r="EA49" s="63"/>
      <c r="EB49" s="63"/>
      <c r="EC49" s="63"/>
      <c r="ED49" s="63"/>
      <c r="EE49" s="63"/>
      <c r="EF49" s="63"/>
      <c r="EG49" s="63"/>
      <c r="EH49" s="63"/>
      <c r="EI49" s="63"/>
      <c r="EJ49" s="63"/>
      <c r="EK49" s="63"/>
      <c r="EL49" s="63"/>
      <c r="EM49" s="63"/>
      <c r="EN49" s="63"/>
      <c r="EO49" s="63"/>
      <c r="EP49" s="63"/>
      <c r="EQ49" s="63"/>
      <c r="ER49" s="63"/>
      <c r="ES49" s="63"/>
      <c r="ET49" s="63"/>
      <c r="EU49" s="63"/>
      <c r="EV49" s="63"/>
      <c r="EW49" s="63"/>
      <c r="EX49" s="63"/>
      <c r="EY49" s="63"/>
      <c r="EZ49" s="63"/>
      <c r="FA49" s="63"/>
      <c r="FB49" s="63"/>
      <c r="FC49" s="63"/>
      <c r="FD49" s="63"/>
      <c r="FE49" s="63"/>
      <c r="FF49" s="63"/>
      <c r="FG49" s="63"/>
      <c r="FH49" s="63"/>
      <c r="FI49" s="63"/>
      <c r="FJ49" s="63"/>
      <c r="FK49" s="63"/>
      <c r="FL49" s="63"/>
      <c r="FM49" s="63"/>
      <c r="FN49" s="63"/>
      <c r="FO49" s="63"/>
      <c r="FP49" s="63"/>
      <c r="FQ49" s="63"/>
      <c r="FR49" s="63"/>
      <c r="FS49" s="63"/>
      <c r="FT49" s="63"/>
      <c r="FU49" s="63"/>
      <c r="FV49" s="63"/>
      <c r="FW49" s="63"/>
      <c r="FX49" s="63"/>
      <c r="FY49" s="63"/>
      <c r="FZ49" s="63"/>
      <c r="GA49" s="63"/>
      <c r="GB49" s="63"/>
      <c r="GC49" s="63"/>
      <c r="GD49" s="63"/>
      <c r="GE49" s="63"/>
      <c r="GF49" s="63"/>
      <c r="GG49" s="63"/>
      <c r="GH49" s="63"/>
      <c r="GI49" s="63"/>
      <c r="GJ49" s="63"/>
      <c r="GK49" s="63"/>
      <c r="GL49" s="63"/>
      <c r="GM49" s="63"/>
      <c r="GN49" s="63"/>
      <c r="GO49" s="63"/>
      <c r="GP49" s="63"/>
      <c r="GQ49" s="63"/>
      <c r="GR49" s="63"/>
      <c r="GS49" s="63"/>
      <c r="GT49" s="63"/>
      <c r="GU49" s="63"/>
      <c r="GV49" s="63"/>
      <c r="GW49" s="63"/>
      <c r="GX49" s="63"/>
      <c r="GY49" s="63"/>
      <c r="GZ49" s="63"/>
      <c r="HA49" s="63"/>
      <c r="HB49" s="63"/>
      <c r="HC49" s="63"/>
      <c r="HD49" s="63"/>
      <c r="HE49" s="63"/>
      <c r="HF49" s="63"/>
      <c r="HG49" s="63"/>
      <c r="HH49" s="63"/>
      <c r="HI49" s="63"/>
      <c r="HJ49" s="63"/>
      <c r="HK49" s="63"/>
      <c r="HL49" s="63"/>
      <c r="HM49" s="63"/>
      <c r="HN49" s="63"/>
      <c r="HO49" s="63"/>
      <c r="HP49" s="63"/>
      <c r="HQ49" s="63"/>
      <c r="HR49" s="63"/>
      <c r="HS49" s="63"/>
      <c r="HT49" s="63"/>
      <c r="HU49" s="63"/>
      <c r="HV49" s="63"/>
      <c r="HW49" s="63"/>
      <c r="HX49" s="63"/>
      <c r="HY49" s="63"/>
      <c r="HZ49" s="63"/>
      <c r="IA49" s="63"/>
      <c r="IB49" s="63"/>
      <c r="IC49" s="63"/>
      <c r="ID49" s="63"/>
      <c r="IE49" s="63"/>
      <c r="IF49" s="63"/>
      <c r="IG49" s="63"/>
      <c r="IH49" s="63"/>
      <c r="II49" s="63"/>
      <c r="IJ49" s="63"/>
      <c r="IK49" s="63"/>
      <c r="IL49" s="63"/>
      <c r="IM49" s="63"/>
      <c r="IN49" s="63"/>
      <c r="IO49" s="63"/>
      <c r="IP49" s="63"/>
      <c r="IQ49" s="63"/>
      <c r="IR49" s="63"/>
      <c r="IS49" s="63"/>
      <c r="IT49" s="63"/>
      <c r="IU49" s="63"/>
      <c r="IV49" s="63"/>
    </row>
    <row r="50" spans="1:256" s="430" customFormat="1" ht="17.100000000000001" customHeight="1" x14ac:dyDescent="0.2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  <c r="CM50" s="63"/>
      <c r="CN50" s="63"/>
      <c r="CO50" s="63"/>
      <c r="CP50" s="63"/>
      <c r="CQ50" s="63"/>
      <c r="CR50" s="63"/>
      <c r="CS50" s="63"/>
      <c r="CT50" s="63"/>
      <c r="CU50" s="63"/>
      <c r="CV50" s="63"/>
      <c r="CW50" s="63"/>
      <c r="CX50" s="63"/>
      <c r="CY50" s="63"/>
      <c r="CZ50" s="63"/>
      <c r="DA50" s="63"/>
      <c r="DB50" s="63"/>
      <c r="DC50" s="63"/>
      <c r="DD50" s="63"/>
      <c r="DE50" s="63"/>
      <c r="DF50" s="63"/>
      <c r="DG50" s="63"/>
      <c r="DH50" s="63"/>
      <c r="DI50" s="63"/>
      <c r="DJ50" s="63"/>
      <c r="DK50" s="63"/>
      <c r="DL50" s="63"/>
      <c r="DM50" s="63"/>
      <c r="DN50" s="63"/>
      <c r="DO50" s="63"/>
      <c r="DP50" s="63"/>
      <c r="DQ50" s="63"/>
      <c r="DR50" s="63"/>
      <c r="DS50" s="63"/>
      <c r="DT50" s="63"/>
      <c r="DU50" s="63"/>
      <c r="DV50" s="63"/>
      <c r="DW50" s="63"/>
      <c r="DX50" s="63"/>
      <c r="DY50" s="63"/>
      <c r="DZ50" s="63"/>
      <c r="EA50" s="63"/>
      <c r="EB50" s="63"/>
      <c r="EC50" s="63"/>
      <c r="ED50" s="63"/>
      <c r="EE50" s="63"/>
      <c r="EF50" s="63"/>
      <c r="EG50" s="63"/>
      <c r="EH50" s="63"/>
      <c r="EI50" s="63"/>
      <c r="EJ50" s="63"/>
      <c r="EK50" s="63"/>
      <c r="EL50" s="63"/>
      <c r="EM50" s="63"/>
      <c r="EN50" s="63"/>
      <c r="EO50" s="63"/>
      <c r="EP50" s="63"/>
      <c r="EQ50" s="63"/>
      <c r="ER50" s="63"/>
      <c r="ES50" s="63"/>
      <c r="ET50" s="63"/>
      <c r="EU50" s="63"/>
      <c r="EV50" s="63"/>
      <c r="EW50" s="63"/>
      <c r="EX50" s="63"/>
      <c r="EY50" s="63"/>
      <c r="EZ50" s="63"/>
      <c r="FA50" s="63"/>
      <c r="FB50" s="63"/>
      <c r="FC50" s="63"/>
      <c r="FD50" s="63"/>
      <c r="FE50" s="63"/>
      <c r="FF50" s="63"/>
      <c r="FG50" s="63"/>
      <c r="FH50" s="63"/>
      <c r="FI50" s="63"/>
      <c r="FJ50" s="63"/>
      <c r="FK50" s="63"/>
      <c r="FL50" s="63"/>
      <c r="FM50" s="63"/>
      <c r="FN50" s="63"/>
      <c r="FO50" s="63"/>
      <c r="FP50" s="63"/>
      <c r="FQ50" s="63"/>
      <c r="FR50" s="63"/>
      <c r="FS50" s="63"/>
      <c r="FT50" s="63"/>
      <c r="FU50" s="63"/>
      <c r="FV50" s="63"/>
      <c r="FW50" s="63"/>
      <c r="FX50" s="63"/>
      <c r="FY50" s="63"/>
      <c r="FZ50" s="63"/>
      <c r="GA50" s="63"/>
      <c r="GB50" s="63"/>
      <c r="GC50" s="63"/>
      <c r="GD50" s="63"/>
      <c r="GE50" s="63"/>
      <c r="GF50" s="63"/>
      <c r="GG50" s="63"/>
      <c r="GH50" s="63"/>
      <c r="GI50" s="63"/>
      <c r="GJ50" s="63"/>
      <c r="GK50" s="63"/>
      <c r="GL50" s="63"/>
      <c r="GM50" s="63"/>
      <c r="GN50" s="63"/>
      <c r="GO50" s="63"/>
      <c r="GP50" s="63"/>
      <c r="GQ50" s="63"/>
      <c r="GR50" s="63"/>
      <c r="GS50" s="63"/>
      <c r="GT50" s="63"/>
      <c r="GU50" s="63"/>
      <c r="GV50" s="63"/>
      <c r="GW50" s="63"/>
      <c r="GX50" s="63"/>
      <c r="GY50" s="63"/>
      <c r="GZ50" s="63"/>
      <c r="HA50" s="63"/>
      <c r="HB50" s="63"/>
      <c r="HC50" s="63"/>
      <c r="HD50" s="63"/>
      <c r="HE50" s="63"/>
      <c r="HF50" s="63"/>
      <c r="HG50" s="63"/>
      <c r="HH50" s="63"/>
      <c r="HI50" s="63"/>
      <c r="HJ50" s="63"/>
      <c r="HK50" s="63"/>
      <c r="HL50" s="63"/>
      <c r="HM50" s="63"/>
      <c r="HN50" s="63"/>
      <c r="HO50" s="63"/>
      <c r="HP50" s="63"/>
      <c r="HQ50" s="63"/>
      <c r="HR50" s="63"/>
      <c r="HS50" s="63"/>
      <c r="HT50" s="63"/>
      <c r="HU50" s="63"/>
      <c r="HV50" s="63"/>
      <c r="HW50" s="63"/>
      <c r="HX50" s="63"/>
      <c r="HY50" s="63"/>
      <c r="HZ50" s="63"/>
      <c r="IA50" s="63"/>
      <c r="IB50" s="63"/>
      <c r="IC50" s="63"/>
      <c r="ID50" s="63"/>
      <c r="IE50" s="63"/>
      <c r="IF50" s="63"/>
      <c r="IG50" s="63"/>
      <c r="IH50" s="63"/>
      <c r="II50" s="63"/>
      <c r="IJ50" s="63"/>
      <c r="IK50" s="63"/>
      <c r="IL50" s="63"/>
      <c r="IM50" s="63"/>
      <c r="IN50" s="63"/>
      <c r="IO50" s="63"/>
      <c r="IP50" s="63"/>
      <c r="IQ50" s="63"/>
      <c r="IR50" s="63"/>
      <c r="IS50" s="63"/>
      <c r="IT50" s="63"/>
      <c r="IU50" s="63"/>
      <c r="IV50" s="63"/>
    </row>
    <row r="51" spans="1:256" s="430" customFormat="1" ht="17.100000000000001" customHeight="1" x14ac:dyDescent="0.2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  <c r="CA51" s="63"/>
      <c r="CB51" s="63"/>
      <c r="CC51" s="63"/>
      <c r="CD51" s="63"/>
      <c r="CE51" s="63"/>
      <c r="CF51" s="63"/>
      <c r="CG51" s="63"/>
      <c r="CH51" s="63"/>
      <c r="CI51" s="63"/>
      <c r="CJ51" s="63"/>
      <c r="CK51" s="63"/>
      <c r="CL51" s="63"/>
      <c r="CM51" s="63"/>
      <c r="CN51" s="63"/>
      <c r="CO51" s="63"/>
      <c r="CP51" s="63"/>
      <c r="CQ51" s="63"/>
      <c r="CR51" s="63"/>
      <c r="CS51" s="63"/>
      <c r="CT51" s="63"/>
      <c r="CU51" s="63"/>
      <c r="CV51" s="63"/>
      <c r="CW51" s="63"/>
      <c r="CX51" s="63"/>
      <c r="CY51" s="63"/>
      <c r="CZ51" s="63"/>
      <c r="DA51" s="63"/>
      <c r="DB51" s="63"/>
      <c r="DC51" s="63"/>
      <c r="DD51" s="63"/>
      <c r="DE51" s="63"/>
      <c r="DF51" s="63"/>
      <c r="DG51" s="63"/>
      <c r="DH51" s="63"/>
      <c r="DI51" s="63"/>
      <c r="DJ51" s="63"/>
      <c r="DK51" s="63"/>
      <c r="DL51" s="63"/>
      <c r="DM51" s="63"/>
      <c r="DN51" s="63"/>
      <c r="DO51" s="63"/>
      <c r="DP51" s="63"/>
      <c r="DQ51" s="63"/>
      <c r="DR51" s="63"/>
      <c r="DS51" s="63"/>
      <c r="DT51" s="63"/>
      <c r="DU51" s="63"/>
      <c r="DV51" s="63"/>
      <c r="DW51" s="63"/>
      <c r="DX51" s="63"/>
      <c r="DY51" s="63"/>
      <c r="DZ51" s="63"/>
      <c r="EA51" s="63"/>
      <c r="EB51" s="63"/>
      <c r="EC51" s="63"/>
      <c r="ED51" s="63"/>
      <c r="EE51" s="63"/>
      <c r="EF51" s="63"/>
      <c r="EG51" s="63"/>
      <c r="EH51" s="63"/>
      <c r="EI51" s="63"/>
      <c r="EJ51" s="63"/>
      <c r="EK51" s="63"/>
      <c r="EL51" s="63"/>
      <c r="EM51" s="63"/>
      <c r="EN51" s="63"/>
      <c r="EO51" s="63"/>
      <c r="EP51" s="63"/>
      <c r="EQ51" s="63"/>
      <c r="ER51" s="63"/>
      <c r="ES51" s="63"/>
      <c r="ET51" s="63"/>
      <c r="EU51" s="63"/>
      <c r="EV51" s="63"/>
      <c r="EW51" s="63"/>
      <c r="EX51" s="63"/>
      <c r="EY51" s="63"/>
      <c r="EZ51" s="63"/>
      <c r="FA51" s="63"/>
      <c r="FB51" s="63"/>
      <c r="FC51" s="63"/>
      <c r="FD51" s="63"/>
      <c r="FE51" s="63"/>
      <c r="FF51" s="63"/>
      <c r="FG51" s="63"/>
      <c r="FH51" s="63"/>
      <c r="FI51" s="63"/>
      <c r="FJ51" s="63"/>
      <c r="FK51" s="63"/>
      <c r="FL51" s="63"/>
      <c r="FM51" s="63"/>
      <c r="FN51" s="63"/>
      <c r="FO51" s="63"/>
      <c r="FP51" s="63"/>
      <c r="FQ51" s="63"/>
      <c r="FR51" s="63"/>
      <c r="FS51" s="63"/>
      <c r="FT51" s="63"/>
      <c r="FU51" s="63"/>
      <c r="FV51" s="63"/>
      <c r="FW51" s="63"/>
      <c r="FX51" s="63"/>
      <c r="FY51" s="63"/>
      <c r="FZ51" s="63"/>
      <c r="GA51" s="63"/>
      <c r="GB51" s="63"/>
      <c r="GC51" s="63"/>
      <c r="GD51" s="63"/>
      <c r="GE51" s="63"/>
      <c r="GF51" s="63"/>
      <c r="GG51" s="63"/>
      <c r="GH51" s="63"/>
      <c r="GI51" s="63"/>
      <c r="GJ51" s="63"/>
      <c r="GK51" s="63"/>
      <c r="GL51" s="63"/>
      <c r="GM51" s="63"/>
      <c r="GN51" s="63"/>
      <c r="GO51" s="63"/>
      <c r="GP51" s="63"/>
      <c r="GQ51" s="63"/>
      <c r="GR51" s="63"/>
      <c r="GS51" s="63"/>
      <c r="GT51" s="63"/>
      <c r="GU51" s="63"/>
      <c r="GV51" s="63"/>
      <c r="GW51" s="63"/>
      <c r="GX51" s="63"/>
      <c r="GY51" s="63"/>
      <c r="GZ51" s="63"/>
      <c r="HA51" s="63"/>
      <c r="HB51" s="63"/>
      <c r="HC51" s="63"/>
      <c r="HD51" s="63"/>
      <c r="HE51" s="63"/>
      <c r="HF51" s="63"/>
      <c r="HG51" s="63"/>
      <c r="HH51" s="63"/>
      <c r="HI51" s="63"/>
      <c r="HJ51" s="63"/>
      <c r="HK51" s="63"/>
      <c r="HL51" s="63"/>
      <c r="HM51" s="63"/>
      <c r="HN51" s="63"/>
      <c r="HO51" s="63"/>
      <c r="HP51" s="63"/>
      <c r="HQ51" s="63"/>
      <c r="HR51" s="63"/>
      <c r="HS51" s="63"/>
      <c r="HT51" s="63"/>
      <c r="HU51" s="63"/>
      <c r="HV51" s="63"/>
      <c r="HW51" s="63"/>
      <c r="HX51" s="63"/>
      <c r="HY51" s="63"/>
      <c r="HZ51" s="63"/>
      <c r="IA51" s="63"/>
      <c r="IB51" s="63"/>
      <c r="IC51" s="63"/>
      <c r="ID51" s="63"/>
      <c r="IE51" s="63"/>
      <c r="IF51" s="63"/>
      <c r="IG51" s="63"/>
      <c r="IH51" s="63"/>
      <c r="II51" s="63"/>
      <c r="IJ51" s="63"/>
      <c r="IK51" s="63"/>
      <c r="IL51" s="63"/>
      <c r="IM51" s="63"/>
      <c r="IN51" s="63"/>
      <c r="IO51" s="63"/>
      <c r="IP51" s="63"/>
      <c r="IQ51" s="63"/>
      <c r="IR51" s="63"/>
      <c r="IS51" s="63"/>
      <c r="IT51" s="63"/>
      <c r="IU51" s="63"/>
      <c r="IV51" s="63"/>
    </row>
    <row r="52" spans="1:256" s="430" customFormat="1" ht="17.100000000000001" customHeight="1" x14ac:dyDescent="0.2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3"/>
      <c r="BR52" s="63"/>
      <c r="BS52" s="63"/>
      <c r="BT52" s="63"/>
      <c r="BU52" s="63"/>
      <c r="BV52" s="63"/>
      <c r="BW52" s="63"/>
      <c r="BX52" s="63"/>
      <c r="BY52" s="63"/>
      <c r="BZ52" s="63"/>
      <c r="CA52" s="63"/>
      <c r="CB52" s="63"/>
      <c r="CC52" s="63"/>
      <c r="CD52" s="63"/>
      <c r="CE52" s="63"/>
      <c r="CF52" s="63"/>
      <c r="CG52" s="63"/>
      <c r="CH52" s="63"/>
      <c r="CI52" s="63"/>
      <c r="CJ52" s="63"/>
      <c r="CK52" s="63"/>
      <c r="CL52" s="63"/>
      <c r="CM52" s="63"/>
      <c r="CN52" s="63"/>
      <c r="CO52" s="63"/>
      <c r="CP52" s="63"/>
      <c r="CQ52" s="63"/>
      <c r="CR52" s="63"/>
      <c r="CS52" s="63"/>
      <c r="CT52" s="63"/>
      <c r="CU52" s="63"/>
      <c r="CV52" s="63"/>
      <c r="CW52" s="63"/>
      <c r="CX52" s="63"/>
      <c r="CY52" s="63"/>
      <c r="CZ52" s="63"/>
      <c r="DA52" s="63"/>
      <c r="DB52" s="63"/>
      <c r="DC52" s="63"/>
      <c r="DD52" s="63"/>
      <c r="DE52" s="63"/>
      <c r="DF52" s="63"/>
      <c r="DG52" s="63"/>
      <c r="DH52" s="63"/>
      <c r="DI52" s="63"/>
      <c r="DJ52" s="63"/>
      <c r="DK52" s="63"/>
      <c r="DL52" s="63"/>
      <c r="DM52" s="63"/>
      <c r="DN52" s="63"/>
      <c r="DO52" s="63"/>
      <c r="DP52" s="63"/>
      <c r="DQ52" s="63"/>
      <c r="DR52" s="63"/>
      <c r="DS52" s="63"/>
      <c r="DT52" s="63"/>
      <c r="DU52" s="63"/>
      <c r="DV52" s="63"/>
      <c r="DW52" s="63"/>
      <c r="DX52" s="63"/>
      <c r="DY52" s="63"/>
      <c r="DZ52" s="63"/>
      <c r="EA52" s="63"/>
      <c r="EB52" s="63"/>
      <c r="EC52" s="63"/>
      <c r="ED52" s="63"/>
      <c r="EE52" s="63"/>
      <c r="EF52" s="63"/>
      <c r="EG52" s="63"/>
      <c r="EH52" s="63"/>
      <c r="EI52" s="63"/>
      <c r="EJ52" s="63"/>
      <c r="EK52" s="63"/>
      <c r="EL52" s="63"/>
      <c r="EM52" s="63"/>
      <c r="EN52" s="63"/>
      <c r="EO52" s="63"/>
      <c r="EP52" s="63"/>
      <c r="EQ52" s="63"/>
      <c r="ER52" s="63"/>
      <c r="ES52" s="63"/>
      <c r="ET52" s="63"/>
      <c r="EU52" s="63"/>
      <c r="EV52" s="63"/>
      <c r="EW52" s="63"/>
      <c r="EX52" s="63"/>
      <c r="EY52" s="63"/>
      <c r="EZ52" s="63"/>
      <c r="FA52" s="63"/>
      <c r="FB52" s="63"/>
      <c r="FC52" s="63"/>
      <c r="FD52" s="63"/>
      <c r="FE52" s="63"/>
      <c r="FF52" s="63"/>
      <c r="FG52" s="63"/>
      <c r="FH52" s="63"/>
      <c r="FI52" s="63"/>
      <c r="FJ52" s="63"/>
      <c r="FK52" s="63"/>
      <c r="FL52" s="63"/>
      <c r="FM52" s="63"/>
      <c r="FN52" s="63"/>
      <c r="FO52" s="63"/>
      <c r="FP52" s="63"/>
      <c r="FQ52" s="63"/>
      <c r="FR52" s="63"/>
      <c r="FS52" s="63"/>
      <c r="FT52" s="63"/>
      <c r="FU52" s="63"/>
      <c r="FV52" s="63"/>
      <c r="FW52" s="63"/>
      <c r="FX52" s="63"/>
      <c r="FY52" s="63"/>
      <c r="FZ52" s="63"/>
      <c r="GA52" s="63"/>
      <c r="GB52" s="63"/>
      <c r="GC52" s="63"/>
      <c r="GD52" s="63"/>
      <c r="GE52" s="63"/>
      <c r="GF52" s="63"/>
      <c r="GG52" s="63"/>
      <c r="GH52" s="63"/>
      <c r="GI52" s="63"/>
      <c r="GJ52" s="63"/>
      <c r="GK52" s="63"/>
      <c r="GL52" s="63"/>
      <c r="GM52" s="63"/>
      <c r="GN52" s="63"/>
      <c r="GO52" s="63"/>
      <c r="GP52" s="63"/>
      <c r="GQ52" s="63"/>
      <c r="GR52" s="63"/>
      <c r="GS52" s="63"/>
      <c r="GT52" s="63"/>
      <c r="GU52" s="63"/>
      <c r="GV52" s="63"/>
      <c r="GW52" s="63"/>
      <c r="GX52" s="63"/>
      <c r="GY52" s="63"/>
      <c r="GZ52" s="63"/>
      <c r="HA52" s="63"/>
      <c r="HB52" s="63"/>
      <c r="HC52" s="63"/>
      <c r="HD52" s="63"/>
      <c r="HE52" s="63"/>
      <c r="HF52" s="63"/>
      <c r="HG52" s="63"/>
      <c r="HH52" s="63"/>
      <c r="HI52" s="63"/>
      <c r="HJ52" s="63"/>
      <c r="HK52" s="63"/>
      <c r="HL52" s="63"/>
      <c r="HM52" s="63"/>
      <c r="HN52" s="63"/>
      <c r="HO52" s="63"/>
      <c r="HP52" s="63"/>
      <c r="HQ52" s="63"/>
      <c r="HR52" s="63"/>
      <c r="HS52" s="63"/>
      <c r="HT52" s="63"/>
      <c r="HU52" s="63"/>
      <c r="HV52" s="63"/>
      <c r="HW52" s="63"/>
      <c r="HX52" s="63"/>
      <c r="HY52" s="63"/>
      <c r="HZ52" s="63"/>
      <c r="IA52" s="63"/>
      <c r="IB52" s="63"/>
      <c r="IC52" s="63"/>
      <c r="ID52" s="63"/>
      <c r="IE52" s="63"/>
      <c r="IF52" s="63"/>
      <c r="IG52" s="63"/>
      <c r="IH52" s="63"/>
      <c r="II52" s="63"/>
      <c r="IJ52" s="63"/>
      <c r="IK52" s="63"/>
      <c r="IL52" s="63"/>
      <c r="IM52" s="63"/>
      <c r="IN52" s="63"/>
      <c r="IO52" s="63"/>
      <c r="IP52" s="63"/>
      <c r="IQ52" s="63"/>
      <c r="IR52" s="63"/>
      <c r="IS52" s="63"/>
      <c r="IT52" s="63"/>
      <c r="IU52" s="63"/>
      <c r="IV52" s="63"/>
    </row>
    <row r="53" spans="1:256" s="430" customFormat="1" ht="17.100000000000001" customHeight="1" x14ac:dyDescent="0.2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3"/>
      <c r="BR53" s="63"/>
      <c r="BS53" s="63"/>
      <c r="BT53" s="63"/>
      <c r="BU53" s="63"/>
      <c r="BV53" s="63"/>
      <c r="BW53" s="63"/>
      <c r="BX53" s="63"/>
      <c r="BY53" s="63"/>
      <c r="BZ53" s="63"/>
      <c r="CA53" s="63"/>
      <c r="CB53" s="63"/>
      <c r="CC53" s="63"/>
      <c r="CD53" s="63"/>
      <c r="CE53" s="63"/>
      <c r="CF53" s="63"/>
      <c r="CG53" s="63"/>
      <c r="CH53" s="63"/>
      <c r="CI53" s="63"/>
      <c r="CJ53" s="63"/>
      <c r="CK53" s="63"/>
      <c r="CL53" s="63"/>
      <c r="CM53" s="63"/>
      <c r="CN53" s="63"/>
      <c r="CO53" s="63"/>
      <c r="CP53" s="63"/>
      <c r="CQ53" s="63"/>
      <c r="CR53" s="63"/>
      <c r="CS53" s="63"/>
      <c r="CT53" s="63"/>
      <c r="CU53" s="63"/>
      <c r="CV53" s="63"/>
      <c r="CW53" s="63"/>
      <c r="CX53" s="63"/>
      <c r="CY53" s="63"/>
      <c r="CZ53" s="63"/>
      <c r="DA53" s="63"/>
      <c r="DB53" s="63"/>
      <c r="DC53" s="63"/>
      <c r="DD53" s="63"/>
      <c r="DE53" s="63"/>
      <c r="DF53" s="63"/>
      <c r="DG53" s="63"/>
      <c r="DH53" s="63"/>
      <c r="DI53" s="63"/>
      <c r="DJ53" s="63"/>
      <c r="DK53" s="63"/>
      <c r="DL53" s="63"/>
      <c r="DM53" s="63"/>
      <c r="DN53" s="63"/>
      <c r="DO53" s="63"/>
      <c r="DP53" s="63"/>
      <c r="DQ53" s="63"/>
      <c r="DR53" s="63"/>
      <c r="DS53" s="63"/>
      <c r="DT53" s="63"/>
      <c r="DU53" s="63"/>
      <c r="DV53" s="63"/>
      <c r="DW53" s="63"/>
      <c r="DX53" s="63"/>
      <c r="DY53" s="63"/>
      <c r="DZ53" s="63"/>
      <c r="EA53" s="63"/>
      <c r="EB53" s="63"/>
      <c r="EC53" s="63"/>
      <c r="ED53" s="63"/>
      <c r="EE53" s="63"/>
      <c r="EF53" s="63"/>
      <c r="EG53" s="63"/>
      <c r="EH53" s="63"/>
      <c r="EI53" s="63"/>
      <c r="EJ53" s="63"/>
      <c r="EK53" s="63"/>
      <c r="EL53" s="63"/>
      <c r="EM53" s="63"/>
      <c r="EN53" s="63"/>
      <c r="EO53" s="63"/>
      <c r="EP53" s="63"/>
      <c r="EQ53" s="63"/>
      <c r="ER53" s="63"/>
      <c r="ES53" s="63"/>
      <c r="ET53" s="63"/>
      <c r="EU53" s="63"/>
      <c r="EV53" s="63"/>
      <c r="EW53" s="63"/>
      <c r="EX53" s="63"/>
      <c r="EY53" s="63"/>
      <c r="EZ53" s="63"/>
      <c r="FA53" s="63"/>
      <c r="FB53" s="63"/>
      <c r="FC53" s="63"/>
      <c r="FD53" s="63"/>
      <c r="FE53" s="63"/>
      <c r="FF53" s="63"/>
      <c r="FG53" s="63"/>
      <c r="FH53" s="63"/>
      <c r="FI53" s="63"/>
      <c r="FJ53" s="63"/>
      <c r="FK53" s="63"/>
      <c r="FL53" s="63"/>
      <c r="FM53" s="63"/>
      <c r="FN53" s="63"/>
      <c r="FO53" s="63"/>
      <c r="FP53" s="63"/>
      <c r="FQ53" s="63"/>
      <c r="FR53" s="63"/>
      <c r="FS53" s="63"/>
      <c r="FT53" s="63"/>
      <c r="FU53" s="63"/>
      <c r="FV53" s="63"/>
      <c r="FW53" s="63"/>
      <c r="FX53" s="63"/>
      <c r="FY53" s="63"/>
      <c r="FZ53" s="63"/>
      <c r="GA53" s="63"/>
      <c r="GB53" s="63"/>
      <c r="GC53" s="63"/>
      <c r="GD53" s="63"/>
      <c r="GE53" s="63"/>
      <c r="GF53" s="63"/>
      <c r="GG53" s="63"/>
      <c r="GH53" s="63"/>
      <c r="GI53" s="63"/>
      <c r="GJ53" s="63"/>
      <c r="GK53" s="63"/>
      <c r="GL53" s="63"/>
      <c r="GM53" s="63"/>
      <c r="GN53" s="63"/>
      <c r="GO53" s="63"/>
      <c r="GP53" s="63"/>
      <c r="GQ53" s="63"/>
      <c r="GR53" s="63"/>
      <c r="GS53" s="63"/>
      <c r="GT53" s="63"/>
      <c r="GU53" s="63"/>
      <c r="GV53" s="63"/>
      <c r="GW53" s="63"/>
      <c r="GX53" s="63"/>
      <c r="GY53" s="63"/>
      <c r="GZ53" s="63"/>
      <c r="HA53" s="63"/>
      <c r="HB53" s="63"/>
      <c r="HC53" s="63"/>
      <c r="HD53" s="63"/>
      <c r="HE53" s="63"/>
      <c r="HF53" s="63"/>
      <c r="HG53" s="63"/>
      <c r="HH53" s="63"/>
      <c r="HI53" s="63"/>
      <c r="HJ53" s="63"/>
      <c r="HK53" s="63"/>
      <c r="HL53" s="63"/>
      <c r="HM53" s="63"/>
      <c r="HN53" s="63"/>
      <c r="HO53" s="63"/>
      <c r="HP53" s="63"/>
      <c r="HQ53" s="63"/>
      <c r="HR53" s="63"/>
      <c r="HS53" s="63"/>
      <c r="HT53" s="63"/>
      <c r="HU53" s="63"/>
      <c r="HV53" s="63"/>
      <c r="HW53" s="63"/>
      <c r="HX53" s="63"/>
      <c r="HY53" s="63"/>
      <c r="HZ53" s="63"/>
      <c r="IA53" s="63"/>
      <c r="IB53" s="63"/>
      <c r="IC53" s="63"/>
      <c r="ID53" s="63"/>
      <c r="IE53" s="63"/>
      <c r="IF53" s="63"/>
      <c r="IG53" s="63"/>
      <c r="IH53" s="63"/>
      <c r="II53" s="63"/>
      <c r="IJ53" s="63"/>
      <c r="IK53" s="63"/>
      <c r="IL53" s="63"/>
      <c r="IM53" s="63"/>
      <c r="IN53" s="63"/>
      <c r="IO53" s="63"/>
      <c r="IP53" s="63"/>
      <c r="IQ53" s="63"/>
      <c r="IR53" s="63"/>
      <c r="IS53" s="63"/>
      <c r="IT53" s="63"/>
      <c r="IU53" s="63"/>
      <c r="IV53" s="63"/>
    </row>
    <row r="54" spans="1:256" s="430" customFormat="1" ht="17.100000000000001" customHeight="1" x14ac:dyDescent="0.2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3"/>
      <c r="BS54" s="63"/>
      <c r="BT54" s="63"/>
      <c r="BU54" s="63"/>
      <c r="BV54" s="63"/>
      <c r="BW54" s="63"/>
      <c r="BX54" s="63"/>
      <c r="BY54" s="63"/>
      <c r="BZ54" s="63"/>
      <c r="CA54" s="63"/>
      <c r="CB54" s="63"/>
      <c r="CC54" s="63"/>
      <c r="CD54" s="63"/>
      <c r="CE54" s="63"/>
      <c r="CF54" s="63"/>
      <c r="CG54" s="63"/>
      <c r="CH54" s="63"/>
      <c r="CI54" s="63"/>
      <c r="CJ54" s="63"/>
      <c r="CK54" s="63"/>
      <c r="CL54" s="63"/>
      <c r="CM54" s="63"/>
      <c r="CN54" s="63"/>
      <c r="CO54" s="63"/>
      <c r="CP54" s="63"/>
      <c r="CQ54" s="63"/>
      <c r="CR54" s="63"/>
      <c r="CS54" s="63"/>
      <c r="CT54" s="63"/>
      <c r="CU54" s="63"/>
      <c r="CV54" s="63"/>
      <c r="CW54" s="63"/>
      <c r="CX54" s="63"/>
      <c r="CY54" s="63"/>
      <c r="CZ54" s="63"/>
      <c r="DA54" s="63"/>
      <c r="DB54" s="63"/>
      <c r="DC54" s="63"/>
      <c r="DD54" s="63"/>
      <c r="DE54" s="63"/>
      <c r="DF54" s="63"/>
      <c r="DG54" s="63"/>
      <c r="DH54" s="63"/>
      <c r="DI54" s="63"/>
      <c r="DJ54" s="63"/>
      <c r="DK54" s="63"/>
      <c r="DL54" s="63"/>
      <c r="DM54" s="63"/>
      <c r="DN54" s="63"/>
      <c r="DO54" s="63"/>
      <c r="DP54" s="63"/>
      <c r="DQ54" s="63"/>
      <c r="DR54" s="63"/>
      <c r="DS54" s="63"/>
      <c r="DT54" s="63"/>
      <c r="DU54" s="63"/>
      <c r="DV54" s="63"/>
      <c r="DW54" s="63"/>
      <c r="DX54" s="63"/>
      <c r="DY54" s="63"/>
      <c r="DZ54" s="63"/>
      <c r="EA54" s="63"/>
      <c r="EB54" s="63"/>
      <c r="EC54" s="63"/>
      <c r="ED54" s="63"/>
      <c r="EE54" s="63"/>
      <c r="EF54" s="63"/>
      <c r="EG54" s="63"/>
      <c r="EH54" s="63"/>
      <c r="EI54" s="63"/>
      <c r="EJ54" s="63"/>
      <c r="EK54" s="63"/>
      <c r="EL54" s="63"/>
      <c r="EM54" s="63"/>
      <c r="EN54" s="63"/>
      <c r="EO54" s="63"/>
      <c r="EP54" s="63"/>
      <c r="EQ54" s="63"/>
      <c r="ER54" s="63"/>
      <c r="ES54" s="63"/>
      <c r="ET54" s="63"/>
      <c r="EU54" s="63"/>
      <c r="EV54" s="63"/>
      <c r="EW54" s="63"/>
      <c r="EX54" s="63"/>
      <c r="EY54" s="63"/>
      <c r="EZ54" s="63"/>
      <c r="FA54" s="63"/>
      <c r="FB54" s="63"/>
      <c r="FC54" s="63"/>
      <c r="FD54" s="63"/>
      <c r="FE54" s="63"/>
      <c r="FF54" s="63"/>
      <c r="FG54" s="63"/>
      <c r="FH54" s="63"/>
      <c r="FI54" s="63"/>
      <c r="FJ54" s="63"/>
      <c r="FK54" s="63"/>
      <c r="FL54" s="63"/>
      <c r="FM54" s="63"/>
      <c r="FN54" s="63"/>
      <c r="FO54" s="63"/>
      <c r="FP54" s="63"/>
      <c r="FQ54" s="63"/>
      <c r="FR54" s="63"/>
      <c r="FS54" s="63"/>
      <c r="FT54" s="63"/>
      <c r="FU54" s="63"/>
      <c r="FV54" s="63"/>
      <c r="FW54" s="63"/>
      <c r="FX54" s="63"/>
      <c r="FY54" s="63"/>
      <c r="FZ54" s="63"/>
      <c r="GA54" s="63"/>
      <c r="GB54" s="63"/>
      <c r="GC54" s="63"/>
      <c r="GD54" s="63"/>
      <c r="GE54" s="63"/>
      <c r="GF54" s="63"/>
      <c r="GG54" s="63"/>
      <c r="GH54" s="63"/>
      <c r="GI54" s="63"/>
      <c r="GJ54" s="63"/>
      <c r="GK54" s="63"/>
      <c r="GL54" s="63"/>
      <c r="GM54" s="63"/>
      <c r="GN54" s="63"/>
      <c r="GO54" s="63"/>
      <c r="GP54" s="63"/>
      <c r="GQ54" s="63"/>
      <c r="GR54" s="63"/>
      <c r="GS54" s="63"/>
      <c r="GT54" s="63"/>
      <c r="GU54" s="63"/>
      <c r="GV54" s="63"/>
      <c r="GW54" s="63"/>
      <c r="GX54" s="63"/>
      <c r="GY54" s="63"/>
      <c r="GZ54" s="63"/>
      <c r="HA54" s="63"/>
      <c r="HB54" s="63"/>
      <c r="HC54" s="63"/>
      <c r="HD54" s="63"/>
      <c r="HE54" s="63"/>
      <c r="HF54" s="63"/>
      <c r="HG54" s="63"/>
      <c r="HH54" s="63"/>
      <c r="HI54" s="63"/>
      <c r="HJ54" s="63"/>
      <c r="HK54" s="63"/>
      <c r="HL54" s="63"/>
      <c r="HM54" s="63"/>
      <c r="HN54" s="63"/>
      <c r="HO54" s="63"/>
      <c r="HP54" s="63"/>
      <c r="HQ54" s="63"/>
      <c r="HR54" s="63"/>
      <c r="HS54" s="63"/>
      <c r="HT54" s="63"/>
      <c r="HU54" s="63"/>
      <c r="HV54" s="63"/>
      <c r="HW54" s="63"/>
      <c r="HX54" s="63"/>
      <c r="HY54" s="63"/>
      <c r="HZ54" s="63"/>
      <c r="IA54" s="63"/>
      <c r="IB54" s="63"/>
      <c r="IC54" s="63"/>
      <c r="ID54" s="63"/>
      <c r="IE54" s="63"/>
      <c r="IF54" s="63"/>
      <c r="IG54" s="63"/>
      <c r="IH54" s="63"/>
      <c r="II54" s="63"/>
      <c r="IJ54" s="63"/>
      <c r="IK54" s="63"/>
      <c r="IL54" s="63"/>
      <c r="IM54" s="63"/>
      <c r="IN54" s="63"/>
      <c r="IO54" s="63"/>
      <c r="IP54" s="63"/>
      <c r="IQ54" s="63"/>
      <c r="IR54" s="63"/>
      <c r="IS54" s="63"/>
      <c r="IT54" s="63"/>
      <c r="IU54" s="63"/>
      <c r="IV54" s="63"/>
    </row>
    <row r="55" spans="1:256" s="430" customFormat="1" ht="17.100000000000001" customHeight="1" x14ac:dyDescent="0.2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3"/>
      <c r="BR55" s="63"/>
      <c r="BS55" s="63"/>
      <c r="BT55" s="63"/>
      <c r="BU55" s="63"/>
      <c r="BV55" s="63"/>
      <c r="BW55" s="63"/>
      <c r="BX55" s="63"/>
      <c r="BY55" s="63"/>
      <c r="BZ55" s="63"/>
      <c r="CA55" s="63"/>
      <c r="CB55" s="63"/>
      <c r="CC55" s="63"/>
      <c r="CD55" s="63"/>
      <c r="CE55" s="63"/>
      <c r="CF55" s="63"/>
      <c r="CG55" s="63"/>
      <c r="CH55" s="63"/>
      <c r="CI55" s="63"/>
      <c r="CJ55" s="63"/>
      <c r="CK55" s="63"/>
      <c r="CL55" s="63"/>
      <c r="CM55" s="63"/>
      <c r="CN55" s="63"/>
      <c r="CO55" s="63"/>
      <c r="CP55" s="63"/>
      <c r="CQ55" s="63"/>
      <c r="CR55" s="63"/>
      <c r="CS55" s="63"/>
      <c r="CT55" s="63"/>
      <c r="CU55" s="63"/>
      <c r="CV55" s="63"/>
      <c r="CW55" s="63"/>
      <c r="CX55" s="63"/>
      <c r="CY55" s="63"/>
      <c r="CZ55" s="63"/>
      <c r="DA55" s="63"/>
      <c r="DB55" s="63"/>
      <c r="DC55" s="63"/>
      <c r="DD55" s="63"/>
      <c r="DE55" s="63"/>
      <c r="DF55" s="63"/>
      <c r="DG55" s="63"/>
      <c r="DH55" s="63"/>
      <c r="DI55" s="63"/>
      <c r="DJ55" s="63"/>
      <c r="DK55" s="63"/>
      <c r="DL55" s="63"/>
      <c r="DM55" s="63"/>
      <c r="DN55" s="63"/>
      <c r="DO55" s="63"/>
      <c r="DP55" s="63"/>
      <c r="DQ55" s="63"/>
      <c r="DR55" s="63"/>
      <c r="DS55" s="63"/>
      <c r="DT55" s="63"/>
      <c r="DU55" s="63"/>
      <c r="DV55" s="63"/>
      <c r="DW55" s="63"/>
      <c r="DX55" s="63"/>
      <c r="DY55" s="63"/>
      <c r="DZ55" s="63"/>
      <c r="EA55" s="63"/>
      <c r="EB55" s="63"/>
      <c r="EC55" s="63"/>
      <c r="ED55" s="63"/>
      <c r="EE55" s="63"/>
      <c r="EF55" s="63"/>
      <c r="EG55" s="63"/>
      <c r="EH55" s="63"/>
      <c r="EI55" s="63"/>
      <c r="EJ55" s="63"/>
      <c r="EK55" s="63"/>
      <c r="EL55" s="63"/>
      <c r="EM55" s="63"/>
      <c r="EN55" s="63"/>
      <c r="EO55" s="63"/>
      <c r="EP55" s="63"/>
      <c r="EQ55" s="63"/>
      <c r="ER55" s="63"/>
      <c r="ES55" s="63"/>
      <c r="ET55" s="63"/>
      <c r="EU55" s="63"/>
      <c r="EV55" s="63"/>
      <c r="EW55" s="63"/>
      <c r="EX55" s="63"/>
      <c r="EY55" s="63"/>
      <c r="EZ55" s="63"/>
      <c r="FA55" s="63"/>
      <c r="FB55" s="63"/>
      <c r="FC55" s="63"/>
      <c r="FD55" s="63"/>
      <c r="FE55" s="63"/>
      <c r="FF55" s="63"/>
      <c r="FG55" s="63"/>
      <c r="FH55" s="63"/>
      <c r="FI55" s="63"/>
      <c r="FJ55" s="63"/>
      <c r="FK55" s="63"/>
      <c r="FL55" s="63"/>
      <c r="FM55" s="63"/>
      <c r="FN55" s="63"/>
      <c r="FO55" s="63"/>
      <c r="FP55" s="63"/>
      <c r="FQ55" s="63"/>
      <c r="FR55" s="63"/>
      <c r="FS55" s="63"/>
      <c r="FT55" s="63"/>
      <c r="FU55" s="63"/>
      <c r="FV55" s="63"/>
      <c r="FW55" s="63"/>
      <c r="FX55" s="63"/>
      <c r="FY55" s="63"/>
      <c r="FZ55" s="63"/>
      <c r="GA55" s="63"/>
      <c r="GB55" s="63"/>
      <c r="GC55" s="63"/>
      <c r="GD55" s="63"/>
      <c r="GE55" s="63"/>
      <c r="GF55" s="63"/>
      <c r="GG55" s="63"/>
      <c r="GH55" s="63"/>
      <c r="GI55" s="63"/>
      <c r="GJ55" s="63"/>
      <c r="GK55" s="63"/>
      <c r="GL55" s="63"/>
      <c r="GM55" s="63"/>
      <c r="GN55" s="63"/>
      <c r="GO55" s="63"/>
      <c r="GP55" s="63"/>
      <c r="GQ55" s="63"/>
      <c r="GR55" s="63"/>
      <c r="GS55" s="63"/>
      <c r="GT55" s="63"/>
      <c r="GU55" s="63"/>
      <c r="GV55" s="63"/>
      <c r="GW55" s="63"/>
      <c r="GX55" s="63"/>
      <c r="GY55" s="63"/>
      <c r="GZ55" s="63"/>
      <c r="HA55" s="63"/>
      <c r="HB55" s="63"/>
      <c r="HC55" s="63"/>
      <c r="HD55" s="63"/>
      <c r="HE55" s="63"/>
      <c r="HF55" s="63"/>
      <c r="HG55" s="63"/>
      <c r="HH55" s="63"/>
      <c r="HI55" s="63"/>
      <c r="HJ55" s="63"/>
      <c r="HK55" s="63"/>
      <c r="HL55" s="63"/>
      <c r="HM55" s="63"/>
      <c r="HN55" s="63"/>
      <c r="HO55" s="63"/>
      <c r="HP55" s="63"/>
      <c r="HQ55" s="63"/>
      <c r="HR55" s="63"/>
      <c r="HS55" s="63"/>
      <c r="HT55" s="63"/>
      <c r="HU55" s="63"/>
      <c r="HV55" s="63"/>
      <c r="HW55" s="63"/>
      <c r="HX55" s="63"/>
      <c r="HY55" s="63"/>
      <c r="HZ55" s="63"/>
      <c r="IA55" s="63"/>
      <c r="IB55" s="63"/>
      <c r="IC55" s="63"/>
      <c r="ID55" s="63"/>
      <c r="IE55" s="63"/>
      <c r="IF55" s="63"/>
      <c r="IG55" s="63"/>
      <c r="IH55" s="63"/>
      <c r="II55" s="63"/>
      <c r="IJ55" s="63"/>
      <c r="IK55" s="63"/>
      <c r="IL55" s="63"/>
      <c r="IM55" s="63"/>
      <c r="IN55" s="63"/>
      <c r="IO55" s="63"/>
      <c r="IP55" s="63"/>
      <c r="IQ55" s="63"/>
      <c r="IR55" s="63"/>
      <c r="IS55" s="63"/>
      <c r="IT55" s="63"/>
      <c r="IU55" s="63"/>
      <c r="IV55" s="63"/>
    </row>
    <row r="56" spans="1:256" s="430" customFormat="1" ht="17.100000000000001" customHeight="1" x14ac:dyDescent="0.2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  <c r="CA56" s="63"/>
      <c r="CB56" s="63"/>
      <c r="CC56" s="63"/>
      <c r="CD56" s="63"/>
      <c r="CE56" s="63"/>
      <c r="CF56" s="63"/>
      <c r="CG56" s="63"/>
      <c r="CH56" s="63"/>
      <c r="CI56" s="63"/>
      <c r="CJ56" s="63"/>
      <c r="CK56" s="63"/>
      <c r="CL56" s="63"/>
      <c r="CM56" s="63"/>
      <c r="CN56" s="63"/>
      <c r="CO56" s="63"/>
      <c r="CP56" s="63"/>
      <c r="CQ56" s="63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3"/>
      <c r="DE56" s="63"/>
      <c r="DF56" s="63"/>
      <c r="DG56" s="63"/>
      <c r="DH56" s="63"/>
      <c r="DI56" s="63"/>
      <c r="DJ56" s="63"/>
      <c r="DK56" s="63"/>
      <c r="DL56" s="63"/>
      <c r="DM56" s="63"/>
      <c r="DN56" s="63"/>
      <c r="DO56" s="63"/>
      <c r="DP56" s="63"/>
      <c r="DQ56" s="63"/>
      <c r="DR56" s="63"/>
      <c r="DS56" s="63"/>
      <c r="DT56" s="63"/>
      <c r="DU56" s="63"/>
      <c r="DV56" s="63"/>
      <c r="DW56" s="63"/>
      <c r="DX56" s="63"/>
      <c r="DY56" s="63"/>
      <c r="DZ56" s="63"/>
      <c r="EA56" s="63"/>
      <c r="EB56" s="63"/>
      <c r="EC56" s="63"/>
      <c r="ED56" s="63"/>
      <c r="EE56" s="63"/>
      <c r="EF56" s="63"/>
      <c r="EG56" s="63"/>
      <c r="EH56" s="63"/>
      <c r="EI56" s="63"/>
      <c r="EJ56" s="63"/>
      <c r="EK56" s="63"/>
      <c r="EL56" s="63"/>
      <c r="EM56" s="63"/>
      <c r="EN56" s="63"/>
      <c r="EO56" s="63"/>
      <c r="EP56" s="63"/>
      <c r="EQ56" s="63"/>
      <c r="ER56" s="63"/>
      <c r="ES56" s="63"/>
      <c r="ET56" s="63"/>
      <c r="EU56" s="63"/>
      <c r="EV56" s="63"/>
      <c r="EW56" s="63"/>
      <c r="EX56" s="63"/>
      <c r="EY56" s="63"/>
      <c r="EZ56" s="63"/>
      <c r="FA56" s="63"/>
      <c r="FB56" s="63"/>
      <c r="FC56" s="63"/>
      <c r="FD56" s="63"/>
      <c r="FE56" s="63"/>
      <c r="FF56" s="63"/>
      <c r="FG56" s="63"/>
      <c r="FH56" s="63"/>
      <c r="FI56" s="63"/>
      <c r="FJ56" s="63"/>
      <c r="FK56" s="63"/>
      <c r="FL56" s="63"/>
      <c r="FM56" s="63"/>
      <c r="FN56" s="63"/>
      <c r="FO56" s="63"/>
      <c r="FP56" s="63"/>
      <c r="FQ56" s="63"/>
      <c r="FR56" s="63"/>
      <c r="FS56" s="63"/>
      <c r="FT56" s="63"/>
      <c r="FU56" s="63"/>
      <c r="FV56" s="63"/>
      <c r="FW56" s="63"/>
      <c r="FX56" s="63"/>
      <c r="FY56" s="63"/>
      <c r="FZ56" s="63"/>
      <c r="GA56" s="63"/>
      <c r="GB56" s="63"/>
      <c r="GC56" s="63"/>
      <c r="GD56" s="63"/>
      <c r="GE56" s="63"/>
      <c r="GF56" s="63"/>
      <c r="GG56" s="63"/>
      <c r="GH56" s="63"/>
      <c r="GI56" s="63"/>
      <c r="GJ56" s="63"/>
      <c r="GK56" s="63"/>
      <c r="GL56" s="63"/>
      <c r="GM56" s="63"/>
      <c r="GN56" s="63"/>
      <c r="GO56" s="63"/>
      <c r="GP56" s="63"/>
      <c r="GQ56" s="63"/>
      <c r="GR56" s="63"/>
      <c r="GS56" s="63"/>
      <c r="GT56" s="63"/>
      <c r="GU56" s="63"/>
      <c r="GV56" s="63"/>
      <c r="GW56" s="63"/>
      <c r="GX56" s="63"/>
      <c r="GY56" s="63"/>
      <c r="GZ56" s="63"/>
      <c r="HA56" s="63"/>
      <c r="HB56" s="63"/>
      <c r="HC56" s="63"/>
      <c r="HD56" s="63"/>
      <c r="HE56" s="63"/>
      <c r="HF56" s="63"/>
      <c r="HG56" s="63"/>
      <c r="HH56" s="63"/>
      <c r="HI56" s="63"/>
      <c r="HJ56" s="63"/>
      <c r="HK56" s="63"/>
      <c r="HL56" s="63"/>
      <c r="HM56" s="63"/>
      <c r="HN56" s="63"/>
      <c r="HO56" s="63"/>
      <c r="HP56" s="63"/>
      <c r="HQ56" s="63"/>
      <c r="HR56" s="63"/>
      <c r="HS56" s="63"/>
      <c r="HT56" s="63"/>
      <c r="HU56" s="63"/>
      <c r="HV56" s="63"/>
      <c r="HW56" s="63"/>
      <c r="HX56" s="63"/>
      <c r="HY56" s="63"/>
      <c r="HZ56" s="63"/>
      <c r="IA56" s="63"/>
      <c r="IB56" s="63"/>
      <c r="IC56" s="63"/>
      <c r="ID56" s="63"/>
      <c r="IE56" s="63"/>
      <c r="IF56" s="63"/>
      <c r="IG56" s="63"/>
      <c r="IH56" s="63"/>
      <c r="II56" s="63"/>
      <c r="IJ56" s="63"/>
      <c r="IK56" s="63"/>
      <c r="IL56" s="63"/>
      <c r="IM56" s="63"/>
      <c r="IN56" s="63"/>
      <c r="IO56" s="63"/>
      <c r="IP56" s="63"/>
      <c r="IQ56" s="63"/>
      <c r="IR56" s="63"/>
      <c r="IS56" s="63"/>
      <c r="IT56" s="63"/>
      <c r="IU56" s="63"/>
      <c r="IV56" s="63"/>
    </row>
    <row r="57" spans="1:256" s="430" customFormat="1" ht="17.100000000000001" customHeight="1" x14ac:dyDescent="0.2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  <c r="CA57" s="63"/>
      <c r="CB57" s="63"/>
      <c r="CC57" s="63"/>
      <c r="CD57" s="63"/>
      <c r="CE57" s="63"/>
      <c r="CF57" s="63"/>
      <c r="CG57" s="63"/>
      <c r="CH57" s="63"/>
      <c r="CI57" s="63"/>
      <c r="CJ57" s="63"/>
      <c r="CK57" s="63"/>
      <c r="CL57" s="63"/>
      <c r="CM57" s="63"/>
      <c r="CN57" s="63"/>
      <c r="CO57" s="63"/>
      <c r="CP57" s="63"/>
      <c r="CQ57" s="63"/>
      <c r="CR57" s="63"/>
      <c r="CS57" s="63"/>
      <c r="CT57" s="63"/>
      <c r="CU57" s="63"/>
      <c r="CV57" s="63"/>
      <c r="CW57" s="63"/>
      <c r="CX57" s="63"/>
      <c r="CY57" s="63"/>
      <c r="CZ57" s="63"/>
      <c r="DA57" s="63"/>
      <c r="DB57" s="63"/>
      <c r="DC57" s="63"/>
      <c r="DD57" s="63"/>
      <c r="DE57" s="63"/>
      <c r="DF57" s="63"/>
      <c r="DG57" s="63"/>
      <c r="DH57" s="63"/>
      <c r="DI57" s="63"/>
      <c r="DJ57" s="63"/>
      <c r="DK57" s="63"/>
      <c r="DL57" s="63"/>
      <c r="DM57" s="63"/>
      <c r="DN57" s="63"/>
      <c r="DO57" s="63"/>
      <c r="DP57" s="63"/>
      <c r="DQ57" s="63"/>
      <c r="DR57" s="63"/>
      <c r="DS57" s="63"/>
      <c r="DT57" s="63"/>
      <c r="DU57" s="63"/>
      <c r="DV57" s="63"/>
      <c r="DW57" s="63"/>
      <c r="DX57" s="63"/>
      <c r="DY57" s="63"/>
      <c r="DZ57" s="63"/>
      <c r="EA57" s="63"/>
      <c r="EB57" s="63"/>
      <c r="EC57" s="63"/>
      <c r="ED57" s="63"/>
      <c r="EE57" s="63"/>
      <c r="EF57" s="63"/>
      <c r="EG57" s="63"/>
      <c r="EH57" s="63"/>
      <c r="EI57" s="63"/>
      <c r="EJ57" s="63"/>
      <c r="EK57" s="63"/>
      <c r="EL57" s="63"/>
      <c r="EM57" s="63"/>
      <c r="EN57" s="63"/>
      <c r="EO57" s="63"/>
      <c r="EP57" s="63"/>
      <c r="EQ57" s="63"/>
      <c r="ER57" s="63"/>
      <c r="ES57" s="63"/>
      <c r="ET57" s="63"/>
      <c r="EU57" s="63"/>
      <c r="EV57" s="63"/>
      <c r="EW57" s="63"/>
      <c r="EX57" s="63"/>
      <c r="EY57" s="63"/>
      <c r="EZ57" s="63"/>
      <c r="FA57" s="63"/>
      <c r="FB57" s="63"/>
      <c r="FC57" s="63"/>
      <c r="FD57" s="63"/>
      <c r="FE57" s="63"/>
      <c r="FF57" s="63"/>
      <c r="FG57" s="63"/>
      <c r="FH57" s="63"/>
      <c r="FI57" s="63"/>
      <c r="FJ57" s="63"/>
      <c r="FK57" s="63"/>
      <c r="FL57" s="63"/>
      <c r="FM57" s="63"/>
      <c r="FN57" s="63"/>
      <c r="FO57" s="63"/>
      <c r="FP57" s="63"/>
      <c r="FQ57" s="63"/>
      <c r="FR57" s="63"/>
      <c r="FS57" s="63"/>
      <c r="FT57" s="63"/>
      <c r="FU57" s="63"/>
      <c r="FV57" s="63"/>
      <c r="FW57" s="63"/>
      <c r="FX57" s="63"/>
      <c r="FY57" s="63"/>
      <c r="FZ57" s="63"/>
      <c r="GA57" s="63"/>
      <c r="GB57" s="63"/>
      <c r="GC57" s="63"/>
      <c r="GD57" s="63"/>
      <c r="GE57" s="63"/>
      <c r="GF57" s="63"/>
      <c r="GG57" s="63"/>
      <c r="GH57" s="63"/>
      <c r="GI57" s="63"/>
      <c r="GJ57" s="63"/>
      <c r="GK57" s="63"/>
      <c r="GL57" s="63"/>
      <c r="GM57" s="63"/>
      <c r="GN57" s="63"/>
      <c r="GO57" s="63"/>
      <c r="GP57" s="63"/>
      <c r="GQ57" s="63"/>
      <c r="GR57" s="63"/>
      <c r="GS57" s="63"/>
      <c r="GT57" s="63"/>
      <c r="GU57" s="63"/>
      <c r="GV57" s="63"/>
      <c r="GW57" s="63"/>
      <c r="GX57" s="63"/>
      <c r="GY57" s="63"/>
      <c r="GZ57" s="63"/>
      <c r="HA57" s="63"/>
      <c r="HB57" s="63"/>
      <c r="HC57" s="63"/>
      <c r="HD57" s="63"/>
      <c r="HE57" s="63"/>
      <c r="HF57" s="63"/>
      <c r="HG57" s="63"/>
      <c r="HH57" s="63"/>
      <c r="HI57" s="63"/>
      <c r="HJ57" s="63"/>
      <c r="HK57" s="63"/>
      <c r="HL57" s="63"/>
      <c r="HM57" s="63"/>
      <c r="HN57" s="63"/>
      <c r="HO57" s="63"/>
      <c r="HP57" s="63"/>
      <c r="HQ57" s="63"/>
      <c r="HR57" s="63"/>
      <c r="HS57" s="63"/>
      <c r="HT57" s="63"/>
      <c r="HU57" s="63"/>
      <c r="HV57" s="63"/>
      <c r="HW57" s="63"/>
      <c r="HX57" s="63"/>
      <c r="HY57" s="63"/>
      <c r="HZ57" s="63"/>
      <c r="IA57" s="63"/>
      <c r="IB57" s="63"/>
      <c r="IC57" s="63"/>
      <c r="ID57" s="63"/>
      <c r="IE57" s="63"/>
      <c r="IF57" s="63"/>
      <c r="IG57" s="63"/>
      <c r="IH57" s="63"/>
      <c r="II57" s="63"/>
      <c r="IJ57" s="63"/>
      <c r="IK57" s="63"/>
      <c r="IL57" s="63"/>
      <c r="IM57" s="63"/>
      <c r="IN57" s="63"/>
      <c r="IO57" s="63"/>
      <c r="IP57" s="63"/>
      <c r="IQ57" s="63"/>
      <c r="IR57" s="63"/>
      <c r="IS57" s="63"/>
      <c r="IT57" s="63"/>
      <c r="IU57" s="63"/>
      <c r="IV57" s="63"/>
    </row>
    <row r="58" spans="1:256" s="430" customFormat="1" x14ac:dyDescent="0.2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  <c r="CA58" s="63"/>
      <c r="CB58" s="63"/>
      <c r="CC58" s="63"/>
      <c r="CD58" s="63"/>
      <c r="CE58" s="63"/>
      <c r="CF58" s="63"/>
      <c r="CG58" s="63"/>
      <c r="CH58" s="63"/>
      <c r="CI58" s="63"/>
      <c r="CJ58" s="63"/>
      <c r="CK58" s="63"/>
      <c r="CL58" s="63"/>
      <c r="CM58" s="63"/>
      <c r="CN58" s="63"/>
      <c r="CO58" s="63"/>
      <c r="CP58" s="63"/>
      <c r="CQ58" s="63"/>
      <c r="CR58" s="63"/>
      <c r="CS58" s="63"/>
      <c r="CT58" s="63"/>
      <c r="CU58" s="63"/>
      <c r="CV58" s="63"/>
      <c r="CW58" s="63"/>
      <c r="CX58" s="63"/>
      <c r="CY58" s="63"/>
      <c r="CZ58" s="63"/>
      <c r="DA58" s="63"/>
      <c r="DB58" s="63"/>
      <c r="DC58" s="63"/>
      <c r="DD58" s="63"/>
      <c r="DE58" s="63"/>
      <c r="DF58" s="63"/>
      <c r="DG58" s="63"/>
      <c r="DH58" s="63"/>
      <c r="DI58" s="63"/>
      <c r="DJ58" s="63"/>
      <c r="DK58" s="63"/>
      <c r="DL58" s="63"/>
      <c r="DM58" s="63"/>
      <c r="DN58" s="63"/>
      <c r="DO58" s="63"/>
      <c r="DP58" s="63"/>
      <c r="DQ58" s="63"/>
      <c r="DR58" s="63"/>
      <c r="DS58" s="63"/>
      <c r="DT58" s="63"/>
      <c r="DU58" s="63"/>
      <c r="DV58" s="63"/>
      <c r="DW58" s="63"/>
      <c r="DX58" s="63"/>
      <c r="DY58" s="63"/>
      <c r="DZ58" s="63"/>
      <c r="EA58" s="63"/>
      <c r="EB58" s="63"/>
      <c r="EC58" s="63"/>
      <c r="ED58" s="63"/>
      <c r="EE58" s="63"/>
      <c r="EF58" s="63"/>
      <c r="EG58" s="63"/>
      <c r="EH58" s="63"/>
      <c r="EI58" s="63"/>
      <c r="EJ58" s="63"/>
      <c r="EK58" s="63"/>
      <c r="EL58" s="63"/>
      <c r="EM58" s="63"/>
      <c r="EN58" s="63"/>
      <c r="EO58" s="63"/>
      <c r="EP58" s="63"/>
      <c r="EQ58" s="63"/>
      <c r="ER58" s="63"/>
      <c r="ES58" s="63"/>
      <c r="ET58" s="63"/>
      <c r="EU58" s="63"/>
      <c r="EV58" s="63"/>
      <c r="EW58" s="63"/>
      <c r="EX58" s="63"/>
      <c r="EY58" s="63"/>
      <c r="EZ58" s="63"/>
      <c r="FA58" s="63"/>
      <c r="FB58" s="63"/>
      <c r="FC58" s="63"/>
      <c r="FD58" s="63"/>
      <c r="FE58" s="63"/>
      <c r="FF58" s="63"/>
      <c r="FG58" s="63"/>
      <c r="FH58" s="63"/>
      <c r="FI58" s="63"/>
      <c r="FJ58" s="63"/>
      <c r="FK58" s="63"/>
      <c r="FL58" s="63"/>
      <c r="FM58" s="63"/>
      <c r="FN58" s="63"/>
      <c r="FO58" s="63"/>
      <c r="FP58" s="63"/>
      <c r="FQ58" s="63"/>
      <c r="FR58" s="63"/>
      <c r="FS58" s="63"/>
      <c r="FT58" s="63"/>
      <c r="FU58" s="63"/>
      <c r="FV58" s="63"/>
      <c r="FW58" s="63"/>
      <c r="FX58" s="63"/>
      <c r="FY58" s="63"/>
      <c r="FZ58" s="63"/>
      <c r="GA58" s="63"/>
      <c r="GB58" s="63"/>
      <c r="GC58" s="63"/>
      <c r="GD58" s="63"/>
      <c r="GE58" s="63"/>
      <c r="GF58" s="63"/>
      <c r="GG58" s="63"/>
      <c r="GH58" s="63"/>
      <c r="GI58" s="63"/>
      <c r="GJ58" s="63"/>
      <c r="GK58" s="63"/>
      <c r="GL58" s="63"/>
      <c r="GM58" s="63"/>
      <c r="GN58" s="63"/>
      <c r="GO58" s="63"/>
      <c r="GP58" s="63"/>
      <c r="GQ58" s="63"/>
      <c r="GR58" s="63"/>
      <c r="GS58" s="63"/>
      <c r="GT58" s="63"/>
      <c r="GU58" s="63"/>
      <c r="GV58" s="63"/>
      <c r="GW58" s="63"/>
      <c r="GX58" s="63"/>
      <c r="GY58" s="63"/>
      <c r="GZ58" s="63"/>
      <c r="HA58" s="63"/>
      <c r="HB58" s="63"/>
      <c r="HC58" s="63"/>
      <c r="HD58" s="63"/>
      <c r="HE58" s="63"/>
      <c r="HF58" s="63"/>
      <c r="HG58" s="63"/>
      <c r="HH58" s="63"/>
      <c r="HI58" s="63"/>
      <c r="HJ58" s="63"/>
      <c r="HK58" s="63"/>
      <c r="HL58" s="63"/>
      <c r="HM58" s="63"/>
      <c r="HN58" s="63"/>
      <c r="HO58" s="63"/>
      <c r="HP58" s="63"/>
      <c r="HQ58" s="63"/>
      <c r="HR58" s="63"/>
      <c r="HS58" s="63"/>
      <c r="HT58" s="63"/>
      <c r="HU58" s="63"/>
      <c r="HV58" s="63"/>
      <c r="HW58" s="63"/>
      <c r="HX58" s="63"/>
      <c r="HY58" s="63"/>
      <c r="HZ58" s="63"/>
      <c r="IA58" s="63"/>
      <c r="IB58" s="63"/>
      <c r="IC58" s="63"/>
      <c r="ID58" s="63"/>
      <c r="IE58" s="63"/>
      <c r="IF58" s="63"/>
      <c r="IG58" s="63"/>
      <c r="IH58" s="63"/>
      <c r="II58" s="63"/>
      <c r="IJ58" s="63"/>
      <c r="IK58" s="63"/>
      <c r="IL58" s="63"/>
      <c r="IM58" s="63"/>
      <c r="IN58" s="63"/>
      <c r="IO58" s="63"/>
      <c r="IP58" s="63"/>
      <c r="IQ58" s="63"/>
      <c r="IR58" s="63"/>
      <c r="IS58" s="63"/>
      <c r="IT58" s="63"/>
      <c r="IU58" s="63"/>
      <c r="IV58" s="63"/>
    </row>
    <row r="59" spans="1:256" s="430" customFormat="1" x14ac:dyDescent="0.2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3"/>
      <c r="CA59" s="63"/>
      <c r="CB59" s="63"/>
      <c r="CC59" s="63"/>
      <c r="CD59" s="63"/>
      <c r="CE59" s="63"/>
      <c r="CF59" s="63"/>
      <c r="CG59" s="63"/>
      <c r="CH59" s="63"/>
      <c r="CI59" s="63"/>
      <c r="CJ59" s="63"/>
      <c r="CK59" s="63"/>
      <c r="CL59" s="63"/>
      <c r="CM59" s="63"/>
      <c r="CN59" s="63"/>
      <c r="CO59" s="63"/>
      <c r="CP59" s="63"/>
      <c r="CQ59" s="63"/>
      <c r="CR59" s="63"/>
      <c r="CS59" s="63"/>
      <c r="CT59" s="63"/>
      <c r="CU59" s="63"/>
      <c r="CV59" s="63"/>
      <c r="CW59" s="63"/>
      <c r="CX59" s="63"/>
      <c r="CY59" s="63"/>
      <c r="CZ59" s="63"/>
      <c r="DA59" s="63"/>
      <c r="DB59" s="63"/>
      <c r="DC59" s="63"/>
      <c r="DD59" s="63"/>
      <c r="DE59" s="63"/>
      <c r="DF59" s="63"/>
      <c r="DG59" s="63"/>
      <c r="DH59" s="63"/>
      <c r="DI59" s="63"/>
      <c r="DJ59" s="63"/>
      <c r="DK59" s="63"/>
      <c r="DL59" s="63"/>
      <c r="DM59" s="63"/>
      <c r="DN59" s="63"/>
      <c r="DO59" s="63"/>
      <c r="DP59" s="63"/>
      <c r="DQ59" s="63"/>
      <c r="DR59" s="63"/>
      <c r="DS59" s="63"/>
      <c r="DT59" s="63"/>
      <c r="DU59" s="63"/>
      <c r="DV59" s="63"/>
      <c r="DW59" s="63"/>
      <c r="DX59" s="63"/>
      <c r="DY59" s="63"/>
      <c r="DZ59" s="63"/>
      <c r="EA59" s="63"/>
      <c r="EB59" s="63"/>
      <c r="EC59" s="63"/>
      <c r="ED59" s="63"/>
      <c r="EE59" s="63"/>
      <c r="EF59" s="63"/>
      <c r="EG59" s="63"/>
      <c r="EH59" s="63"/>
      <c r="EI59" s="63"/>
      <c r="EJ59" s="63"/>
      <c r="EK59" s="63"/>
      <c r="EL59" s="63"/>
      <c r="EM59" s="63"/>
      <c r="EN59" s="63"/>
      <c r="EO59" s="63"/>
      <c r="EP59" s="63"/>
      <c r="EQ59" s="63"/>
      <c r="ER59" s="63"/>
      <c r="ES59" s="63"/>
      <c r="ET59" s="63"/>
      <c r="EU59" s="63"/>
      <c r="EV59" s="63"/>
      <c r="EW59" s="63"/>
      <c r="EX59" s="63"/>
      <c r="EY59" s="63"/>
      <c r="EZ59" s="63"/>
      <c r="FA59" s="63"/>
      <c r="FB59" s="63"/>
      <c r="FC59" s="63"/>
      <c r="FD59" s="63"/>
      <c r="FE59" s="63"/>
      <c r="FF59" s="63"/>
      <c r="FG59" s="63"/>
      <c r="FH59" s="63"/>
      <c r="FI59" s="63"/>
      <c r="FJ59" s="63"/>
      <c r="FK59" s="63"/>
      <c r="FL59" s="63"/>
      <c r="FM59" s="63"/>
      <c r="FN59" s="63"/>
      <c r="FO59" s="63"/>
      <c r="FP59" s="63"/>
      <c r="FQ59" s="63"/>
      <c r="FR59" s="63"/>
      <c r="FS59" s="63"/>
      <c r="FT59" s="63"/>
      <c r="FU59" s="63"/>
      <c r="FV59" s="63"/>
      <c r="FW59" s="63"/>
      <c r="FX59" s="63"/>
      <c r="FY59" s="63"/>
      <c r="FZ59" s="63"/>
      <c r="GA59" s="63"/>
      <c r="GB59" s="63"/>
      <c r="GC59" s="63"/>
      <c r="GD59" s="63"/>
      <c r="GE59" s="63"/>
      <c r="GF59" s="63"/>
      <c r="GG59" s="63"/>
      <c r="GH59" s="63"/>
      <c r="GI59" s="63"/>
      <c r="GJ59" s="63"/>
      <c r="GK59" s="63"/>
      <c r="GL59" s="63"/>
      <c r="GM59" s="63"/>
      <c r="GN59" s="63"/>
      <c r="GO59" s="63"/>
      <c r="GP59" s="63"/>
      <c r="GQ59" s="63"/>
      <c r="GR59" s="63"/>
      <c r="GS59" s="63"/>
      <c r="GT59" s="63"/>
      <c r="GU59" s="63"/>
      <c r="GV59" s="63"/>
      <c r="GW59" s="63"/>
      <c r="GX59" s="63"/>
      <c r="GY59" s="63"/>
      <c r="GZ59" s="63"/>
      <c r="HA59" s="63"/>
      <c r="HB59" s="63"/>
      <c r="HC59" s="63"/>
      <c r="HD59" s="63"/>
      <c r="HE59" s="63"/>
      <c r="HF59" s="63"/>
      <c r="HG59" s="63"/>
      <c r="HH59" s="63"/>
      <c r="HI59" s="63"/>
      <c r="HJ59" s="63"/>
      <c r="HK59" s="63"/>
      <c r="HL59" s="63"/>
      <c r="HM59" s="63"/>
      <c r="HN59" s="63"/>
      <c r="HO59" s="63"/>
      <c r="HP59" s="63"/>
      <c r="HQ59" s="63"/>
      <c r="HR59" s="63"/>
      <c r="HS59" s="63"/>
      <c r="HT59" s="63"/>
      <c r="HU59" s="63"/>
      <c r="HV59" s="63"/>
      <c r="HW59" s="63"/>
      <c r="HX59" s="63"/>
      <c r="HY59" s="63"/>
      <c r="HZ59" s="63"/>
      <c r="IA59" s="63"/>
      <c r="IB59" s="63"/>
      <c r="IC59" s="63"/>
      <c r="ID59" s="63"/>
      <c r="IE59" s="63"/>
      <c r="IF59" s="63"/>
      <c r="IG59" s="63"/>
      <c r="IH59" s="63"/>
      <c r="II59" s="63"/>
      <c r="IJ59" s="63"/>
      <c r="IK59" s="63"/>
      <c r="IL59" s="63"/>
      <c r="IM59" s="63"/>
      <c r="IN59" s="63"/>
      <c r="IO59" s="63"/>
      <c r="IP59" s="63"/>
      <c r="IQ59" s="63"/>
      <c r="IR59" s="63"/>
      <c r="IS59" s="63"/>
      <c r="IT59" s="63"/>
      <c r="IU59" s="63"/>
      <c r="IV59" s="63"/>
    </row>
    <row r="60" spans="1:256" s="430" customFormat="1" x14ac:dyDescent="0.2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  <c r="CA60" s="63"/>
      <c r="CB60" s="63"/>
      <c r="CC60" s="63"/>
      <c r="CD60" s="63"/>
      <c r="CE60" s="63"/>
      <c r="CF60" s="63"/>
      <c r="CG60" s="63"/>
      <c r="CH60" s="63"/>
      <c r="CI60" s="63"/>
      <c r="CJ60" s="63"/>
      <c r="CK60" s="63"/>
      <c r="CL60" s="63"/>
      <c r="CM60" s="63"/>
      <c r="CN60" s="63"/>
      <c r="CO60" s="63"/>
      <c r="CP60" s="63"/>
      <c r="CQ60" s="63"/>
      <c r="CR60" s="63"/>
      <c r="CS60" s="63"/>
      <c r="CT60" s="63"/>
      <c r="CU60" s="63"/>
      <c r="CV60" s="63"/>
      <c r="CW60" s="63"/>
      <c r="CX60" s="63"/>
      <c r="CY60" s="63"/>
      <c r="CZ60" s="63"/>
      <c r="DA60" s="63"/>
      <c r="DB60" s="63"/>
      <c r="DC60" s="63"/>
      <c r="DD60" s="63"/>
      <c r="DE60" s="63"/>
      <c r="DF60" s="63"/>
      <c r="DG60" s="63"/>
      <c r="DH60" s="63"/>
      <c r="DI60" s="63"/>
      <c r="DJ60" s="63"/>
      <c r="DK60" s="63"/>
      <c r="DL60" s="63"/>
      <c r="DM60" s="63"/>
      <c r="DN60" s="63"/>
      <c r="DO60" s="63"/>
      <c r="DP60" s="63"/>
      <c r="DQ60" s="63"/>
      <c r="DR60" s="63"/>
      <c r="DS60" s="63"/>
      <c r="DT60" s="63"/>
      <c r="DU60" s="63"/>
      <c r="DV60" s="63"/>
      <c r="DW60" s="63"/>
      <c r="DX60" s="63"/>
      <c r="DY60" s="63"/>
      <c r="DZ60" s="63"/>
      <c r="EA60" s="63"/>
      <c r="EB60" s="63"/>
      <c r="EC60" s="63"/>
      <c r="ED60" s="63"/>
      <c r="EE60" s="63"/>
      <c r="EF60" s="63"/>
      <c r="EG60" s="63"/>
      <c r="EH60" s="63"/>
      <c r="EI60" s="63"/>
      <c r="EJ60" s="63"/>
      <c r="EK60" s="63"/>
      <c r="EL60" s="63"/>
      <c r="EM60" s="63"/>
      <c r="EN60" s="63"/>
      <c r="EO60" s="63"/>
      <c r="EP60" s="63"/>
      <c r="EQ60" s="63"/>
      <c r="ER60" s="63"/>
      <c r="ES60" s="63"/>
      <c r="ET60" s="63"/>
      <c r="EU60" s="63"/>
      <c r="EV60" s="63"/>
      <c r="EW60" s="63"/>
      <c r="EX60" s="63"/>
      <c r="EY60" s="63"/>
      <c r="EZ60" s="63"/>
      <c r="FA60" s="63"/>
      <c r="FB60" s="63"/>
      <c r="FC60" s="63"/>
      <c r="FD60" s="63"/>
      <c r="FE60" s="63"/>
      <c r="FF60" s="63"/>
      <c r="FG60" s="63"/>
      <c r="FH60" s="63"/>
      <c r="FI60" s="63"/>
      <c r="FJ60" s="63"/>
      <c r="FK60" s="63"/>
      <c r="FL60" s="63"/>
      <c r="FM60" s="63"/>
      <c r="FN60" s="63"/>
      <c r="FO60" s="63"/>
      <c r="FP60" s="63"/>
      <c r="FQ60" s="63"/>
      <c r="FR60" s="63"/>
      <c r="FS60" s="63"/>
      <c r="FT60" s="63"/>
      <c r="FU60" s="63"/>
      <c r="FV60" s="63"/>
      <c r="FW60" s="63"/>
      <c r="FX60" s="63"/>
      <c r="FY60" s="63"/>
      <c r="FZ60" s="63"/>
      <c r="GA60" s="63"/>
      <c r="GB60" s="63"/>
      <c r="GC60" s="63"/>
      <c r="GD60" s="63"/>
      <c r="GE60" s="63"/>
      <c r="GF60" s="63"/>
      <c r="GG60" s="63"/>
      <c r="GH60" s="63"/>
      <c r="GI60" s="63"/>
      <c r="GJ60" s="63"/>
      <c r="GK60" s="63"/>
      <c r="GL60" s="63"/>
      <c r="GM60" s="63"/>
      <c r="GN60" s="63"/>
      <c r="GO60" s="63"/>
      <c r="GP60" s="63"/>
      <c r="GQ60" s="63"/>
      <c r="GR60" s="63"/>
      <c r="GS60" s="63"/>
      <c r="GT60" s="63"/>
      <c r="GU60" s="63"/>
      <c r="GV60" s="63"/>
      <c r="GW60" s="63"/>
      <c r="GX60" s="63"/>
      <c r="GY60" s="63"/>
      <c r="GZ60" s="63"/>
      <c r="HA60" s="63"/>
      <c r="HB60" s="63"/>
      <c r="HC60" s="63"/>
      <c r="HD60" s="63"/>
      <c r="HE60" s="63"/>
      <c r="HF60" s="63"/>
      <c r="HG60" s="63"/>
      <c r="HH60" s="63"/>
      <c r="HI60" s="63"/>
      <c r="HJ60" s="63"/>
      <c r="HK60" s="63"/>
      <c r="HL60" s="63"/>
      <c r="HM60" s="63"/>
      <c r="HN60" s="63"/>
      <c r="HO60" s="63"/>
      <c r="HP60" s="63"/>
      <c r="HQ60" s="63"/>
      <c r="HR60" s="63"/>
      <c r="HS60" s="63"/>
      <c r="HT60" s="63"/>
      <c r="HU60" s="63"/>
      <c r="HV60" s="63"/>
      <c r="HW60" s="63"/>
      <c r="HX60" s="63"/>
      <c r="HY60" s="63"/>
      <c r="HZ60" s="63"/>
      <c r="IA60" s="63"/>
      <c r="IB60" s="63"/>
      <c r="IC60" s="63"/>
      <c r="ID60" s="63"/>
      <c r="IE60" s="63"/>
      <c r="IF60" s="63"/>
      <c r="IG60" s="63"/>
      <c r="IH60" s="63"/>
      <c r="II60" s="63"/>
      <c r="IJ60" s="63"/>
      <c r="IK60" s="63"/>
      <c r="IL60" s="63"/>
      <c r="IM60" s="63"/>
      <c r="IN60" s="63"/>
      <c r="IO60" s="63"/>
      <c r="IP60" s="63"/>
      <c r="IQ60" s="63"/>
      <c r="IR60" s="63"/>
      <c r="IS60" s="63"/>
      <c r="IT60" s="63"/>
      <c r="IU60" s="63"/>
      <c r="IV60" s="63"/>
    </row>
    <row r="61" spans="1:256" s="430" customFormat="1" x14ac:dyDescent="0.2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3"/>
      <c r="CA61" s="63"/>
      <c r="CB61" s="63"/>
      <c r="CC61" s="63"/>
      <c r="CD61" s="63"/>
      <c r="CE61" s="63"/>
      <c r="CF61" s="63"/>
      <c r="CG61" s="63"/>
      <c r="CH61" s="63"/>
      <c r="CI61" s="63"/>
      <c r="CJ61" s="63"/>
      <c r="CK61" s="63"/>
      <c r="CL61" s="63"/>
      <c r="CM61" s="63"/>
      <c r="CN61" s="63"/>
      <c r="CO61" s="63"/>
      <c r="CP61" s="63"/>
      <c r="CQ61" s="63"/>
      <c r="CR61" s="63"/>
      <c r="CS61" s="63"/>
      <c r="CT61" s="63"/>
      <c r="CU61" s="63"/>
      <c r="CV61" s="63"/>
      <c r="CW61" s="63"/>
      <c r="CX61" s="63"/>
      <c r="CY61" s="63"/>
      <c r="CZ61" s="63"/>
      <c r="DA61" s="63"/>
      <c r="DB61" s="63"/>
      <c r="DC61" s="63"/>
      <c r="DD61" s="63"/>
      <c r="DE61" s="63"/>
      <c r="DF61" s="63"/>
      <c r="DG61" s="63"/>
      <c r="DH61" s="63"/>
      <c r="DI61" s="63"/>
      <c r="DJ61" s="63"/>
      <c r="DK61" s="63"/>
      <c r="DL61" s="63"/>
      <c r="DM61" s="63"/>
      <c r="DN61" s="63"/>
      <c r="DO61" s="63"/>
      <c r="DP61" s="63"/>
      <c r="DQ61" s="63"/>
      <c r="DR61" s="63"/>
      <c r="DS61" s="63"/>
      <c r="DT61" s="63"/>
      <c r="DU61" s="63"/>
      <c r="DV61" s="63"/>
      <c r="DW61" s="63"/>
      <c r="DX61" s="63"/>
      <c r="DY61" s="63"/>
      <c r="DZ61" s="63"/>
      <c r="EA61" s="63"/>
      <c r="EB61" s="63"/>
      <c r="EC61" s="63"/>
      <c r="ED61" s="63"/>
      <c r="EE61" s="63"/>
      <c r="EF61" s="63"/>
      <c r="EG61" s="63"/>
      <c r="EH61" s="63"/>
      <c r="EI61" s="63"/>
      <c r="EJ61" s="63"/>
      <c r="EK61" s="63"/>
      <c r="EL61" s="63"/>
      <c r="EM61" s="63"/>
      <c r="EN61" s="63"/>
      <c r="EO61" s="63"/>
      <c r="EP61" s="63"/>
      <c r="EQ61" s="63"/>
      <c r="ER61" s="63"/>
      <c r="ES61" s="63"/>
      <c r="ET61" s="63"/>
      <c r="EU61" s="63"/>
      <c r="EV61" s="63"/>
      <c r="EW61" s="63"/>
      <c r="EX61" s="63"/>
      <c r="EY61" s="63"/>
      <c r="EZ61" s="63"/>
      <c r="FA61" s="63"/>
      <c r="FB61" s="63"/>
      <c r="FC61" s="63"/>
      <c r="FD61" s="63"/>
      <c r="FE61" s="63"/>
      <c r="FF61" s="63"/>
      <c r="FG61" s="63"/>
      <c r="FH61" s="63"/>
      <c r="FI61" s="63"/>
      <c r="FJ61" s="63"/>
      <c r="FK61" s="63"/>
      <c r="FL61" s="63"/>
      <c r="FM61" s="63"/>
      <c r="FN61" s="63"/>
      <c r="FO61" s="63"/>
      <c r="FP61" s="63"/>
      <c r="FQ61" s="63"/>
      <c r="FR61" s="63"/>
      <c r="FS61" s="63"/>
      <c r="FT61" s="63"/>
      <c r="FU61" s="63"/>
      <c r="FV61" s="63"/>
      <c r="FW61" s="63"/>
      <c r="FX61" s="63"/>
      <c r="FY61" s="63"/>
      <c r="FZ61" s="63"/>
      <c r="GA61" s="63"/>
      <c r="GB61" s="63"/>
      <c r="GC61" s="63"/>
      <c r="GD61" s="63"/>
      <c r="GE61" s="63"/>
      <c r="GF61" s="63"/>
      <c r="GG61" s="63"/>
      <c r="GH61" s="63"/>
      <c r="GI61" s="63"/>
      <c r="GJ61" s="63"/>
      <c r="GK61" s="63"/>
      <c r="GL61" s="63"/>
      <c r="GM61" s="63"/>
      <c r="GN61" s="63"/>
      <c r="GO61" s="63"/>
      <c r="GP61" s="63"/>
      <c r="GQ61" s="63"/>
      <c r="GR61" s="63"/>
      <c r="GS61" s="63"/>
      <c r="GT61" s="63"/>
      <c r="GU61" s="63"/>
      <c r="GV61" s="63"/>
      <c r="GW61" s="63"/>
      <c r="GX61" s="63"/>
      <c r="GY61" s="63"/>
      <c r="GZ61" s="63"/>
      <c r="HA61" s="63"/>
      <c r="HB61" s="63"/>
      <c r="HC61" s="63"/>
      <c r="HD61" s="63"/>
      <c r="HE61" s="63"/>
      <c r="HF61" s="63"/>
      <c r="HG61" s="63"/>
      <c r="HH61" s="63"/>
      <c r="HI61" s="63"/>
      <c r="HJ61" s="63"/>
      <c r="HK61" s="63"/>
      <c r="HL61" s="63"/>
      <c r="HM61" s="63"/>
      <c r="HN61" s="63"/>
      <c r="HO61" s="63"/>
      <c r="HP61" s="63"/>
      <c r="HQ61" s="63"/>
      <c r="HR61" s="63"/>
      <c r="HS61" s="63"/>
      <c r="HT61" s="63"/>
      <c r="HU61" s="63"/>
      <c r="HV61" s="63"/>
      <c r="HW61" s="63"/>
      <c r="HX61" s="63"/>
      <c r="HY61" s="63"/>
      <c r="HZ61" s="63"/>
      <c r="IA61" s="63"/>
      <c r="IB61" s="63"/>
      <c r="IC61" s="63"/>
      <c r="ID61" s="63"/>
      <c r="IE61" s="63"/>
      <c r="IF61" s="63"/>
      <c r="IG61" s="63"/>
      <c r="IH61" s="63"/>
      <c r="II61" s="63"/>
      <c r="IJ61" s="63"/>
      <c r="IK61" s="63"/>
      <c r="IL61" s="63"/>
      <c r="IM61" s="63"/>
      <c r="IN61" s="63"/>
      <c r="IO61" s="63"/>
      <c r="IP61" s="63"/>
      <c r="IQ61" s="63"/>
      <c r="IR61" s="63"/>
      <c r="IS61" s="63"/>
      <c r="IT61" s="63"/>
      <c r="IU61" s="63"/>
      <c r="IV61" s="63"/>
    </row>
    <row r="62" spans="1:256" s="430" customFormat="1" x14ac:dyDescent="0.2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3"/>
      <c r="BS62" s="63"/>
      <c r="BT62" s="63"/>
      <c r="BU62" s="63"/>
      <c r="BV62" s="63"/>
      <c r="BW62" s="63"/>
      <c r="BX62" s="63"/>
      <c r="BY62" s="63"/>
      <c r="BZ62" s="63"/>
      <c r="CA62" s="63"/>
      <c r="CB62" s="63"/>
      <c r="CC62" s="63"/>
      <c r="CD62" s="63"/>
      <c r="CE62" s="63"/>
      <c r="CF62" s="63"/>
      <c r="CG62" s="63"/>
      <c r="CH62" s="63"/>
      <c r="CI62" s="63"/>
      <c r="CJ62" s="63"/>
      <c r="CK62" s="63"/>
      <c r="CL62" s="63"/>
      <c r="CM62" s="63"/>
      <c r="CN62" s="63"/>
      <c r="CO62" s="63"/>
      <c r="CP62" s="63"/>
      <c r="CQ62" s="63"/>
      <c r="CR62" s="63"/>
      <c r="CS62" s="63"/>
      <c r="CT62" s="63"/>
      <c r="CU62" s="63"/>
      <c r="CV62" s="63"/>
      <c r="CW62" s="63"/>
      <c r="CX62" s="63"/>
      <c r="CY62" s="63"/>
      <c r="CZ62" s="63"/>
      <c r="DA62" s="63"/>
      <c r="DB62" s="63"/>
      <c r="DC62" s="63"/>
      <c r="DD62" s="63"/>
      <c r="DE62" s="63"/>
      <c r="DF62" s="63"/>
      <c r="DG62" s="63"/>
      <c r="DH62" s="63"/>
      <c r="DI62" s="63"/>
      <c r="DJ62" s="63"/>
      <c r="DK62" s="63"/>
      <c r="DL62" s="63"/>
      <c r="DM62" s="63"/>
      <c r="DN62" s="63"/>
      <c r="DO62" s="63"/>
      <c r="DP62" s="63"/>
      <c r="DQ62" s="63"/>
      <c r="DR62" s="63"/>
      <c r="DS62" s="63"/>
      <c r="DT62" s="63"/>
      <c r="DU62" s="63"/>
      <c r="DV62" s="63"/>
      <c r="DW62" s="63"/>
      <c r="DX62" s="63"/>
      <c r="DY62" s="63"/>
      <c r="DZ62" s="63"/>
      <c r="EA62" s="63"/>
      <c r="EB62" s="63"/>
      <c r="EC62" s="63"/>
      <c r="ED62" s="63"/>
      <c r="EE62" s="63"/>
      <c r="EF62" s="63"/>
      <c r="EG62" s="63"/>
      <c r="EH62" s="63"/>
      <c r="EI62" s="63"/>
      <c r="EJ62" s="63"/>
      <c r="EK62" s="63"/>
      <c r="EL62" s="63"/>
      <c r="EM62" s="63"/>
      <c r="EN62" s="63"/>
      <c r="EO62" s="63"/>
      <c r="EP62" s="63"/>
      <c r="EQ62" s="63"/>
      <c r="ER62" s="63"/>
      <c r="ES62" s="63"/>
      <c r="ET62" s="63"/>
      <c r="EU62" s="63"/>
      <c r="EV62" s="63"/>
      <c r="EW62" s="63"/>
      <c r="EX62" s="63"/>
      <c r="EY62" s="63"/>
      <c r="EZ62" s="63"/>
      <c r="FA62" s="63"/>
      <c r="FB62" s="63"/>
      <c r="FC62" s="63"/>
      <c r="FD62" s="63"/>
      <c r="FE62" s="63"/>
      <c r="FF62" s="63"/>
      <c r="FG62" s="63"/>
      <c r="FH62" s="63"/>
      <c r="FI62" s="63"/>
      <c r="FJ62" s="63"/>
      <c r="FK62" s="63"/>
      <c r="FL62" s="63"/>
      <c r="FM62" s="63"/>
      <c r="FN62" s="63"/>
      <c r="FO62" s="63"/>
      <c r="FP62" s="63"/>
      <c r="FQ62" s="63"/>
      <c r="FR62" s="63"/>
      <c r="FS62" s="63"/>
      <c r="FT62" s="63"/>
      <c r="FU62" s="63"/>
      <c r="FV62" s="63"/>
      <c r="FW62" s="63"/>
      <c r="FX62" s="63"/>
      <c r="FY62" s="63"/>
      <c r="FZ62" s="63"/>
      <c r="GA62" s="63"/>
      <c r="GB62" s="63"/>
      <c r="GC62" s="63"/>
      <c r="GD62" s="63"/>
      <c r="GE62" s="63"/>
      <c r="GF62" s="63"/>
      <c r="GG62" s="63"/>
      <c r="GH62" s="63"/>
      <c r="GI62" s="63"/>
      <c r="GJ62" s="63"/>
      <c r="GK62" s="63"/>
      <c r="GL62" s="63"/>
      <c r="GM62" s="63"/>
      <c r="GN62" s="63"/>
      <c r="GO62" s="63"/>
      <c r="GP62" s="63"/>
      <c r="GQ62" s="63"/>
      <c r="GR62" s="63"/>
      <c r="GS62" s="63"/>
      <c r="GT62" s="63"/>
      <c r="GU62" s="63"/>
      <c r="GV62" s="63"/>
      <c r="GW62" s="63"/>
      <c r="GX62" s="63"/>
      <c r="GY62" s="63"/>
      <c r="GZ62" s="63"/>
      <c r="HA62" s="63"/>
      <c r="HB62" s="63"/>
      <c r="HC62" s="63"/>
      <c r="HD62" s="63"/>
      <c r="HE62" s="63"/>
      <c r="HF62" s="63"/>
      <c r="HG62" s="63"/>
      <c r="HH62" s="63"/>
      <c r="HI62" s="63"/>
      <c r="HJ62" s="63"/>
      <c r="HK62" s="63"/>
      <c r="HL62" s="63"/>
      <c r="HM62" s="63"/>
      <c r="HN62" s="63"/>
      <c r="HO62" s="63"/>
      <c r="HP62" s="63"/>
      <c r="HQ62" s="63"/>
      <c r="HR62" s="63"/>
      <c r="HS62" s="63"/>
      <c r="HT62" s="63"/>
      <c r="HU62" s="63"/>
      <c r="HV62" s="63"/>
      <c r="HW62" s="63"/>
      <c r="HX62" s="63"/>
      <c r="HY62" s="63"/>
      <c r="HZ62" s="63"/>
      <c r="IA62" s="63"/>
      <c r="IB62" s="63"/>
      <c r="IC62" s="63"/>
      <c r="ID62" s="63"/>
      <c r="IE62" s="63"/>
      <c r="IF62" s="63"/>
      <c r="IG62" s="63"/>
      <c r="IH62" s="63"/>
      <c r="II62" s="63"/>
      <c r="IJ62" s="63"/>
      <c r="IK62" s="63"/>
      <c r="IL62" s="63"/>
      <c r="IM62" s="63"/>
      <c r="IN62" s="63"/>
      <c r="IO62" s="63"/>
      <c r="IP62" s="63"/>
      <c r="IQ62" s="63"/>
      <c r="IR62" s="63"/>
      <c r="IS62" s="63"/>
      <c r="IT62" s="63"/>
      <c r="IU62" s="63"/>
      <c r="IV62" s="63"/>
    </row>
    <row r="63" spans="1:256" s="430" customFormat="1" x14ac:dyDescent="0.2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  <c r="BR63" s="63"/>
      <c r="BS63" s="63"/>
      <c r="BT63" s="63"/>
      <c r="BU63" s="63"/>
      <c r="BV63" s="63"/>
      <c r="BW63" s="63"/>
      <c r="BX63" s="63"/>
      <c r="BY63" s="63"/>
      <c r="BZ63" s="63"/>
      <c r="CA63" s="63"/>
      <c r="CB63" s="63"/>
      <c r="CC63" s="63"/>
      <c r="CD63" s="63"/>
      <c r="CE63" s="63"/>
      <c r="CF63" s="63"/>
      <c r="CG63" s="63"/>
      <c r="CH63" s="63"/>
      <c r="CI63" s="63"/>
      <c r="CJ63" s="63"/>
      <c r="CK63" s="63"/>
      <c r="CL63" s="63"/>
      <c r="CM63" s="63"/>
      <c r="CN63" s="63"/>
      <c r="CO63" s="63"/>
      <c r="CP63" s="63"/>
      <c r="CQ63" s="63"/>
      <c r="CR63" s="63"/>
      <c r="CS63" s="63"/>
      <c r="CT63" s="63"/>
      <c r="CU63" s="63"/>
      <c r="CV63" s="63"/>
      <c r="CW63" s="63"/>
      <c r="CX63" s="63"/>
      <c r="CY63" s="63"/>
      <c r="CZ63" s="63"/>
      <c r="DA63" s="63"/>
      <c r="DB63" s="63"/>
      <c r="DC63" s="63"/>
      <c r="DD63" s="63"/>
      <c r="DE63" s="63"/>
      <c r="DF63" s="63"/>
      <c r="DG63" s="63"/>
      <c r="DH63" s="63"/>
      <c r="DI63" s="63"/>
      <c r="DJ63" s="63"/>
      <c r="DK63" s="63"/>
      <c r="DL63" s="63"/>
      <c r="DM63" s="63"/>
      <c r="DN63" s="63"/>
      <c r="DO63" s="63"/>
      <c r="DP63" s="63"/>
      <c r="DQ63" s="63"/>
      <c r="DR63" s="63"/>
      <c r="DS63" s="63"/>
      <c r="DT63" s="63"/>
      <c r="DU63" s="63"/>
      <c r="DV63" s="63"/>
      <c r="DW63" s="63"/>
      <c r="DX63" s="63"/>
      <c r="DY63" s="63"/>
      <c r="DZ63" s="63"/>
      <c r="EA63" s="63"/>
      <c r="EB63" s="63"/>
      <c r="EC63" s="63"/>
      <c r="ED63" s="63"/>
      <c r="EE63" s="63"/>
      <c r="EF63" s="63"/>
      <c r="EG63" s="63"/>
      <c r="EH63" s="63"/>
      <c r="EI63" s="63"/>
      <c r="EJ63" s="63"/>
      <c r="EK63" s="63"/>
      <c r="EL63" s="63"/>
      <c r="EM63" s="63"/>
      <c r="EN63" s="63"/>
      <c r="EO63" s="63"/>
      <c r="EP63" s="63"/>
      <c r="EQ63" s="63"/>
      <c r="ER63" s="63"/>
      <c r="ES63" s="63"/>
      <c r="ET63" s="63"/>
      <c r="EU63" s="63"/>
      <c r="EV63" s="63"/>
      <c r="EW63" s="63"/>
      <c r="EX63" s="63"/>
      <c r="EY63" s="63"/>
      <c r="EZ63" s="63"/>
      <c r="FA63" s="63"/>
      <c r="FB63" s="63"/>
      <c r="FC63" s="63"/>
      <c r="FD63" s="63"/>
      <c r="FE63" s="63"/>
      <c r="FF63" s="63"/>
      <c r="FG63" s="63"/>
      <c r="FH63" s="63"/>
      <c r="FI63" s="63"/>
      <c r="FJ63" s="63"/>
      <c r="FK63" s="63"/>
      <c r="FL63" s="63"/>
      <c r="FM63" s="63"/>
      <c r="FN63" s="63"/>
      <c r="FO63" s="63"/>
      <c r="FP63" s="63"/>
      <c r="FQ63" s="63"/>
      <c r="FR63" s="63"/>
      <c r="FS63" s="63"/>
      <c r="FT63" s="63"/>
      <c r="FU63" s="63"/>
      <c r="FV63" s="63"/>
      <c r="FW63" s="63"/>
      <c r="FX63" s="63"/>
      <c r="FY63" s="63"/>
      <c r="FZ63" s="63"/>
      <c r="GA63" s="63"/>
      <c r="GB63" s="63"/>
      <c r="GC63" s="63"/>
      <c r="GD63" s="63"/>
      <c r="GE63" s="63"/>
      <c r="GF63" s="63"/>
      <c r="GG63" s="63"/>
      <c r="GH63" s="63"/>
      <c r="GI63" s="63"/>
      <c r="GJ63" s="63"/>
      <c r="GK63" s="63"/>
      <c r="GL63" s="63"/>
      <c r="GM63" s="63"/>
      <c r="GN63" s="63"/>
      <c r="GO63" s="63"/>
      <c r="GP63" s="63"/>
      <c r="GQ63" s="63"/>
      <c r="GR63" s="63"/>
      <c r="GS63" s="63"/>
      <c r="GT63" s="63"/>
      <c r="GU63" s="63"/>
      <c r="GV63" s="63"/>
      <c r="GW63" s="63"/>
      <c r="GX63" s="63"/>
      <c r="GY63" s="63"/>
      <c r="GZ63" s="63"/>
      <c r="HA63" s="63"/>
      <c r="HB63" s="63"/>
      <c r="HC63" s="63"/>
      <c r="HD63" s="63"/>
      <c r="HE63" s="63"/>
      <c r="HF63" s="63"/>
      <c r="HG63" s="63"/>
      <c r="HH63" s="63"/>
      <c r="HI63" s="63"/>
      <c r="HJ63" s="63"/>
      <c r="HK63" s="63"/>
      <c r="HL63" s="63"/>
      <c r="HM63" s="63"/>
      <c r="HN63" s="63"/>
      <c r="HO63" s="63"/>
      <c r="HP63" s="63"/>
      <c r="HQ63" s="63"/>
      <c r="HR63" s="63"/>
      <c r="HS63" s="63"/>
      <c r="HT63" s="63"/>
      <c r="HU63" s="63"/>
      <c r="HV63" s="63"/>
      <c r="HW63" s="63"/>
      <c r="HX63" s="63"/>
      <c r="HY63" s="63"/>
      <c r="HZ63" s="63"/>
      <c r="IA63" s="63"/>
      <c r="IB63" s="63"/>
      <c r="IC63" s="63"/>
      <c r="ID63" s="63"/>
      <c r="IE63" s="63"/>
      <c r="IF63" s="63"/>
      <c r="IG63" s="63"/>
      <c r="IH63" s="63"/>
      <c r="II63" s="63"/>
      <c r="IJ63" s="63"/>
      <c r="IK63" s="63"/>
      <c r="IL63" s="63"/>
      <c r="IM63" s="63"/>
      <c r="IN63" s="63"/>
      <c r="IO63" s="63"/>
      <c r="IP63" s="63"/>
      <c r="IQ63" s="63"/>
      <c r="IR63" s="63"/>
      <c r="IS63" s="63"/>
      <c r="IT63" s="63"/>
      <c r="IU63" s="63"/>
      <c r="IV63" s="63"/>
    </row>
    <row r="64" spans="1:256" s="430" customFormat="1" x14ac:dyDescent="0.2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3"/>
      <c r="CA64" s="63"/>
      <c r="CB64" s="63"/>
      <c r="CC64" s="63"/>
      <c r="CD64" s="63"/>
      <c r="CE64" s="63"/>
      <c r="CF64" s="63"/>
      <c r="CG64" s="63"/>
      <c r="CH64" s="63"/>
      <c r="CI64" s="63"/>
      <c r="CJ64" s="63"/>
      <c r="CK64" s="63"/>
      <c r="CL64" s="63"/>
      <c r="CM64" s="63"/>
      <c r="CN64" s="63"/>
      <c r="CO64" s="63"/>
      <c r="CP64" s="63"/>
      <c r="CQ64" s="63"/>
      <c r="CR64" s="63"/>
      <c r="CS64" s="63"/>
      <c r="CT64" s="63"/>
      <c r="CU64" s="63"/>
      <c r="CV64" s="63"/>
      <c r="CW64" s="63"/>
      <c r="CX64" s="63"/>
      <c r="CY64" s="63"/>
      <c r="CZ64" s="63"/>
      <c r="DA64" s="63"/>
      <c r="DB64" s="63"/>
      <c r="DC64" s="63"/>
      <c r="DD64" s="63"/>
      <c r="DE64" s="63"/>
      <c r="DF64" s="63"/>
      <c r="DG64" s="63"/>
      <c r="DH64" s="63"/>
      <c r="DI64" s="63"/>
      <c r="DJ64" s="63"/>
      <c r="DK64" s="63"/>
      <c r="DL64" s="63"/>
      <c r="DM64" s="63"/>
      <c r="DN64" s="63"/>
      <c r="DO64" s="63"/>
      <c r="DP64" s="63"/>
      <c r="DQ64" s="63"/>
      <c r="DR64" s="63"/>
      <c r="DS64" s="63"/>
      <c r="DT64" s="63"/>
      <c r="DU64" s="63"/>
      <c r="DV64" s="63"/>
      <c r="DW64" s="63"/>
      <c r="DX64" s="63"/>
      <c r="DY64" s="63"/>
      <c r="DZ64" s="63"/>
      <c r="EA64" s="63"/>
      <c r="EB64" s="63"/>
      <c r="EC64" s="63"/>
      <c r="ED64" s="63"/>
      <c r="EE64" s="63"/>
      <c r="EF64" s="63"/>
      <c r="EG64" s="63"/>
      <c r="EH64" s="63"/>
      <c r="EI64" s="63"/>
      <c r="EJ64" s="63"/>
      <c r="EK64" s="63"/>
      <c r="EL64" s="63"/>
      <c r="EM64" s="63"/>
      <c r="EN64" s="63"/>
      <c r="EO64" s="63"/>
      <c r="EP64" s="63"/>
      <c r="EQ64" s="63"/>
      <c r="ER64" s="63"/>
      <c r="ES64" s="63"/>
      <c r="ET64" s="63"/>
      <c r="EU64" s="63"/>
      <c r="EV64" s="63"/>
      <c r="EW64" s="63"/>
      <c r="EX64" s="63"/>
      <c r="EY64" s="63"/>
      <c r="EZ64" s="63"/>
      <c r="FA64" s="63"/>
      <c r="FB64" s="63"/>
      <c r="FC64" s="63"/>
      <c r="FD64" s="63"/>
      <c r="FE64" s="63"/>
      <c r="FF64" s="63"/>
      <c r="FG64" s="63"/>
      <c r="FH64" s="63"/>
      <c r="FI64" s="63"/>
      <c r="FJ64" s="63"/>
      <c r="FK64" s="63"/>
      <c r="FL64" s="63"/>
      <c r="FM64" s="63"/>
      <c r="FN64" s="63"/>
      <c r="FO64" s="63"/>
      <c r="FP64" s="63"/>
      <c r="FQ64" s="63"/>
      <c r="FR64" s="63"/>
      <c r="FS64" s="63"/>
      <c r="FT64" s="63"/>
      <c r="FU64" s="63"/>
      <c r="FV64" s="63"/>
      <c r="FW64" s="63"/>
      <c r="FX64" s="63"/>
      <c r="FY64" s="63"/>
      <c r="FZ64" s="63"/>
      <c r="GA64" s="63"/>
      <c r="GB64" s="63"/>
      <c r="GC64" s="63"/>
      <c r="GD64" s="63"/>
      <c r="GE64" s="63"/>
      <c r="GF64" s="63"/>
      <c r="GG64" s="63"/>
      <c r="GH64" s="63"/>
      <c r="GI64" s="63"/>
      <c r="GJ64" s="63"/>
      <c r="GK64" s="63"/>
      <c r="GL64" s="63"/>
      <c r="GM64" s="63"/>
      <c r="GN64" s="63"/>
      <c r="GO64" s="63"/>
      <c r="GP64" s="63"/>
      <c r="GQ64" s="63"/>
      <c r="GR64" s="63"/>
      <c r="GS64" s="63"/>
      <c r="GT64" s="63"/>
      <c r="GU64" s="63"/>
      <c r="GV64" s="63"/>
      <c r="GW64" s="63"/>
      <c r="GX64" s="63"/>
      <c r="GY64" s="63"/>
      <c r="GZ64" s="63"/>
      <c r="HA64" s="63"/>
      <c r="HB64" s="63"/>
      <c r="HC64" s="63"/>
      <c r="HD64" s="63"/>
      <c r="HE64" s="63"/>
      <c r="HF64" s="63"/>
      <c r="HG64" s="63"/>
      <c r="HH64" s="63"/>
      <c r="HI64" s="63"/>
      <c r="HJ64" s="63"/>
      <c r="HK64" s="63"/>
      <c r="HL64" s="63"/>
      <c r="HM64" s="63"/>
      <c r="HN64" s="63"/>
      <c r="HO64" s="63"/>
      <c r="HP64" s="63"/>
      <c r="HQ64" s="63"/>
      <c r="HR64" s="63"/>
      <c r="HS64" s="63"/>
      <c r="HT64" s="63"/>
      <c r="HU64" s="63"/>
      <c r="HV64" s="63"/>
      <c r="HW64" s="63"/>
      <c r="HX64" s="63"/>
      <c r="HY64" s="63"/>
      <c r="HZ64" s="63"/>
      <c r="IA64" s="63"/>
      <c r="IB64" s="63"/>
      <c r="IC64" s="63"/>
      <c r="ID64" s="63"/>
      <c r="IE64" s="63"/>
      <c r="IF64" s="63"/>
      <c r="IG64" s="63"/>
      <c r="IH64" s="63"/>
      <c r="II64" s="63"/>
      <c r="IJ64" s="63"/>
      <c r="IK64" s="63"/>
      <c r="IL64" s="63"/>
      <c r="IM64" s="63"/>
      <c r="IN64" s="63"/>
      <c r="IO64" s="63"/>
      <c r="IP64" s="63"/>
      <c r="IQ64" s="63"/>
      <c r="IR64" s="63"/>
      <c r="IS64" s="63"/>
      <c r="IT64" s="63"/>
      <c r="IU64" s="63"/>
      <c r="IV64" s="63"/>
    </row>
    <row r="65" spans="1:256" s="430" customFormat="1" x14ac:dyDescent="0.2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  <c r="BH65" s="63"/>
      <c r="BI65" s="63"/>
      <c r="BJ65" s="63"/>
      <c r="BK65" s="63"/>
      <c r="BL65" s="63"/>
      <c r="BM65" s="63"/>
      <c r="BN65" s="63"/>
      <c r="BO65" s="63"/>
      <c r="BP65" s="63"/>
      <c r="BQ65" s="63"/>
      <c r="BR65" s="63"/>
      <c r="BS65" s="63"/>
      <c r="BT65" s="63"/>
      <c r="BU65" s="63"/>
      <c r="BV65" s="63"/>
      <c r="BW65" s="63"/>
      <c r="BX65" s="63"/>
      <c r="BY65" s="63"/>
      <c r="BZ65" s="63"/>
      <c r="CA65" s="63"/>
      <c r="CB65" s="63"/>
      <c r="CC65" s="63"/>
      <c r="CD65" s="63"/>
      <c r="CE65" s="63"/>
      <c r="CF65" s="63"/>
      <c r="CG65" s="63"/>
      <c r="CH65" s="63"/>
      <c r="CI65" s="63"/>
      <c r="CJ65" s="63"/>
      <c r="CK65" s="63"/>
      <c r="CL65" s="63"/>
      <c r="CM65" s="63"/>
      <c r="CN65" s="63"/>
      <c r="CO65" s="63"/>
      <c r="CP65" s="63"/>
      <c r="CQ65" s="63"/>
      <c r="CR65" s="63"/>
      <c r="CS65" s="63"/>
      <c r="CT65" s="63"/>
      <c r="CU65" s="63"/>
      <c r="CV65" s="63"/>
      <c r="CW65" s="63"/>
      <c r="CX65" s="63"/>
      <c r="CY65" s="63"/>
      <c r="CZ65" s="63"/>
      <c r="DA65" s="63"/>
      <c r="DB65" s="63"/>
      <c r="DC65" s="63"/>
      <c r="DD65" s="63"/>
      <c r="DE65" s="63"/>
      <c r="DF65" s="63"/>
      <c r="DG65" s="63"/>
      <c r="DH65" s="63"/>
      <c r="DI65" s="63"/>
      <c r="DJ65" s="63"/>
      <c r="DK65" s="63"/>
      <c r="DL65" s="63"/>
      <c r="DM65" s="63"/>
      <c r="DN65" s="63"/>
      <c r="DO65" s="63"/>
      <c r="DP65" s="63"/>
      <c r="DQ65" s="63"/>
      <c r="DR65" s="63"/>
      <c r="DS65" s="63"/>
      <c r="DT65" s="63"/>
      <c r="DU65" s="63"/>
      <c r="DV65" s="63"/>
      <c r="DW65" s="63"/>
      <c r="DX65" s="63"/>
      <c r="DY65" s="63"/>
      <c r="DZ65" s="63"/>
      <c r="EA65" s="63"/>
      <c r="EB65" s="63"/>
      <c r="EC65" s="63"/>
      <c r="ED65" s="63"/>
      <c r="EE65" s="63"/>
      <c r="EF65" s="63"/>
      <c r="EG65" s="63"/>
      <c r="EH65" s="63"/>
      <c r="EI65" s="63"/>
      <c r="EJ65" s="63"/>
      <c r="EK65" s="63"/>
      <c r="EL65" s="63"/>
      <c r="EM65" s="63"/>
      <c r="EN65" s="63"/>
      <c r="EO65" s="63"/>
      <c r="EP65" s="63"/>
      <c r="EQ65" s="63"/>
      <c r="ER65" s="63"/>
      <c r="ES65" s="63"/>
      <c r="ET65" s="63"/>
      <c r="EU65" s="63"/>
      <c r="EV65" s="63"/>
      <c r="EW65" s="63"/>
      <c r="EX65" s="63"/>
      <c r="EY65" s="63"/>
      <c r="EZ65" s="63"/>
      <c r="FA65" s="63"/>
      <c r="FB65" s="63"/>
      <c r="FC65" s="63"/>
      <c r="FD65" s="63"/>
      <c r="FE65" s="63"/>
      <c r="FF65" s="63"/>
      <c r="FG65" s="63"/>
      <c r="FH65" s="63"/>
      <c r="FI65" s="63"/>
      <c r="FJ65" s="63"/>
      <c r="FK65" s="63"/>
      <c r="FL65" s="63"/>
      <c r="FM65" s="63"/>
      <c r="FN65" s="63"/>
      <c r="FO65" s="63"/>
      <c r="FP65" s="63"/>
      <c r="FQ65" s="63"/>
      <c r="FR65" s="63"/>
      <c r="FS65" s="63"/>
      <c r="FT65" s="63"/>
      <c r="FU65" s="63"/>
      <c r="FV65" s="63"/>
      <c r="FW65" s="63"/>
      <c r="FX65" s="63"/>
      <c r="FY65" s="63"/>
      <c r="FZ65" s="63"/>
      <c r="GA65" s="63"/>
      <c r="GB65" s="63"/>
      <c r="GC65" s="63"/>
      <c r="GD65" s="63"/>
      <c r="GE65" s="63"/>
      <c r="GF65" s="63"/>
      <c r="GG65" s="63"/>
      <c r="GH65" s="63"/>
      <c r="GI65" s="63"/>
      <c r="GJ65" s="63"/>
      <c r="GK65" s="63"/>
      <c r="GL65" s="63"/>
      <c r="GM65" s="63"/>
      <c r="GN65" s="63"/>
      <c r="GO65" s="63"/>
      <c r="GP65" s="63"/>
      <c r="GQ65" s="63"/>
      <c r="GR65" s="63"/>
      <c r="GS65" s="63"/>
      <c r="GT65" s="63"/>
      <c r="GU65" s="63"/>
      <c r="GV65" s="63"/>
      <c r="GW65" s="63"/>
      <c r="GX65" s="63"/>
      <c r="GY65" s="63"/>
      <c r="GZ65" s="63"/>
      <c r="HA65" s="63"/>
      <c r="HB65" s="63"/>
      <c r="HC65" s="63"/>
      <c r="HD65" s="63"/>
      <c r="HE65" s="63"/>
      <c r="HF65" s="63"/>
      <c r="HG65" s="63"/>
      <c r="HH65" s="63"/>
      <c r="HI65" s="63"/>
      <c r="HJ65" s="63"/>
      <c r="HK65" s="63"/>
      <c r="HL65" s="63"/>
      <c r="HM65" s="63"/>
      <c r="HN65" s="63"/>
      <c r="HO65" s="63"/>
      <c r="HP65" s="63"/>
      <c r="HQ65" s="63"/>
      <c r="HR65" s="63"/>
      <c r="HS65" s="63"/>
      <c r="HT65" s="63"/>
      <c r="HU65" s="63"/>
      <c r="HV65" s="63"/>
      <c r="HW65" s="63"/>
      <c r="HX65" s="63"/>
      <c r="HY65" s="63"/>
      <c r="HZ65" s="63"/>
      <c r="IA65" s="63"/>
      <c r="IB65" s="63"/>
      <c r="IC65" s="63"/>
      <c r="ID65" s="63"/>
      <c r="IE65" s="63"/>
      <c r="IF65" s="63"/>
      <c r="IG65" s="63"/>
      <c r="IH65" s="63"/>
      <c r="II65" s="63"/>
      <c r="IJ65" s="63"/>
      <c r="IK65" s="63"/>
      <c r="IL65" s="63"/>
      <c r="IM65" s="63"/>
      <c r="IN65" s="63"/>
      <c r="IO65" s="63"/>
      <c r="IP65" s="63"/>
      <c r="IQ65" s="63"/>
      <c r="IR65" s="63"/>
      <c r="IS65" s="63"/>
      <c r="IT65" s="63"/>
      <c r="IU65" s="63"/>
      <c r="IV65" s="63"/>
    </row>
    <row r="66" spans="1:256" s="430" customFormat="1" x14ac:dyDescent="0.2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  <c r="BI66" s="63"/>
      <c r="BJ66" s="63"/>
      <c r="BK66" s="63"/>
      <c r="BL66" s="63"/>
      <c r="BM66" s="63"/>
      <c r="BN66" s="63"/>
      <c r="BO66" s="63"/>
      <c r="BP66" s="63"/>
      <c r="BQ66" s="63"/>
      <c r="BR66" s="63"/>
      <c r="BS66" s="63"/>
      <c r="BT66" s="63"/>
      <c r="BU66" s="63"/>
      <c r="BV66" s="63"/>
      <c r="BW66" s="63"/>
      <c r="BX66" s="63"/>
      <c r="BY66" s="63"/>
      <c r="BZ66" s="63"/>
      <c r="CA66" s="63"/>
      <c r="CB66" s="63"/>
      <c r="CC66" s="63"/>
      <c r="CD66" s="63"/>
      <c r="CE66" s="63"/>
      <c r="CF66" s="63"/>
      <c r="CG66" s="63"/>
      <c r="CH66" s="63"/>
      <c r="CI66" s="63"/>
      <c r="CJ66" s="63"/>
      <c r="CK66" s="63"/>
      <c r="CL66" s="63"/>
      <c r="CM66" s="63"/>
      <c r="CN66" s="63"/>
      <c r="CO66" s="63"/>
      <c r="CP66" s="63"/>
      <c r="CQ66" s="63"/>
      <c r="CR66" s="63"/>
      <c r="CS66" s="63"/>
      <c r="CT66" s="63"/>
      <c r="CU66" s="63"/>
      <c r="CV66" s="63"/>
      <c r="CW66" s="63"/>
      <c r="CX66" s="63"/>
      <c r="CY66" s="63"/>
      <c r="CZ66" s="63"/>
      <c r="DA66" s="63"/>
      <c r="DB66" s="63"/>
      <c r="DC66" s="63"/>
      <c r="DD66" s="63"/>
      <c r="DE66" s="63"/>
      <c r="DF66" s="63"/>
      <c r="DG66" s="63"/>
      <c r="DH66" s="63"/>
      <c r="DI66" s="63"/>
      <c r="DJ66" s="63"/>
      <c r="DK66" s="63"/>
      <c r="DL66" s="63"/>
      <c r="DM66" s="63"/>
      <c r="DN66" s="63"/>
      <c r="DO66" s="63"/>
      <c r="DP66" s="63"/>
      <c r="DQ66" s="63"/>
      <c r="DR66" s="63"/>
      <c r="DS66" s="63"/>
      <c r="DT66" s="63"/>
      <c r="DU66" s="63"/>
      <c r="DV66" s="63"/>
      <c r="DW66" s="63"/>
      <c r="DX66" s="63"/>
      <c r="DY66" s="63"/>
      <c r="DZ66" s="63"/>
      <c r="EA66" s="63"/>
      <c r="EB66" s="63"/>
      <c r="EC66" s="63"/>
      <c r="ED66" s="63"/>
      <c r="EE66" s="63"/>
      <c r="EF66" s="63"/>
      <c r="EG66" s="63"/>
      <c r="EH66" s="63"/>
      <c r="EI66" s="63"/>
      <c r="EJ66" s="63"/>
      <c r="EK66" s="63"/>
      <c r="EL66" s="63"/>
      <c r="EM66" s="63"/>
      <c r="EN66" s="63"/>
      <c r="EO66" s="63"/>
      <c r="EP66" s="63"/>
      <c r="EQ66" s="63"/>
      <c r="ER66" s="63"/>
      <c r="ES66" s="63"/>
      <c r="ET66" s="63"/>
      <c r="EU66" s="63"/>
      <c r="EV66" s="63"/>
      <c r="EW66" s="63"/>
      <c r="EX66" s="63"/>
      <c r="EY66" s="63"/>
      <c r="EZ66" s="63"/>
      <c r="FA66" s="63"/>
      <c r="FB66" s="63"/>
      <c r="FC66" s="63"/>
      <c r="FD66" s="63"/>
      <c r="FE66" s="63"/>
      <c r="FF66" s="63"/>
      <c r="FG66" s="63"/>
      <c r="FH66" s="63"/>
      <c r="FI66" s="63"/>
      <c r="FJ66" s="63"/>
      <c r="FK66" s="63"/>
      <c r="FL66" s="63"/>
      <c r="FM66" s="63"/>
      <c r="FN66" s="63"/>
      <c r="FO66" s="63"/>
      <c r="FP66" s="63"/>
      <c r="FQ66" s="63"/>
      <c r="FR66" s="63"/>
      <c r="FS66" s="63"/>
      <c r="FT66" s="63"/>
      <c r="FU66" s="63"/>
      <c r="FV66" s="63"/>
      <c r="FW66" s="63"/>
      <c r="FX66" s="63"/>
      <c r="FY66" s="63"/>
      <c r="FZ66" s="63"/>
      <c r="GA66" s="63"/>
      <c r="GB66" s="63"/>
      <c r="GC66" s="63"/>
      <c r="GD66" s="63"/>
      <c r="GE66" s="63"/>
      <c r="GF66" s="63"/>
      <c r="GG66" s="63"/>
      <c r="GH66" s="63"/>
      <c r="GI66" s="63"/>
      <c r="GJ66" s="63"/>
      <c r="GK66" s="63"/>
      <c r="GL66" s="63"/>
      <c r="GM66" s="63"/>
      <c r="GN66" s="63"/>
      <c r="GO66" s="63"/>
      <c r="GP66" s="63"/>
      <c r="GQ66" s="63"/>
      <c r="GR66" s="63"/>
      <c r="GS66" s="63"/>
      <c r="GT66" s="63"/>
      <c r="GU66" s="63"/>
      <c r="GV66" s="63"/>
      <c r="GW66" s="63"/>
      <c r="GX66" s="63"/>
      <c r="GY66" s="63"/>
      <c r="GZ66" s="63"/>
      <c r="HA66" s="63"/>
      <c r="HB66" s="63"/>
      <c r="HC66" s="63"/>
      <c r="HD66" s="63"/>
      <c r="HE66" s="63"/>
      <c r="HF66" s="63"/>
      <c r="HG66" s="63"/>
      <c r="HH66" s="63"/>
      <c r="HI66" s="63"/>
      <c r="HJ66" s="63"/>
      <c r="HK66" s="63"/>
      <c r="HL66" s="63"/>
      <c r="HM66" s="63"/>
      <c r="HN66" s="63"/>
      <c r="HO66" s="63"/>
      <c r="HP66" s="63"/>
      <c r="HQ66" s="63"/>
      <c r="HR66" s="63"/>
      <c r="HS66" s="63"/>
      <c r="HT66" s="63"/>
      <c r="HU66" s="63"/>
      <c r="HV66" s="63"/>
      <c r="HW66" s="63"/>
      <c r="HX66" s="63"/>
      <c r="HY66" s="63"/>
      <c r="HZ66" s="63"/>
      <c r="IA66" s="63"/>
      <c r="IB66" s="63"/>
      <c r="IC66" s="63"/>
      <c r="ID66" s="63"/>
      <c r="IE66" s="63"/>
      <c r="IF66" s="63"/>
      <c r="IG66" s="63"/>
      <c r="IH66" s="63"/>
      <c r="II66" s="63"/>
      <c r="IJ66" s="63"/>
      <c r="IK66" s="63"/>
      <c r="IL66" s="63"/>
      <c r="IM66" s="63"/>
      <c r="IN66" s="63"/>
      <c r="IO66" s="63"/>
      <c r="IP66" s="63"/>
      <c r="IQ66" s="63"/>
      <c r="IR66" s="63"/>
      <c r="IS66" s="63"/>
      <c r="IT66" s="63"/>
      <c r="IU66" s="63"/>
      <c r="IV66" s="63"/>
    </row>
    <row r="67" spans="1:256" s="430" customFormat="1" x14ac:dyDescent="0.2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  <c r="BI67" s="63"/>
      <c r="BJ67" s="63"/>
      <c r="BK67" s="63"/>
      <c r="BL67" s="63"/>
      <c r="BM67" s="63"/>
      <c r="BN67" s="63"/>
      <c r="BO67" s="63"/>
      <c r="BP67" s="63"/>
      <c r="BQ67" s="63"/>
      <c r="BR67" s="63"/>
      <c r="BS67" s="63"/>
      <c r="BT67" s="63"/>
      <c r="BU67" s="63"/>
      <c r="BV67" s="63"/>
      <c r="BW67" s="63"/>
      <c r="BX67" s="63"/>
      <c r="BY67" s="63"/>
      <c r="BZ67" s="63"/>
      <c r="CA67" s="63"/>
      <c r="CB67" s="63"/>
      <c r="CC67" s="63"/>
      <c r="CD67" s="63"/>
      <c r="CE67" s="63"/>
      <c r="CF67" s="63"/>
      <c r="CG67" s="63"/>
      <c r="CH67" s="63"/>
      <c r="CI67" s="63"/>
      <c r="CJ67" s="63"/>
      <c r="CK67" s="63"/>
      <c r="CL67" s="63"/>
      <c r="CM67" s="63"/>
      <c r="CN67" s="63"/>
      <c r="CO67" s="63"/>
      <c r="CP67" s="63"/>
      <c r="CQ67" s="63"/>
      <c r="CR67" s="63"/>
      <c r="CS67" s="63"/>
      <c r="CT67" s="63"/>
      <c r="CU67" s="63"/>
      <c r="CV67" s="63"/>
      <c r="CW67" s="63"/>
      <c r="CX67" s="63"/>
      <c r="CY67" s="63"/>
      <c r="CZ67" s="63"/>
      <c r="DA67" s="63"/>
      <c r="DB67" s="63"/>
      <c r="DC67" s="63"/>
      <c r="DD67" s="63"/>
      <c r="DE67" s="63"/>
      <c r="DF67" s="63"/>
      <c r="DG67" s="63"/>
      <c r="DH67" s="63"/>
      <c r="DI67" s="63"/>
      <c r="DJ67" s="63"/>
      <c r="DK67" s="63"/>
      <c r="DL67" s="63"/>
      <c r="DM67" s="63"/>
      <c r="DN67" s="63"/>
      <c r="DO67" s="63"/>
      <c r="DP67" s="63"/>
      <c r="DQ67" s="63"/>
      <c r="DR67" s="63"/>
      <c r="DS67" s="63"/>
      <c r="DT67" s="63"/>
      <c r="DU67" s="63"/>
      <c r="DV67" s="63"/>
      <c r="DW67" s="63"/>
      <c r="DX67" s="63"/>
      <c r="DY67" s="63"/>
      <c r="DZ67" s="63"/>
      <c r="EA67" s="63"/>
      <c r="EB67" s="63"/>
      <c r="EC67" s="63"/>
      <c r="ED67" s="63"/>
      <c r="EE67" s="63"/>
      <c r="EF67" s="63"/>
      <c r="EG67" s="63"/>
      <c r="EH67" s="63"/>
      <c r="EI67" s="63"/>
      <c r="EJ67" s="63"/>
      <c r="EK67" s="63"/>
      <c r="EL67" s="63"/>
      <c r="EM67" s="63"/>
      <c r="EN67" s="63"/>
      <c r="EO67" s="63"/>
      <c r="EP67" s="63"/>
      <c r="EQ67" s="63"/>
      <c r="ER67" s="63"/>
      <c r="ES67" s="63"/>
      <c r="ET67" s="63"/>
      <c r="EU67" s="63"/>
      <c r="EV67" s="63"/>
      <c r="EW67" s="63"/>
      <c r="EX67" s="63"/>
      <c r="EY67" s="63"/>
      <c r="EZ67" s="63"/>
      <c r="FA67" s="63"/>
      <c r="FB67" s="63"/>
      <c r="FC67" s="63"/>
      <c r="FD67" s="63"/>
      <c r="FE67" s="63"/>
      <c r="FF67" s="63"/>
      <c r="FG67" s="63"/>
      <c r="FH67" s="63"/>
      <c r="FI67" s="63"/>
      <c r="FJ67" s="63"/>
      <c r="FK67" s="63"/>
      <c r="FL67" s="63"/>
      <c r="FM67" s="63"/>
      <c r="FN67" s="63"/>
      <c r="FO67" s="63"/>
      <c r="FP67" s="63"/>
      <c r="FQ67" s="63"/>
      <c r="FR67" s="63"/>
      <c r="FS67" s="63"/>
      <c r="FT67" s="63"/>
      <c r="FU67" s="63"/>
      <c r="FV67" s="63"/>
      <c r="FW67" s="63"/>
      <c r="FX67" s="63"/>
      <c r="FY67" s="63"/>
      <c r="FZ67" s="63"/>
      <c r="GA67" s="63"/>
      <c r="GB67" s="63"/>
      <c r="GC67" s="63"/>
      <c r="GD67" s="63"/>
      <c r="GE67" s="63"/>
      <c r="GF67" s="63"/>
      <c r="GG67" s="63"/>
      <c r="GH67" s="63"/>
      <c r="GI67" s="63"/>
      <c r="GJ67" s="63"/>
      <c r="GK67" s="63"/>
      <c r="GL67" s="63"/>
      <c r="GM67" s="63"/>
      <c r="GN67" s="63"/>
      <c r="GO67" s="63"/>
      <c r="GP67" s="63"/>
      <c r="GQ67" s="63"/>
      <c r="GR67" s="63"/>
      <c r="GS67" s="63"/>
      <c r="GT67" s="63"/>
      <c r="GU67" s="63"/>
      <c r="GV67" s="63"/>
      <c r="GW67" s="63"/>
      <c r="GX67" s="63"/>
      <c r="GY67" s="63"/>
      <c r="GZ67" s="63"/>
      <c r="HA67" s="63"/>
      <c r="HB67" s="63"/>
      <c r="HC67" s="63"/>
      <c r="HD67" s="63"/>
      <c r="HE67" s="63"/>
      <c r="HF67" s="63"/>
      <c r="HG67" s="63"/>
      <c r="HH67" s="63"/>
      <c r="HI67" s="63"/>
      <c r="HJ67" s="63"/>
      <c r="HK67" s="63"/>
      <c r="HL67" s="63"/>
      <c r="HM67" s="63"/>
      <c r="HN67" s="63"/>
      <c r="HO67" s="63"/>
      <c r="HP67" s="63"/>
      <c r="HQ67" s="63"/>
      <c r="HR67" s="63"/>
      <c r="HS67" s="63"/>
      <c r="HT67" s="63"/>
      <c r="HU67" s="63"/>
      <c r="HV67" s="63"/>
      <c r="HW67" s="63"/>
      <c r="HX67" s="63"/>
      <c r="HY67" s="63"/>
      <c r="HZ67" s="63"/>
      <c r="IA67" s="63"/>
      <c r="IB67" s="63"/>
      <c r="IC67" s="63"/>
      <c r="ID67" s="63"/>
      <c r="IE67" s="63"/>
      <c r="IF67" s="63"/>
      <c r="IG67" s="63"/>
      <c r="IH67" s="63"/>
      <c r="II67" s="63"/>
      <c r="IJ67" s="63"/>
      <c r="IK67" s="63"/>
      <c r="IL67" s="63"/>
      <c r="IM67" s="63"/>
      <c r="IN67" s="63"/>
      <c r="IO67" s="63"/>
      <c r="IP67" s="63"/>
      <c r="IQ67" s="63"/>
      <c r="IR67" s="63"/>
      <c r="IS67" s="63"/>
      <c r="IT67" s="63"/>
      <c r="IU67" s="63"/>
      <c r="IV67" s="63"/>
    </row>
    <row r="68" spans="1:256" s="430" customFormat="1" x14ac:dyDescent="0.2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63"/>
      <c r="BS68" s="63"/>
      <c r="BT68" s="63"/>
      <c r="BU68" s="63"/>
      <c r="BV68" s="63"/>
      <c r="BW68" s="63"/>
      <c r="BX68" s="63"/>
      <c r="BY68" s="63"/>
      <c r="BZ68" s="63"/>
      <c r="CA68" s="63"/>
      <c r="CB68" s="63"/>
      <c r="CC68" s="63"/>
      <c r="CD68" s="63"/>
      <c r="CE68" s="63"/>
      <c r="CF68" s="63"/>
      <c r="CG68" s="63"/>
      <c r="CH68" s="63"/>
      <c r="CI68" s="63"/>
      <c r="CJ68" s="63"/>
      <c r="CK68" s="63"/>
      <c r="CL68" s="63"/>
      <c r="CM68" s="63"/>
      <c r="CN68" s="63"/>
      <c r="CO68" s="63"/>
      <c r="CP68" s="63"/>
      <c r="CQ68" s="63"/>
      <c r="CR68" s="63"/>
      <c r="CS68" s="63"/>
      <c r="CT68" s="63"/>
      <c r="CU68" s="63"/>
      <c r="CV68" s="63"/>
      <c r="CW68" s="63"/>
      <c r="CX68" s="63"/>
      <c r="CY68" s="63"/>
      <c r="CZ68" s="63"/>
      <c r="DA68" s="63"/>
      <c r="DB68" s="63"/>
      <c r="DC68" s="63"/>
      <c r="DD68" s="63"/>
      <c r="DE68" s="63"/>
      <c r="DF68" s="63"/>
      <c r="DG68" s="63"/>
      <c r="DH68" s="63"/>
      <c r="DI68" s="63"/>
      <c r="DJ68" s="63"/>
      <c r="DK68" s="63"/>
      <c r="DL68" s="63"/>
      <c r="DM68" s="63"/>
      <c r="DN68" s="63"/>
      <c r="DO68" s="63"/>
      <c r="DP68" s="63"/>
      <c r="DQ68" s="63"/>
      <c r="DR68" s="63"/>
      <c r="DS68" s="63"/>
      <c r="DT68" s="63"/>
      <c r="DU68" s="63"/>
      <c r="DV68" s="63"/>
      <c r="DW68" s="63"/>
      <c r="DX68" s="63"/>
      <c r="DY68" s="63"/>
      <c r="DZ68" s="63"/>
      <c r="EA68" s="63"/>
      <c r="EB68" s="63"/>
      <c r="EC68" s="63"/>
      <c r="ED68" s="63"/>
      <c r="EE68" s="63"/>
      <c r="EF68" s="63"/>
      <c r="EG68" s="63"/>
      <c r="EH68" s="63"/>
      <c r="EI68" s="63"/>
      <c r="EJ68" s="63"/>
      <c r="EK68" s="63"/>
      <c r="EL68" s="63"/>
      <c r="EM68" s="63"/>
      <c r="EN68" s="63"/>
      <c r="EO68" s="63"/>
      <c r="EP68" s="63"/>
      <c r="EQ68" s="63"/>
      <c r="ER68" s="63"/>
      <c r="ES68" s="63"/>
      <c r="ET68" s="63"/>
      <c r="EU68" s="63"/>
      <c r="EV68" s="63"/>
      <c r="EW68" s="63"/>
      <c r="EX68" s="63"/>
      <c r="EY68" s="63"/>
      <c r="EZ68" s="63"/>
      <c r="FA68" s="63"/>
      <c r="FB68" s="63"/>
      <c r="FC68" s="63"/>
      <c r="FD68" s="63"/>
      <c r="FE68" s="63"/>
      <c r="FF68" s="63"/>
      <c r="FG68" s="63"/>
      <c r="FH68" s="63"/>
      <c r="FI68" s="63"/>
      <c r="FJ68" s="63"/>
      <c r="FK68" s="63"/>
      <c r="FL68" s="63"/>
      <c r="FM68" s="63"/>
      <c r="FN68" s="63"/>
      <c r="FO68" s="63"/>
      <c r="FP68" s="63"/>
      <c r="FQ68" s="63"/>
      <c r="FR68" s="63"/>
      <c r="FS68" s="63"/>
      <c r="FT68" s="63"/>
      <c r="FU68" s="63"/>
      <c r="FV68" s="63"/>
      <c r="FW68" s="63"/>
      <c r="FX68" s="63"/>
      <c r="FY68" s="63"/>
      <c r="FZ68" s="63"/>
      <c r="GA68" s="63"/>
      <c r="GB68" s="63"/>
      <c r="GC68" s="63"/>
      <c r="GD68" s="63"/>
      <c r="GE68" s="63"/>
      <c r="GF68" s="63"/>
      <c r="GG68" s="63"/>
      <c r="GH68" s="63"/>
      <c r="GI68" s="63"/>
      <c r="GJ68" s="63"/>
      <c r="GK68" s="63"/>
      <c r="GL68" s="63"/>
      <c r="GM68" s="63"/>
      <c r="GN68" s="63"/>
      <c r="GO68" s="63"/>
      <c r="GP68" s="63"/>
      <c r="GQ68" s="63"/>
      <c r="GR68" s="63"/>
      <c r="GS68" s="63"/>
      <c r="GT68" s="63"/>
      <c r="GU68" s="63"/>
      <c r="GV68" s="63"/>
      <c r="GW68" s="63"/>
      <c r="GX68" s="63"/>
      <c r="GY68" s="63"/>
      <c r="GZ68" s="63"/>
      <c r="HA68" s="63"/>
      <c r="HB68" s="63"/>
      <c r="HC68" s="63"/>
      <c r="HD68" s="63"/>
      <c r="HE68" s="63"/>
      <c r="HF68" s="63"/>
      <c r="HG68" s="63"/>
      <c r="HH68" s="63"/>
      <c r="HI68" s="63"/>
      <c r="HJ68" s="63"/>
      <c r="HK68" s="63"/>
      <c r="HL68" s="63"/>
      <c r="HM68" s="63"/>
      <c r="HN68" s="63"/>
      <c r="HO68" s="63"/>
      <c r="HP68" s="63"/>
      <c r="HQ68" s="63"/>
      <c r="HR68" s="63"/>
      <c r="HS68" s="63"/>
      <c r="HT68" s="63"/>
      <c r="HU68" s="63"/>
      <c r="HV68" s="63"/>
      <c r="HW68" s="63"/>
      <c r="HX68" s="63"/>
      <c r="HY68" s="63"/>
      <c r="HZ68" s="63"/>
      <c r="IA68" s="63"/>
      <c r="IB68" s="63"/>
      <c r="IC68" s="63"/>
      <c r="ID68" s="63"/>
      <c r="IE68" s="63"/>
      <c r="IF68" s="63"/>
      <c r="IG68" s="63"/>
      <c r="IH68" s="63"/>
      <c r="II68" s="63"/>
      <c r="IJ68" s="63"/>
      <c r="IK68" s="63"/>
      <c r="IL68" s="63"/>
      <c r="IM68" s="63"/>
      <c r="IN68" s="63"/>
      <c r="IO68" s="63"/>
      <c r="IP68" s="63"/>
      <c r="IQ68" s="63"/>
      <c r="IR68" s="63"/>
      <c r="IS68" s="63"/>
      <c r="IT68" s="63"/>
      <c r="IU68" s="63"/>
      <c r="IV68" s="63"/>
    </row>
    <row r="69" spans="1:256" s="430" customFormat="1" x14ac:dyDescent="0.2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  <c r="BH69" s="63"/>
      <c r="BI69" s="63"/>
      <c r="BJ69" s="63"/>
      <c r="BK69" s="63"/>
      <c r="BL69" s="63"/>
      <c r="BM69" s="63"/>
      <c r="BN69" s="63"/>
      <c r="BO69" s="63"/>
      <c r="BP69" s="63"/>
      <c r="BQ69" s="63"/>
      <c r="BR69" s="63"/>
      <c r="BS69" s="63"/>
      <c r="BT69" s="63"/>
      <c r="BU69" s="63"/>
      <c r="BV69" s="63"/>
      <c r="BW69" s="63"/>
      <c r="BX69" s="63"/>
      <c r="BY69" s="63"/>
      <c r="BZ69" s="63"/>
      <c r="CA69" s="63"/>
      <c r="CB69" s="63"/>
      <c r="CC69" s="63"/>
      <c r="CD69" s="63"/>
      <c r="CE69" s="63"/>
      <c r="CF69" s="63"/>
      <c r="CG69" s="63"/>
      <c r="CH69" s="63"/>
      <c r="CI69" s="63"/>
      <c r="CJ69" s="63"/>
      <c r="CK69" s="63"/>
      <c r="CL69" s="63"/>
      <c r="CM69" s="63"/>
      <c r="CN69" s="63"/>
      <c r="CO69" s="63"/>
      <c r="CP69" s="63"/>
      <c r="CQ69" s="63"/>
      <c r="CR69" s="63"/>
      <c r="CS69" s="63"/>
      <c r="CT69" s="63"/>
      <c r="CU69" s="63"/>
      <c r="CV69" s="63"/>
      <c r="CW69" s="63"/>
      <c r="CX69" s="63"/>
      <c r="CY69" s="63"/>
      <c r="CZ69" s="63"/>
      <c r="DA69" s="63"/>
      <c r="DB69" s="63"/>
      <c r="DC69" s="63"/>
      <c r="DD69" s="63"/>
      <c r="DE69" s="63"/>
      <c r="DF69" s="63"/>
      <c r="DG69" s="63"/>
      <c r="DH69" s="63"/>
      <c r="DI69" s="63"/>
      <c r="DJ69" s="63"/>
      <c r="DK69" s="63"/>
      <c r="DL69" s="63"/>
      <c r="DM69" s="63"/>
      <c r="DN69" s="63"/>
      <c r="DO69" s="63"/>
      <c r="DP69" s="63"/>
      <c r="DQ69" s="63"/>
      <c r="DR69" s="63"/>
      <c r="DS69" s="63"/>
      <c r="DT69" s="63"/>
      <c r="DU69" s="63"/>
      <c r="DV69" s="63"/>
      <c r="DW69" s="63"/>
      <c r="DX69" s="63"/>
      <c r="DY69" s="63"/>
      <c r="DZ69" s="63"/>
      <c r="EA69" s="63"/>
      <c r="EB69" s="63"/>
      <c r="EC69" s="63"/>
      <c r="ED69" s="63"/>
      <c r="EE69" s="63"/>
      <c r="EF69" s="63"/>
      <c r="EG69" s="63"/>
      <c r="EH69" s="63"/>
      <c r="EI69" s="63"/>
      <c r="EJ69" s="63"/>
      <c r="EK69" s="63"/>
      <c r="EL69" s="63"/>
      <c r="EM69" s="63"/>
      <c r="EN69" s="63"/>
      <c r="EO69" s="63"/>
      <c r="EP69" s="63"/>
      <c r="EQ69" s="63"/>
      <c r="ER69" s="63"/>
      <c r="ES69" s="63"/>
      <c r="ET69" s="63"/>
      <c r="EU69" s="63"/>
      <c r="EV69" s="63"/>
      <c r="EW69" s="63"/>
      <c r="EX69" s="63"/>
      <c r="EY69" s="63"/>
      <c r="EZ69" s="63"/>
      <c r="FA69" s="63"/>
      <c r="FB69" s="63"/>
      <c r="FC69" s="63"/>
      <c r="FD69" s="63"/>
      <c r="FE69" s="63"/>
      <c r="FF69" s="63"/>
      <c r="FG69" s="63"/>
      <c r="FH69" s="63"/>
      <c r="FI69" s="63"/>
      <c r="FJ69" s="63"/>
      <c r="FK69" s="63"/>
      <c r="FL69" s="63"/>
      <c r="FM69" s="63"/>
      <c r="FN69" s="63"/>
      <c r="FO69" s="63"/>
      <c r="FP69" s="63"/>
      <c r="FQ69" s="63"/>
      <c r="FR69" s="63"/>
      <c r="FS69" s="63"/>
      <c r="FT69" s="63"/>
      <c r="FU69" s="63"/>
      <c r="FV69" s="63"/>
      <c r="FW69" s="63"/>
      <c r="FX69" s="63"/>
      <c r="FY69" s="63"/>
      <c r="FZ69" s="63"/>
      <c r="GA69" s="63"/>
      <c r="GB69" s="63"/>
      <c r="GC69" s="63"/>
      <c r="GD69" s="63"/>
      <c r="GE69" s="63"/>
      <c r="GF69" s="63"/>
      <c r="GG69" s="63"/>
      <c r="GH69" s="63"/>
      <c r="GI69" s="63"/>
      <c r="GJ69" s="63"/>
      <c r="GK69" s="63"/>
      <c r="GL69" s="63"/>
      <c r="GM69" s="63"/>
      <c r="GN69" s="63"/>
      <c r="GO69" s="63"/>
      <c r="GP69" s="63"/>
      <c r="GQ69" s="63"/>
      <c r="GR69" s="63"/>
      <c r="GS69" s="63"/>
      <c r="GT69" s="63"/>
      <c r="GU69" s="63"/>
      <c r="GV69" s="63"/>
      <c r="GW69" s="63"/>
      <c r="GX69" s="63"/>
      <c r="GY69" s="63"/>
      <c r="GZ69" s="63"/>
      <c r="HA69" s="63"/>
      <c r="HB69" s="63"/>
      <c r="HC69" s="63"/>
      <c r="HD69" s="63"/>
      <c r="HE69" s="63"/>
      <c r="HF69" s="63"/>
      <c r="HG69" s="63"/>
      <c r="HH69" s="63"/>
      <c r="HI69" s="63"/>
      <c r="HJ69" s="63"/>
      <c r="HK69" s="63"/>
      <c r="HL69" s="63"/>
      <c r="HM69" s="63"/>
      <c r="HN69" s="63"/>
      <c r="HO69" s="63"/>
      <c r="HP69" s="63"/>
      <c r="HQ69" s="63"/>
      <c r="HR69" s="63"/>
      <c r="HS69" s="63"/>
      <c r="HT69" s="63"/>
      <c r="HU69" s="63"/>
      <c r="HV69" s="63"/>
      <c r="HW69" s="63"/>
      <c r="HX69" s="63"/>
      <c r="HY69" s="63"/>
      <c r="HZ69" s="63"/>
      <c r="IA69" s="63"/>
      <c r="IB69" s="63"/>
      <c r="IC69" s="63"/>
      <c r="ID69" s="63"/>
      <c r="IE69" s="63"/>
      <c r="IF69" s="63"/>
      <c r="IG69" s="63"/>
      <c r="IH69" s="63"/>
      <c r="II69" s="63"/>
      <c r="IJ69" s="63"/>
      <c r="IK69" s="63"/>
      <c r="IL69" s="63"/>
      <c r="IM69" s="63"/>
      <c r="IN69" s="63"/>
      <c r="IO69" s="63"/>
      <c r="IP69" s="63"/>
      <c r="IQ69" s="63"/>
      <c r="IR69" s="63"/>
      <c r="IS69" s="63"/>
      <c r="IT69" s="63"/>
      <c r="IU69" s="63"/>
      <c r="IV69" s="63"/>
    </row>
    <row r="70" spans="1:256" s="430" customFormat="1" x14ac:dyDescent="0.2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  <c r="BM70" s="63"/>
      <c r="BN70" s="63"/>
      <c r="BO70" s="63"/>
      <c r="BP70" s="63"/>
      <c r="BQ70" s="63"/>
      <c r="BR70" s="63"/>
      <c r="BS70" s="63"/>
      <c r="BT70" s="63"/>
      <c r="BU70" s="63"/>
      <c r="BV70" s="63"/>
      <c r="BW70" s="63"/>
      <c r="BX70" s="63"/>
      <c r="BY70" s="63"/>
      <c r="BZ70" s="63"/>
      <c r="CA70" s="63"/>
      <c r="CB70" s="63"/>
      <c r="CC70" s="63"/>
      <c r="CD70" s="63"/>
      <c r="CE70" s="63"/>
      <c r="CF70" s="63"/>
      <c r="CG70" s="63"/>
      <c r="CH70" s="63"/>
      <c r="CI70" s="63"/>
      <c r="CJ70" s="63"/>
      <c r="CK70" s="63"/>
      <c r="CL70" s="63"/>
      <c r="CM70" s="63"/>
      <c r="CN70" s="63"/>
      <c r="CO70" s="63"/>
      <c r="CP70" s="63"/>
      <c r="CQ70" s="63"/>
      <c r="CR70" s="63"/>
      <c r="CS70" s="63"/>
      <c r="CT70" s="63"/>
      <c r="CU70" s="63"/>
      <c r="CV70" s="63"/>
      <c r="CW70" s="63"/>
      <c r="CX70" s="63"/>
      <c r="CY70" s="63"/>
      <c r="CZ70" s="63"/>
      <c r="DA70" s="63"/>
      <c r="DB70" s="63"/>
      <c r="DC70" s="63"/>
      <c r="DD70" s="63"/>
      <c r="DE70" s="63"/>
      <c r="DF70" s="63"/>
      <c r="DG70" s="63"/>
      <c r="DH70" s="63"/>
      <c r="DI70" s="63"/>
      <c r="DJ70" s="63"/>
      <c r="DK70" s="63"/>
      <c r="DL70" s="63"/>
      <c r="DM70" s="63"/>
      <c r="DN70" s="63"/>
      <c r="DO70" s="63"/>
      <c r="DP70" s="63"/>
      <c r="DQ70" s="63"/>
      <c r="DR70" s="63"/>
      <c r="DS70" s="63"/>
      <c r="DT70" s="63"/>
      <c r="DU70" s="63"/>
      <c r="DV70" s="63"/>
      <c r="DW70" s="63"/>
      <c r="DX70" s="63"/>
      <c r="DY70" s="63"/>
      <c r="DZ70" s="63"/>
      <c r="EA70" s="63"/>
      <c r="EB70" s="63"/>
      <c r="EC70" s="63"/>
      <c r="ED70" s="63"/>
      <c r="EE70" s="63"/>
      <c r="EF70" s="63"/>
      <c r="EG70" s="63"/>
      <c r="EH70" s="63"/>
      <c r="EI70" s="63"/>
      <c r="EJ70" s="63"/>
      <c r="EK70" s="63"/>
      <c r="EL70" s="63"/>
      <c r="EM70" s="63"/>
      <c r="EN70" s="63"/>
      <c r="EO70" s="63"/>
      <c r="EP70" s="63"/>
      <c r="EQ70" s="63"/>
      <c r="ER70" s="63"/>
      <c r="ES70" s="63"/>
      <c r="ET70" s="63"/>
      <c r="EU70" s="63"/>
      <c r="EV70" s="63"/>
      <c r="EW70" s="63"/>
      <c r="EX70" s="63"/>
      <c r="EY70" s="63"/>
      <c r="EZ70" s="63"/>
      <c r="FA70" s="63"/>
      <c r="FB70" s="63"/>
      <c r="FC70" s="63"/>
      <c r="FD70" s="63"/>
      <c r="FE70" s="63"/>
      <c r="FF70" s="63"/>
      <c r="FG70" s="63"/>
      <c r="FH70" s="63"/>
      <c r="FI70" s="63"/>
      <c r="FJ70" s="63"/>
      <c r="FK70" s="63"/>
      <c r="FL70" s="63"/>
      <c r="FM70" s="63"/>
      <c r="FN70" s="63"/>
      <c r="FO70" s="63"/>
      <c r="FP70" s="63"/>
      <c r="FQ70" s="63"/>
      <c r="FR70" s="63"/>
      <c r="FS70" s="63"/>
      <c r="FT70" s="63"/>
      <c r="FU70" s="63"/>
      <c r="FV70" s="63"/>
      <c r="FW70" s="63"/>
      <c r="FX70" s="63"/>
      <c r="FY70" s="63"/>
      <c r="FZ70" s="63"/>
      <c r="GA70" s="63"/>
      <c r="GB70" s="63"/>
      <c r="GC70" s="63"/>
      <c r="GD70" s="63"/>
      <c r="GE70" s="63"/>
      <c r="GF70" s="63"/>
      <c r="GG70" s="63"/>
      <c r="GH70" s="63"/>
      <c r="GI70" s="63"/>
      <c r="GJ70" s="63"/>
      <c r="GK70" s="63"/>
      <c r="GL70" s="63"/>
      <c r="GM70" s="63"/>
      <c r="GN70" s="63"/>
      <c r="GO70" s="63"/>
      <c r="GP70" s="63"/>
      <c r="GQ70" s="63"/>
      <c r="GR70" s="63"/>
      <c r="GS70" s="63"/>
      <c r="GT70" s="63"/>
      <c r="GU70" s="63"/>
      <c r="GV70" s="63"/>
      <c r="GW70" s="63"/>
      <c r="GX70" s="63"/>
      <c r="GY70" s="63"/>
      <c r="GZ70" s="63"/>
      <c r="HA70" s="63"/>
      <c r="HB70" s="63"/>
      <c r="HC70" s="63"/>
      <c r="HD70" s="63"/>
      <c r="HE70" s="63"/>
      <c r="HF70" s="63"/>
      <c r="HG70" s="63"/>
      <c r="HH70" s="63"/>
      <c r="HI70" s="63"/>
      <c r="HJ70" s="63"/>
      <c r="HK70" s="63"/>
      <c r="HL70" s="63"/>
      <c r="HM70" s="63"/>
      <c r="HN70" s="63"/>
      <c r="HO70" s="63"/>
      <c r="HP70" s="63"/>
      <c r="HQ70" s="63"/>
      <c r="HR70" s="63"/>
      <c r="HS70" s="63"/>
      <c r="HT70" s="63"/>
      <c r="HU70" s="63"/>
      <c r="HV70" s="63"/>
      <c r="HW70" s="63"/>
      <c r="HX70" s="63"/>
      <c r="HY70" s="63"/>
      <c r="HZ70" s="63"/>
      <c r="IA70" s="63"/>
      <c r="IB70" s="63"/>
      <c r="IC70" s="63"/>
      <c r="ID70" s="63"/>
      <c r="IE70" s="63"/>
      <c r="IF70" s="63"/>
      <c r="IG70" s="63"/>
      <c r="IH70" s="63"/>
      <c r="II70" s="63"/>
      <c r="IJ70" s="63"/>
      <c r="IK70" s="63"/>
      <c r="IL70" s="63"/>
      <c r="IM70" s="63"/>
      <c r="IN70" s="63"/>
      <c r="IO70" s="63"/>
      <c r="IP70" s="63"/>
      <c r="IQ70" s="63"/>
      <c r="IR70" s="63"/>
      <c r="IS70" s="63"/>
      <c r="IT70" s="63"/>
      <c r="IU70" s="63"/>
      <c r="IV70" s="63"/>
    </row>
    <row r="71" spans="1:256" s="430" customFormat="1" x14ac:dyDescent="0.2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63"/>
      <c r="FG71" s="63"/>
      <c r="FH71" s="63"/>
      <c r="FI71" s="63"/>
      <c r="FJ71" s="63"/>
      <c r="FK71" s="63"/>
      <c r="FL71" s="63"/>
      <c r="FM71" s="63"/>
      <c r="FN71" s="63"/>
      <c r="FO71" s="63"/>
      <c r="FP71" s="63"/>
      <c r="FQ71" s="63"/>
      <c r="FR71" s="63"/>
      <c r="FS71" s="63"/>
      <c r="FT71" s="63"/>
      <c r="FU71" s="63"/>
      <c r="FV71" s="63"/>
      <c r="FW71" s="63"/>
      <c r="FX71" s="63"/>
      <c r="FY71" s="63"/>
      <c r="FZ71" s="63"/>
      <c r="GA71" s="63"/>
      <c r="GB71" s="63"/>
      <c r="GC71" s="63"/>
      <c r="GD71" s="63"/>
      <c r="GE71" s="63"/>
      <c r="GF71" s="63"/>
      <c r="GG71" s="63"/>
      <c r="GH71" s="63"/>
      <c r="GI71" s="63"/>
      <c r="GJ71" s="63"/>
      <c r="GK71" s="63"/>
      <c r="GL71" s="63"/>
      <c r="GM71" s="63"/>
      <c r="GN71" s="63"/>
      <c r="GO71" s="63"/>
      <c r="GP71" s="63"/>
      <c r="GQ71" s="63"/>
      <c r="GR71" s="63"/>
      <c r="GS71" s="63"/>
      <c r="GT71" s="63"/>
      <c r="GU71" s="63"/>
      <c r="GV71" s="63"/>
      <c r="GW71" s="63"/>
      <c r="GX71" s="63"/>
      <c r="GY71" s="63"/>
      <c r="GZ71" s="63"/>
      <c r="HA71" s="63"/>
      <c r="HB71" s="63"/>
      <c r="HC71" s="63"/>
      <c r="HD71" s="63"/>
      <c r="HE71" s="63"/>
      <c r="HF71" s="63"/>
      <c r="HG71" s="63"/>
      <c r="HH71" s="63"/>
      <c r="HI71" s="63"/>
      <c r="HJ71" s="63"/>
      <c r="HK71" s="63"/>
      <c r="HL71" s="63"/>
      <c r="HM71" s="63"/>
      <c r="HN71" s="63"/>
      <c r="HO71" s="63"/>
      <c r="HP71" s="63"/>
      <c r="HQ71" s="63"/>
      <c r="HR71" s="63"/>
      <c r="HS71" s="63"/>
      <c r="HT71" s="63"/>
      <c r="HU71" s="63"/>
      <c r="HV71" s="63"/>
      <c r="HW71" s="63"/>
      <c r="HX71" s="63"/>
      <c r="HY71" s="63"/>
      <c r="HZ71" s="63"/>
      <c r="IA71" s="63"/>
      <c r="IB71" s="63"/>
      <c r="IC71" s="63"/>
      <c r="ID71" s="63"/>
      <c r="IE71" s="63"/>
      <c r="IF71" s="63"/>
      <c r="IG71" s="63"/>
      <c r="IH71" s="63"/>
      <c r="II71" s="63"/>
      <c r="IJ71" s="63"/>
      <c r="IK71" s="63"/>
      <c r="IL71" s="63"/>
      <c r="IM71" s="63"/>
      <c r="IN71" s="63"/>
      <c r="IO71" s="63"/>
      <c r="IP71" s="63"/>
      <c r="IQ71" s="63"/>
      <c r="IR71" s="63"/>
      <c r="IS71" s="63"/>
      <c r="IT71" s="63"/>
      <c r="IU71" s="63"/>
      <c r="IV71" s="63"/>
    </row>
    <row r="72" spans="1:256" s="430" customFormat="1" x14ac:dyDescent="0.2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  <c r="BO72" s="63"/>
      <c r="BP72" s="63"/>
      <c r="BQ72" s="63"/>
      <c r="BR72" s="63"/>
      <c r="BS72" s="63"/>
      <c r="BT72" s="63"/>
      <c r="BU72" s="63"/>
      <c r="BV72" s="63"/>
      <c r="BW72" s="63"/>
      <c r="BX72" s="63"/>
      <c r="BY72" s="63"/>
      <c r="BZ72" s="63"/>
      <c r="CA72" s="63"/>
      <c r="CB72" s="63"/>
      <c r="CC72" s="63"/>
      <c r="CD72" s="63"/>
      <c r="CE72" s="63"/>
      <c r="CF72" s="63"/>
      <c r="CG72" s="63"/>
      <c r="CH72" s="63"/>
      <c r="CI72" s="63"/>
      <c r="CJ72" s="63"/>
      <c r="CK72" s="63"/>
      <c r="CL72" s="63"/>
      <c r="CM72" s="63"/>
      <c r="CN72" s="63"/>
      <c r="CO72" s="63"/>
      <c r="CP72" s="63"/>
      <c r="CQ72" s="63"/>
      <c r="CR72" s="63"/>
      <c r="CS72" s="63"/>
      <c r="CT72" s="63"/>
      <c r="CU72" s="63"/>
      <c r="CV72" s="63"/>
      <c r="CW72" s="63"/>
      <c r="CX72" s="63"/>
      <c r="CY72" s="63"/>
      <c r="CZ72" s="63"/>
      <c r="DA72" s="63"/>
      <c r="DB72" s="63"/>
      <c r="DC72" s="63"/>
      <c r="DD72" s="63"/>
      <c r="DE72" s="63"/>
      <c r="DF72" s="63"/>
      <c r="DG72" s="63"/>
      <c r="DH72" s="63"/>
      <c r="DI72" s="63"/>
      <c r="DJ72" s="63"/>
      <c r="DK72" s="63"/>
      <c r="DL72" s="63"/>
      <c r="DM72" s="63"/>
      <c r="DN72" s="63"/>
      <c r="DO72" s="63"/>
      <c r="DP72" s="63"/>
      <c r="DQ72" s="63"/>
      <c r="DR72" s="63"/>
      <c r="DS72" s="63"/>
      <c r="DT72" s="63"/>
      <c r="DU72" s="63"/>
      <c r="DV72" s="63"/>
      <c r="DW72" s="63"/>
      <c r="DX72" s="63"/>
      <c r="DY72" s="63"/>
      <c r="DZ72" s="63"/>
      <c r="EA72" s="63"/>
      <c r="EB72" s="63"/>
      <c r="EC72" s="63"/>
      <c r="ED72" s="63"/>
      <c r="EE72" s="63"/>
      <c r="EF72" s="63"/>
      <c r="EG72" s="63"/>
      <c r="EH72" s="63"/>
      <c r="EI72" s="63"/>
      <c r="EJ72" s="63"/>
      <c r="EK72" s="63"/>
      <c r="EL72" s="63"/>
      <c r="EM72" s="63"/>
      <c r="EN72" s="63"/>
      <c r="EO72" s="63"/>
      <c r="EP72" s="63"/>
      <c r="EQ72" s="63"/>
      <c r="ER72" s="63"/>
      <c r="ES72" s="63"/>
      <c r="ET72" s="63"/>
      <c r="EU72" s="63"/>
      <c r="EV72" s="63"/>
      <c r="EW72" s="63"/>
      <c r="EX72" s="63"/>
      <c r="EY72" s="63"/>
      <c r="EZ72" s="63"/>
      <c r="FA72" s="63"/>
      <c r="FB72" s="63"/>
      <c r="FC72" s="63"/>
      <c r="FD72" s="63"/>
      <c r="FE72" s="63"/>
      <c r="FF72" s="63"/>
      <c r="FG72" s="63"/>
      <c r="FH72" s="63"/>
      <c r="FI72" s="63"/>
      <c r="FJ72" s="63"/>
      <c r="FK72" s="63"/>
      <c r="FL72" s="63"/>
      <c r="FM72" s="63"/>
      <c r="FN72" s="63"/>
      <c r="FO72" s="63"/>
      <c r="FP72" s="63"/>
      <c r="FQ72" s="63"/>
      <c r="FR72" s="63"/>
      <c r="FS72" s="63"/>
      <c r="FT72" s="63"/>
      <c r="FU72" s="63"/>
      <c r="FV72" s="63"/>
      <c r="FW72" s="63"/>
      <c r="FX72" s="63"/>
      <c r="FY72" s="63"/>
      <c r="FZ72" s="63"/>
      <c r="GA72" s="63"/>
      <c r="GB72" s="63"/>
      <c r="GC72" s="63"/>
      <c r="GD72" s="63"/>
      <c r="GE72" s="63"/>
      <c r="GF72" s="63"/>
      <c r="GG72" s="63"/>
      <c r="GH72" s="63"/>
      <c r="GI72" s="63"/>
      <c r="GJ72" s="63"/>
      <c r="GK72" s="63"/>
      <c r="GL72" s="63"/>
      <c r="GM72" s="63"/>
      <c r="GN72" s="63"/>
      <c r="GO72" s="63"/>
      <c r="GP72" s="63"/>
      <c r="GQ72" s="63"/>
      <c r="GR72" s="63"/>
      <c r="GS72" s="63"/>
      <c r="GT72" s="63"/>
      <c r="GU72" s="63"/>
      <c r="GV72" s="63"/>
      <c r="GW72" s="63"/>
      <c r="GX72" s="63"/>
      <c r="GY72" s="63"/>
      <c r="GZ72" s="63"/>
      <c r="HA72" s="63"/>
      <c r="HB72" s="63"/>
      <c r="HC72" s="63"/>
      <c r="HD72" s="63"/>
      <c r="HE72" s="63"/>
      <c r="HF72" s="63"/>
      <c r="HG72" s="63"/>
      <c r="HH72" s="63"/>
      <c r="HI72" s="63"/>
      <c r="HJ72" s="63"/>
      <c r="HK72" s="63"/>
      <c r="HL72" s="63"/>
      <c r="HM72" s="63"/>
      <c r="HN72" s="63"/>
      <c r="HO72" s="63"/>
      <c r="HP72" s="63"/>
      <c r="HQ72" s="63"/>
      <c r="HR72" s="63"/>
      <c r="HS72" s="63"/>
      <c r="HT72" s="63"/>
      <c r="HU72" s="63"/>
      <c r="HV72" s="63"/>
      <c r="HW72" s="63"/>
      <c r="HX72" s="63"/>
      <c r="HY72" s="63"/>
      <c r="HZ72" s="63"/>
      <c r="IA72" s="63"/>
      <c r="IB72" s="63"/>
      <c r="IC72" s="63"/>
      <c r="ID72" s="63"/>
      <c r="IE72" s="63"/>
      <c r="IF72" s="63"/>
      <c r="IG72" s="63"/>
      <c r="IH72" s="63"/>
      <c r="II72" s="63"/>
      <c r="IJ72" s="63"/>
      <c r="IK72" s="63"/>
      <c r="IL72" s="63"/>
      <c r="IM72" s="63"/>
      <c r="IN72" s="63"/>
      <c r="IO72" s="63"/>
      <c r="IP72" s="63"/>
      <c r="IQ72" s="63"/>
      <c r="IR72" s="63"/>
      <c r="IS72" s="63"/>
      <c r="IT72" s="63"/>
      <c r="IU72" s="63"/>
      <c r="IV72" s="63"/>
    </row>
    <row r="73" spans="1:256" s="430" customFormat="1" x14ac:dyDescent="0.2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63"/>
      <c r="BM73" s="63"/>
      <c r="BN73" s="63"/>
      <c r="BO73" s="63"/>
      <c r="BP73" s="63"/>
      <c r="BQ73" s="63"/>
      <c r="BR73" s="63"/>
      <c r="BS73" s="63"/>
      <c r="BT73" s="63"/>
      <c r="BU73" s="63"/>
      <c r="BV73" s="63"/>
      <c r="BW73" s="63"/>
      <c r="BX73" s="63"/>
      <c r="BY73" s="63"/>
      <c r="BZ73" s="63"/>
      <c r="CA73" s="63"/>
      <c r="CB73" s="63"/>
      <c r="CC73" s="63"/>
      <c r="CD73" s="63"/>
      <c r="CE73" s="63"/>
      <c r="CF73" s="63"/>
      <c r="CG73" s="63"/>
      <c r="CH73" s="63"/>
      <c r="CI73" s="63"/>
      <c r="CJ73" s="63"/>
      <c r="CK73" s="63"/>
      <c r="CL73" s="63"/>
      <c r="CM73" s="63"/>
      <c r="CN73" s="63"/>
      <c r="CO73" s="63"/>
      <c r="CP73" s="63"/>
      <c r="CQ73" s="63"/>
      <c r="CR73" s="63"/>
      <c r="CS73" s="63"/>
      <c r="CT73" s="63"/>
      <c r="CU73" s="63"/>
      <c r="CV73" s="63"/>
      <c r="CW73" s="63"/>
      <c r="CX73" s="63"/>
      <c r="CY73" s="63"/>
      <c r="CZ73" s="63"/>
      <c r="DA73" s="63"/>
      <c r="DB73" s="63"/>
      <c r="DC73" s="63"/>
      <c r="DD73" s="63"/>
      <c r="DE73" s="63"/>
      <c r="DF73" s="63"/>
      <c r="DG73" s="63"/>
      <c r="DH73" s="63"/>
      <c r="DI73" s="63"/>
      <c r="DJ73" s="63"/>
      <c r="DK73" s="63"/>
      <c r="DL73" s="63"/>
      <c r="DM73" s="63"/>
      <c r="DN73" s="63"/>
      <c r="DO73" s="63"/>
      <c r="DP73" s="63"/>
      <c r="DQ73" s="63"/>
      <c r="DR73" s="63"/>
      <c r="DS73" s="63"/>
      <c r="DT73" s="63"/>
      <c r="DU73" s="63"/>
      <c r="DV73" s="63"/>
      <c r="DW73" s="63"/>
      <c r="DX73" s="63"/>
      <c r="DY73" s="63"/>
      <c r="DZ73" s="63"/>
      <c r="EA73" s="63"/>
      <c r="EB73" s="63"/>
      <c r="EC73" s="63"/>
      <c r="ED73" s="63"/>
      <c r="EE73" s="63"/>
      <c r="EF73" s="63"/>
      <c r="EG73" s="63"/>
      <c r="EH73" s="63"/>
      <c r="EI73" s="63"/>
      <c r="EJ73" s="63"/>
      <c r="EK73" s="63"/>
      <c r="EL73" s="63"/>
      <c r="EM73" s="63"/>
      <c r="EN73" s="63"/>
      <c r="EO73" s="63"/>
      <c r="EP73" s="63"/>
      <c r="EQ73" s="63"/>
      <c r="ER73" s="63"/>
      <c r="ES73" s="63"/>
      <c r="ET73" s="63"/>
      <c r="EU73" s="63"/>
      <c r="EV73" s="63"/>
      <c r="EW73" s="63"/>
      <c r="EX73" s="63"/>
      <c r="EY73" s="63"/>
      <c r="EZ73" s="63"/>
      <c r="FA73" s="63"/>
      <c r="FB73" s="63"/>
      <c r="FC73" s="63"/>
      <c r="FD73" s="63"/>
      <c r="FE73" s="63"/>
      <c r="FF73" s="63"/>
      <c r="FG73" s="63"/>
      <c r="FH73" s="63"/>
      <c r="FI73" s="63"/>
      <c r="FJ73" s="63"/>
      <c r="FK73" s="63"/>
      <c r="FL73" s="63"/>
      <c r="FM73" s="63"/>
      <c r="FN73" s="63"/>
      <c r="FO73" s="63"/>
      <c r="FP73" s="63"/>
      <c r="FQ73" s="63"/>
      <c r="FR73" s="63"/>
      <c r="FS73" s="63"/>
      <c r="FT73" s="63"/>
      <c r="FU73" s="63"/>
      <c r="FV73" s="63"/>
      <c r="FW73" s="63"/>
      <c r="FX73" s="63"/>
      <c r="FY73" s="63"/>
      <c r="FZ73" s="63"/>
      <c r="GA73" s="63"/>
      <c r="GB73" s="63"/>
      <c r="GC73" s="63"/>
      <c r="GD73" s="63"/>
      <c r="GE73" s="63"/>
      <c r="GF73" s="63"/>
      <c r="GG73" s="63"/>
      <c r="GH73" s="63"/>
      <c r="GI73" s="63"/>
      <c r="GJ73" s="63"/>
      <c r="GK73" s="63"/>
      <c r="GL73" s="63"/>
      <c r="GM73" s="63"/>
      <c r="GN73" s="63"/>
      <c r="GO73" s="63"/>
      <c r="GP73" s="63"/>
      <c r="GQ73" s="63"/>
      <c r="GR73" s="63"/>
      <c r="GS73" s="63"/>
      <c r="GT73" s="63"/>
      <c r="GU73" s="63"/>
      <c r="GV73" s="63"/>
      <c r="GW73" s="63"/>
      <c r="GX73" s="63"/>
      <c r="GY73" s="63"/>
      <c r="GZ73" s="63"/>
      <c r="HA73" s="63"/>
      <c r="HB73" s="63"/>
      <c r="HC73" s="63"/>
      <c r="HD73" s="63"/>
      <c r="HE73" s="63"/>
      <c r="HF73" s="63"/>
      <c r="HG73" s="63"/>
      <c r="HH73" s="63"/>
      <c r="HI73" s="63"/>
      <c r="HJ73" s="63"/>
      <c r="HK73" s="63"/>
      <c r="HL73" s="63"/>
      <c r="HM73" s="63"/>
      <c r="HN73" s="63"/>
      <c r="HO73" s="63"/>
      <c r="HP73" s="63"/>
      <c r="HQ73" s="63"/>
      <c r="HR73" s="63"/>
      <c r="HS73" s="63"/>
      <c r="HT73" s="63"/>
      <c r="HU73" s="63"/>
      <c r="HV73" s="63"/>
      <c r="HW73" s="63"/>
      <c r="HX73" s="63"/>
      <c r="HY73" s="63"/>
      <c r="HZ73" s="63"/>
      <c r="IA73" s="63"/>
      <c r="IB73" s="63"/>
      <c r="IC73" s="63"/>
      <c r="ID73" s="63"/>
      <c r="IE73" s="63"/>
      <c r="IF73" s="63"/>
      <c r="IG73" s="63"/>
      <c r="IH73" s="63"/>
      <c r="II73" s="63"/>
      <c r="IJ73" s="63"/>
      <c r="IK73" s="63"/>
      <c r="IL73" s="63"/>
      <c r="IM73" s="63"/>
      <c r="IN73" s="63"/>
      <c r="IO73" s="63"/>
      <c r="IP73" s="63"/>
      <c r="IQ73" s="63"/>
      <c r="IR73" s="63"/>
      <c r="IS73" s="63"/>
      <c r="IT73" s="63"/>
      <c r="IU73" s="63"/>
      <c r="IV73" s="63"/>
    </row>
    <row r="74" spans="1:256" s="430" customFormat="1" x14ac:dyDescent="0.2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  <c r="BH74" s="63"/>
      <c r="BI74" s="63"/>
      <c r="BJ74" s="63"/>
      <c r="BK74" s="63"/>
      <c r="BL74" s="63"/>
      <c r="BM74" s="63"/>
      <c r="BN74" s="63"/>
      <c r="BO74" s="63"/>
      <c r="BP74" s="63"/>
      <c r="BQ74" s="63"/>
      <c r="BR74" s="63"/>
      <c r="BS74" s="63"/>
      <c r="BT74" s="63"/>
      <c r="BU74" s="63"/>
      <c r="BV74" s="63"/>
      <c r="BW74" s="63"/>
      <c r="BX74" s="63"/>
      <c r="BY74" s="63"/>
      <c r="BZ74" s="63"/>
      <c r="CA74" s="63"/>
      <c r="CB74" s="63"/>
      <c r="CC74" s="63"/>
      <c r="CD74" s="63"/>
      <c r="CE74" s="63"/>
      <c r="CF74" s="63"/>
      <c r="CG74" s="63"/>
      <c r="CH74" s="63"/>
      <c r="CI74" s="63"/>
      <c r="CJ74" s="63"/>
      <c r="CK74" s="63"/>
      <c r="CL74" s="63"/>
      <c r="CM74" s="63"/>
      <c r="CN74" s="63"/>
      <c r="CO74" s="63"/>
      <c r="CP74" s="63"/>
      <c r="CQ74" s="63"/>
      <c r="CR74" s="63"/>
      <c r="CS74" s="63"/>
      <c r="CT74" s="63"/>
      <c r="CU74" s="63"/>
      <c r="CV74" s="63"/>
      <c r="CW74" s="63"/>
      <c r="CX74" s="63"/>
      <c r="CY74" s="63"/>
      <c r="CZ74" s="63"/>
      <c r="DA74" s="63"/>
      <c r="DB74" s="63"/>
      <c r="DC74" s="63"/>
      <c r="DD74" s="63"/>
      <c r="DE74" s="63"/>
      <c r="DF74" s="63"/>
      <c r="DG74" s="63"/>
      <c r="DH74" s="63"/>
      <c r="DI74" s="63"/>
      <c r="DJ74" s="63"/>
      <c r="DK74" s="63"/>
      <c r="DL74" s="63"/>
      <c r="DM74" s="63"/>
      <c r="DN74" s="63"/>
      <c r="DO74" s="63"/>
      <c r="DP74" s="63"/>
      <c r="DQ74" s="63"/>
      <c r="DR74" s="63"/>
      <c r="DS74" s="63"/>
      <c r="DT74" s="63"/>
      <c r="DU74" s="63"/>
      <c r="DV74" s="63"/>
      <c r="DW74" s="63"/>
      <c r="DX74" s="63"/>
      <c r="DY74" s="63"/>
      <c r="DZ74" s="63"/>
      <c r="EA74" s="63"/>
      <c r="EB74" s="63"/>
      <c r="EC74" s="63"/>
      <c r="ED74" s="63"/>
      <c r="EE74" s="63"/>
      <c r="EF74" s="63"/>
      <c r="EG74" s="63"/>
      <c r="EH74" s="63"/>
      <c r="EI74" s="63"/>
      <c r="EJ74" s="63"/>
      <c r="EK74" s="63"/>
      <c r="EL74" s="63"/>
      <c r="EM74" s="63"/>
      <c r="EN74" s="63"/>
      <c r="EO74" s="63"/>
      <c r="EP74" s="63"/>
      <c r="EQ74" s="63"/>
      <c r="ER74" s="63"/>
      <c r="ES74" s="63"/>
      <c r="ET74" s="63"/>
      <c r="EU74" s="63"/>
      <c r="EV74" s="63"/>
      <c r="EW74" s="63"/>
      <c r="EX74" s="63"/>
      <c r="EY74" s="63"/>
      <c r="EZ74" s="63"/>
      <c r="FA74" s="63"/>
      <c r="FB74" s="63"/>
      <c r="FC74" s="63"/>
      <c r="FD74" s="63"/>
      <c r="FE74" s="63"/>
      <c r="FF74" s="63"/>
      <c r="FG74" s="63"/>
      <c r="FH74" s="63"/>
      <c r="FI74" s="63"/>
      <c r="FJ74" s="63"/>
      <c r="FK74" s="63"/>
      <c r="FL74" s="63"/>
      <c r="FM74" s="63"/>
      <c r="FN74" s="63"/>
      <c r="FO74" s="63"/>
      <c r="FP74" s="63"/>
      <c r="FQ74" s="63"/>
      <c r="FR74" s="63"/>
      <c r="FS74" s="63"/>
      <c r="FT74" s="63"/>
      <c r="FU74" s="63"/>
      <c r="FV74" s="63"/>
      <c r="FW74" s="63"/>
      <c r="FX74" s="63"/>
      <c r="FY74" s="63"/>
      <c r="FZ74" s="63"/>
      <c r="GA74" s="63"/>
      <c r="GB74" s="63"/>
      <c r="GC74" s="63"/>
      <c r="GD74" s="63"/>
      <c r="GE74" s="63"/>
      <c r="GF74" s="63"/>
      <c r="GG74" s="63"/>
      <c r="GH74" s="63"/>
      <c r="GI74" s="63"/>
      <c r="GJ74" s="63"/>
      <c r="GK74" s="63"/>
      <c r="GL74" s="63"/>
      <c r="GM74" s="63"/>
      <c r="GN74" s="63"/>
      <c r="GO74" s="63"/>
      <c r="GP74" s="63"/>
      <c r="GQ74" s="63"/>
      <c r="GR74" s="63"/>
      <c r="GS74" s="63"/>
      <c r="GT74" s="63"/>
      <c r="GU74" s="63"/>
      <c r="GV74" s="63"/>
      <c r="GW74" s="63"/>
      <c r="GX74" s="63"/>
      <c r="GY74" s="63"/>
      <c r="GZ74" s="63"/>
      <c r="HA74" s="63"/>
      <c r="HB74" s="63"/>
      <c r="HC74" s="63"/>
      <c r="HD74" s="63"/>
      <c r="HE74" s="63"/>
      <c r="HF74" s="63"/>
      <c r="HG74" s="63"/>
      <c r="HH74" s="63"/>
      <c r="HI74" s="63"/>
      <c r="HJ74" s="63"/>
      <c r="HK74" s="63"/>
      <c r="HL74" s="63"/>
      <c r="HM74" s="63"/>
      <c r="HN74" s="63"/>
      <c r="HO74" s="63"/>
      <c r="HP74" s="63"/>
      <c r="HQ74" s="63"/>
      <c r="HR74" s="63"/>
      <c r="HS74" s="63"/>
      <c r="HT74" s="63"/>
      <c r="HU74" s="63"/>
      <c r="HV74" s="63"/>
      <c r="HW74" s="63"/>
      <c r="HX74" s="63"/>
      <c r="HY74" s="63"/>
      <c r="HZ74" s="63"/>
      <c r="IA74" s="63"/>
      <c r="IB74" s="63"/>
      <c r="IC74" s="63"/>
      <c r="ID74" s="63"/>
      <c r="IE74" s="63"/>
      <c r="IF74" s="63"/>
      <c r="IG74" s="63"/>
      <c r="IH74" s="63"/>
      <c r="II74" s="63"/>
      <c r="IJ74" s="63"/>
      <c r="IK74" s="63"/>
      <c r="IL74" s="63"/>
      <c r="IM74" s="63"/>
      <c r="IN74" s="63"/>
      <c r="IO74" s="63"/>
      <c r="IP74" s="63"/>
      <c r="IQ74" s="63"/>
      <c r="IR74" s="63"/>
      <c r="IS74" s="63"/>
      <c r="IT74" s="63"/>
      <c r="IU74" s="63"/>
      <c r="IV74" s="63"/>
    </row>
    <row r="75" spans="1:256" s="430" customFormat="1" x14ac:dyDescent="0.2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  <c r="BH75" s="63"/>
      <c r="BI75" s="63"/>
      <c r="BJ75" s="63"/>
      <c r="BK75" s="63"/>
      <c r="BL75" s="63"/>
      <c r="BM75" s="63"/>
      <c r="BN75" s="63"/>
      <c r="BO75" s="63"/>
      <c r="BP75" s="63"/>
      <c r="BQ75" s="63"/>
      <c r="BR75" s="63"/>
      <c r="BS75" s="63"/>
      <c r="BT75" s="63"/>
      <c r="BU75" s="63"/>
      <c r="BV75" s="63"/>
      <c r="BW75" s="63"/>
      <c r="BX75" s="63"/>
      <c r="BY75" s="63"/>
      <c r="BZ75" s="63"/>
      <c r="CA75" s="63"/>
      <c r="CB75" s="63"/>
      <c r="CC75" s="63"/>
      <c r="CD75" s="63"/>
      <c r="CE75" s="63"/>
      <c r="CF75" s="63"/>
      <c r="CG75" s="63"/>
      <c r="CH75" s="63"/>
      <c r="CI75" s="63"/>
      <c r="CJ75" s="63"/>
      <c r="CK75" s="63"/>
      <c r="CL75" s="63"/>
      <c r="CM75" s="63"/>
      <c r="CN75" s="63"/>
      <c r="CO75" s="63"/>
      <c r="CP75" s="63"/>
      <c r="CQ75" s="63"/>
      <c r="CR75" s="63"/>
      <c r="CS75" s="63"/>
      <c r="CT75" s="63"/>
      <c r="CU75" s="63"/>
      <c r="CV75" s="63"/>
      <c r="CW75" s="63"/>
      <c r="CX75" s="63"/>
      <c r="CY75" s="63"/>
      <c r="CZ75" s="63"/>
      <c r="DA75" s="63"/>
      <c r="DB75" s="63"/>
      <c r="DC75" s="63"/>
      <c r="DD75" s="63"/>
      <c r="DE75" s="63"/>
      <c r="DF75" s="63"/>
      <c r="DG75" s="63"/>
      <c r="DH75" s="63"/>
      <c r="DI75" s="63"/>
      <c r="DJ75" s="63"/>
      <c r="DK75" s="63"/>
      <c r="DL75" s="63"/>
      <c r="DM75" s="63"/>
      <c r="DN75" s="63"/>
      <c r="DO75" s="63"/>
      <c r="DP75" s="63"/>
      <c r="DQ75" s="63"/>
      <c r="DR75" s="63"/>
      <c r="DS75" s="63"/>
      <c r="DT75" s="63"/>
      <c r="DU75" s="63"/>
      <c r="DV75" s="63"/>
      <c r="DW75" s="63"/>
      <c r="DX75" s="63"/>
      <c r="DY75" s="63"/>
      <c r="DZ75" s="63"/>
      <c r="EA75" s="63"/>
      <c r="EB75" s="63"/>
      <c r="EC75" s="63"/>
      <c r="ED75" s="63"/>
      <c r="EE75" s="63"/>
      <c r="EF75" s="63"/>
      <c r="EG75" s="63"/>
      <c r="EH75" s="63"/>
      <c r="EI75" s="63"/>
      <c r="EJ75" s="63"/>
      <c r="EK75" s="63"/>
      <c r="EL75" s="63"/>
      <c r="EM75" s="63"/>
      <c r="EN75" s="63"/>
      <c r="EO75" s="63"/>
      <c r="EP75" s="63"/>
      <c r="EQ75" s="63"/>
      <c r="ER75" s="63"/>
      <c r="ES75" s="63"/>
      <c r="ET75" s="63"/>
      <c r="EU75" s="63"/>
      <c r="EV75" s="63"/>
      <c r="EW75" s="63"/>
      <c r="EX75" s="63"/>
      <c r="EY75" s="63"/>
      <c r="EZ75" s="63"/>
      <c r="FA75" s="63"/>
      <c r="FB75" s="63"/>
      <c r="FC75" s="63"/>
      <c r="FD75" s="63"/>
      <c r="FE75" s="63"/>
      <c r="FF75" s="63"/>
      <c r="FG75" s="63"/>
      <c r="FH75" s="63"/>
      <c r="FI75" s="63"/>
      <c r="FJ75" s="63"/>
      <c r="FK75" s="63"/>
      <c r="FL75" s="63"/>
      <c r="FM75" s="63"/>
      <c r="FN75" s="63"/>
      <c r="FO75" s="63"/>
      <c r="FP75" s="63"/>
      <c r="FQ75" s="63"/>
      <c r="FR75" s="63"/>
      <c r="FS75" s="63"/>
      <c r="FT75" s="63"/>
      <c r="FU75" s="63"/>
      <c r="FV75" s="63"/>
      <c r="FW75" s="63"/>
      <c r="FX75" s="63"/>
      <c r="FY75" s="63"/>
      <c r="FZ75" s="63"/>
      <c r="GA75" s="63"/>
      <c r="GB75" s="63"/>
      <c r="GC75" s="63"/>
      <c r="GD75" s="63"/>
      <c r="GE75" s="63"/>
      <c r="GF75" s="63"/>
      <c r="GG75" s="63"/>
      <c r="GH75" s="63"/>
      <c r="GI75" s="63"/>
      <c r="GJ75" s="63"/>
      <c r="GK75" s="63"/>
      <c r="GL75" s="63"/>
      <c r="GM75" s="63"/>
      <c r="GN75" s="63"/>
      <c r="GO75" s="63"/>
      <c r="GP75" s="63"/>
      <c r="GQ75" s="63"/>
      <c r="GR75" s="63"/>
      <c r="GS75" s="63"/>
      <c r="GT75" s="63"/>
      <c r="GU75" s="63"/>
      <c r="GV75" s="63"/>
      <c r="GW75" s="63"/>
      <c r="GX75" s="63"/>
      <c r="GY75" s="63"/>
      <c r="GZ75" s="63"/>
      <c r="HA75" s="63"/>
      <c r="HB75" s="63"/>
      <c r="HC75" s="63"/>
      <c r="HD75" s="63"/>
      <c r="HE75" s="63"/>
      <c r="HF75" s="63"/>
      <c r="HG75" s="63"/>
      <c r="HH75" s="63"/>
      <c r="HI75" s="63"/>
      <c r="HJ75" s="63"/>
      <c r="HK75" s="63"/>
      <c r="HL75" s="63"/>
      <c r="HM75" s="63"/>
      <c r="HN75" s="63"/>
      <c r="HO75" s="63"/>
      <c r="HP75" s="63"/>
      <c r="HQ75" s="63"/>
      <c r="HR75" s="63"/>
      <c r="HS75" s="63"/>
      <c r="HT75" s="63"/>
      <c r="HU75" s="63"/>
      <c r="HV75" s="63"/>
      <c r="HW75" s="63"/>
      <c r="HX75" s="63"/>
      <c r="HY75" s="63"/>
      <c r="HZ75" s="63"/>
      <c r="IA75" s="63"/>
      <c r="IB75" s="63"/>
      <c r="IC75" s="63"/>
      <c r="ID75" s="63"/>
      <c r="IE75" s="63"/>
      <c r="IF75" s="63"/>
      <c r="IG75" s="63"/>
      <c r="IH75" s="63"/>
      <c r="II75" s="63"/>
      <c r="IJ75" s="63"/>
      <c r="IK75" s="63"/>
      <c r="IL75" s="63"/>
      <c r="IM75" s="63"/>
      <c r="IN75" s="63"/>
      <c r="IO75" s="63"/>
      <c r="IP75" s="63"/>
      <c r="IQ75" s="63"/>
      <c r="IR75" s="63"/>
      <c r="IS75" s="63"/>
      <c r="IT75" s="63"/>
      <c r="IU75" s="63"/>
      <c r="IV75" s="63"/>
    </row>
    <row r="76" spans="1:256" s="430" customFormat="1" x14ac:dyDescent="0.2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  <c r="BP76" s="63"/>
      <c r="BQ76" s="63"/>
      <c r="BR76" s="63"/>
      <c r="BS76" s="63"/>
      <c r="BT76" s="63"/>
      <c r="BU76" s="63"/>
      <c r="BV76" s="63"/>
      <c r="BW76" s="63"/>
      <c r="BX76" s="63"/>
      <c r="BY76" s="63"/>
      <c r="BZ76" s="63"/>
      <c r="CA76" s="63"/>
      <c r="CB76" s="63"/>
      <c r="CC76" s="63"/>
      <c r="CD76" s="63"/>
      <c r="CE76" s="63"/>
      <c r="CF76" s="63"/>
      <c r="CG76" s="63"/>
      <c r="CH76" s="63"/>
      <c r="CI76" s="63"/>
      <c r="CJ76" s="63"/>
      <c r="CK76" s="63"/>
      <c r="CL76" s="63"/>
      <c r="CM76" s="63"/>
      <c r="CN76" s="63"/>
      <c r="CO76" s="63"/>
      <c r="CP76" s="63"/>
      <c r="CQ76" s="63"/>
      <c r="CR76" s="63"/>
      <c r="CS76" s="63"/>
      <c r="CT76" s="63"/>
      <c r="CU76" s="63"/>
      <c r="CV76" s="63"/>
      <c r="CW76" s="63"/>
      <c r="CX76" s="63"/>
      <c r="CY76" s="63"/>
      <c r="CZ76" s="63"/>
      <c r="DA76" s="63"/>
      <c r="DB76" s="63"/>
      <c r="DC76" s="63"/>
      <c r="DD76" s="63"/>
      <c r="DE76" s="63"/>
      <c r="DF76" s="63"/>
      <c r="DG76" s="63"/>
      <c r="DH76" s="63"/>
      <c r="DI76" s="63"/>
      <c r="DJ76" s="63"/>
      <c r="DK76" s="63"/>
      <c r="DL76" s="63"/>
      <c r="DM76" s="63"/>
      <c r="DN76" s="63"/>
      <c r="DO76" s="63"/>
      <c r="DP76" s="63"/>
      <c r="DQ76" s="63"/>
      <c r="DR76" s="63"/>
      <c r="DS76" s="63"/>
      <c r="DT76" s="63"/>
      <c r="DU76" s="63"/>
      <c r="DV76" s="63"/>
      <c r="DW76" s="63"/>
      <c r="DX76" s="63"/>
      <c r="DY76" s="63"/>
      <c r="DZ76" s="63"/>
      <c r="EA76" s="63"/>
      <c r="EB76" s="63"/>
      <c r="EC76" s="63"/>
      <c r="ED76" s="63"/>
      <c r="EE76" s="63"/>
      <c r="EF76" s="63"/>
      <c r="EG76" s="63"/>
      <c r="EH76" s="63"/>
      <c r="EI76" s="63"/>
      <c r="EJ76" s="63"/>
      <c r="EK76" s="63"/>
      <c r="EL76" s="63"/>
      <c r="EM76" s="63"/>
      <c r="EN76" s="63"/>
      <c r="EO76" s="63"/>
      <c r="EP76" s="63"/>
      <c r="EQ76" s="63"/>
      <c r="ER76" s="63"/>
      <c r="ES76" s="63"/>
      <c r="ET76" s="63"/>
      <c r="EU76" s="63"/>
      <c r="EV76" s="63"/>
      <c r="EW76" s="63"/>
      <c r="EX76" s="63"/>
      <c r="EY76" s="63"/>
      <c r="EZ76" s="63"/>
      <c r="FA76" s="63"/>
      <c r="FB76" s="63"/>
      <c r="FC76" s="63"/>
      <c r="FD76" s="63"/>
      <c r="FE76" s="63"/>
      <c r="FF76" s="63"/>
      <c r="FG76" s="63"/>
      <c r="FH76" s="63"/>
      <c r="FI76" s="63"/>
      <c r="FJ76" s="63"/>
      <c r="FK76" s="63"/>
      <c r="FL76" s="63"/>
      <c r="FM76" s="63"/>
      <c r="FN76" s="63"/>
      <c r="FO76" s="63"/>
      <c r="FP76" s="63"/>
      <c r="FQ76" s="63"/>
      <c r="FR76" s="63"/>
      <c r="FS76" s="63"/>
      <c r="FT76" s="63"/>
      <c r="FU76" s="63"/>
      <c r="FV76" s="63"/>
      <c r="FW76" s="63"/>
      <c r="FX76" s="63"/>
      <c r="FY76" s="63"/>
      <c r="FZ76" s="63"/>
      <c r="GA76" s="63"/>
      <c r="GB76" s="63"/>
      <c r="GC76" s="63"/>
      <c r="GD76" s="63"/>
      <c r="GE76" s="63"/>
      <c r="GF76" s="63"/>
      <c r="GG76" s="63"/>
      <c r="GH76" s="63"/>
      <c r="GI76" s="63"/>
      <c r="GJ76" s="63"/>
      <c r="GK76" s="63"/>
      <c r="GL76" s="63"/>
      <c r="GM76" s="63"/>
      <c r="GN76" s="63"/>
      <c r="GO76" s="63"/>
      <c r="GP76" s="63"/>
      <c r="GQ76" s="63"/>
      <c r="GR76" s="63"/>
      <c r="GS76" s="63"/>
      <c r="GT76" s="63"/>
      <c r="GU76" s="63"/>
      <c r="GV76" s="63"/>
      <c r="GW76" s="63"/>
      <c r="GX76" s="63"/>
      <c r="GY76" s="63"/>
      <c r="GZ76" s="63"/>
      <c r="HA76" s="63"/>
      <c r="HB76" s="63"/>
      <c r="HC76" s="63"/>
      <c r="HD76" s="63"/>
      <c r="HE76" s="63"/>
      <c r="HF76" s="63"/>
      <c r="HG76" s="63"/>
      <c r="HH76" s="63"/>
      <c r="HI76" s="63"/>
      <c r="HJ76" s="63"/>
      <c r="HK76" s="63"/>
      <c r="HL76" s="63"/>
      <c r="HM76" s="63"/>
      <c r="HN76" s="63"/>
      <c r="HO76" s="63"/>
      <c r="HP76" s="63"/>
      <c r="HQ76" s="63"/>
      <c r="HR76" s="63"/>
      <c r="HS76" s="63"/>
      <c r="HT76" s="63"/>
      <c r="HU76" s="63"/>
      <c r="HV76" s="63"/>
      <c r="HW76" s="63"/>
      <c r="HX76" s="63"/>
      <c r="HY76" s="63"/>
      <c r="HZ76" s="63"/>
      <c r="IA76" s="63"/>
      <c r="IB76" s="63"/>
      <c r="IC76" s="63"/>
      <c r="ID76" s="63"/>
      <c r="IE76" s="63"/>
      <c r="IF76" s="63"/>
      <c r="IG76" s="63"/>
      <c r="IH76" s="63"/>
      <c r="II76" s="63"/>
      <c r="IJ76" s="63"/>
      <c r="IK76" s="63"/>
      <c r="IL76" s="63"/>
      <c r="IM76" s="63"/>
      <c r="IN76" s="63"/>
      <c r="IO76" s="63"/>
      <c r="IP76" s="63"/>
      <c r="IQ76" s="63"/>
      <c r="IR76" s="63"/>
      <c r="IS76" s="63"/>
      <c r="IT76" s="63"/>
      <c r="IU76" s="63"/>
      <c r="IV76" s="63"/>
    </row>
    <row r="77" spans="1:256" s="430" customFormat="1" x14ac:dyDescent="0.2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63"/>
      <c r="BM77" s="63"/>
      <c r="BN77" s="63"/>
      <c r="BO77" s="63"/>
      <c r="BP77" s="63"/>
      <c r="BQ77" s="63"/>
      <c r="BR77" s="63"/>
      <c r="BS77" s="63"/>
      <c r="BT77" s="63"/>
      <c r="BU77" s="63"/>
      <c r="BV77" s="63"/>
      <c r="BW77" s="63"/>
      <c r="BX77" s="63"/>
      <c r="BY77" s="63"/>
      <c r="BZ77" s="63"/>
      <c r="CA77" s="63"/>
      <c r="CB77" s="63"/>
      <c r="CC77" s="63"/>
      <c r="CD77" s="63"/>
      <c r="CE77" s="63"/>
      <c r="CF77" s="63"/>
      <c r="CG77" s="63"/>
      <c r="CH77" s="63"/>
      <c r="CI77" s="63"/>
      <c r="CJ77" s="63"/>
      <c r="CK77" s="63"/>
      <c r="CL77" s="63"/>
      <c r="CM77" s="63"/>
      <c r="CN77" s="63"/>
      <c r="CO77" s="63"/>
      <c r="CP77" s="63"/>
      <c r="CQ77" s="63"/>
      <c r="CR77" s="63"/>
      <c r="CS77" s="63"/>
      <c r="CT77" s="63"/>
      <c r="CU77" s="63"/>
      <c r="CV77" s="63"/>
      <c r="CW77" s="63"/>
      <c r="CX77" s="63"/>
      <c r="CY77" s="63"/>
      <c r="CZ77" s="63"/>
      <c r="DA77" s="63"/>
      <c r="DB77" s="63"/>
      <c r="DC77" s="63"/>
      <c r="DD77" s="63"/>
      <c r="DE77" s="63"/>
      <c r="DF77" s="63"/>
      <c r="DG77" s="63"/>
      <c r="DH77" s="63"/>
      <c r="DI77" s="63"/>
      <c r="DJ77" s="63"/>
      <c r="DK77" s="63"/>
      <c r="DL77" s="63"/>
      <c r="DM77" s="63"/>
      <c r="DN77" s="63"/>
      <c r="DO77" s="63"/>
      <c r="DP77" s="63"/>
      <c r="DQ77" s="63"/>
      <c r="DR77" s="63"/>
      <c r="DS77" s="63"/>
      <c r="DT77" s="63"/>
      <c r="DU77" s="63"/>
      <c r="DV77" s="63"/>
      <c r="DW77" s="63"/>
      <c r="DX77" s="63"/>
      <c r="DY77" s="63"/>
      <c r="DZ77" s="63"/>
      <c r="EA77" s="63"/>
      <c r="EB77" s="63"/>
      <c r="EC77" s="63"/>
      <c r="ED77" s="63"/>
      <c r="EE77" s="63"/>
      <c r="EF77" s="63"/>
      <c r="EG77" s="63"/>
      <c r="EH77" s="63"/>
      <c r="EI77" s="63"/>
      <c r="EJ77" s="63"/>
      <c r="EK77" s="63"/>
      <c r="EL77" s="63"/>
      <c r="EM77" s="63"/>
      <c r="EN77" s="63"/>
      <c r="EO77" s="63"/>
      <c r="EP77" s="63"/>
      <c r="EQ77" s="63"/>
      <c r="ER77" s="63"/>
      <c r="ES77" s="63"/>
      <c r="ET77" s="63"/>
      <c r="EU77" s="63"/>
      <c r="EV77" s="63"/>
      <c r="EW77" s="63"/>
      <c r="EX77" s="63"/>
      <c r="EY77" s="63"/>
      <c r="EZ77" s="63"/>
      <c r="FA77" s="63"/>
      <c r="FB77" s="63"/>
      <c r="FC77" s="63"/>
      <c r="FD77" s="63"/>
      <c r="FE77" s="63"/>
      <c r="FF77" s="63"/>
      <c r="FG77" s="63"/>
      <c r="FH77" s="63"/>
      <c r="FI77" s="63"/>
      <c r="FJ77" s="63"/>
      <c r="FK77" s="63"/>
      <c r="FL77" s="63"/>
      <c r="FM77" s="63"/>
      <c r="FN77" s="63"/>
      <c r="FO77" s="63"/>
      <c r="FP77" s="63"/>
      <c r="FQ77" s="63"/>
      <c r="FR77" s="63"/>
      <c r="FS77" s="63"/>
      <c r="FT77" s="63"/>
      <c r="FU77" s="63"/>
      <c r="FV77" s="63"/>
      <c r="FW77" s="63"/>
      <c r="FX77" s="63"/>
      <c r="FY77" s="63"/>
      <c r="FZ77" s="63"/>
      <c r="GA77" s="63"/>
      <c r="GB77" s="63"/>
      <c r="GC77" s="63"/>
      <c r="GD77" s="63"/>
      <c r="GE77" s="63"/>
      <c r="GF77" s="63"/>
      <c r="GG77" s="63"/>
      <c r="GH77" s="63"/>
      <c r="GI77" s="63"/>
      <c r="GJ77" s="63"/>
      <c r="GK77" s="63"/>
      <c r="GL77" s="63"/>
      <c r="GM77" s="63"/>
      <c r="GN77" s="63"/>
      <c r="GO77" s="63"/>
      <c r="GP77" s="63"/>
      <c r="GQ77" s="63"/>
      <c r="GR77" s="63"/>
      <c r="GS77" s="63"/>
      <c r="GT77" s="63"/>
      <c r="GU77" s="63"/>
      <c r="GV77" s="63"/>
      <c r="GW77" s="63"/>
      <c r="GX77" s="63"/>
      <c r="GY77" s="63"/>
      <c r="GZ77" s="63"/>
      <c r="HA77" s="63"/>
      <c r="HB77" s="63"/>
      <c r="HC77" s="63"/>
      <c r="HD77" s="63"/>
      <c r="HE77" s="63"/>
      <c r="HF77" s="63"/>
      <c r="HG77" s="63"/>
      <c r="HH77" s="63"/>
      <c r="HI77" s="63"/>
      <c r="HJ77" s="63"/>
      <c r="HK77" s="63"/>
      <c r="HL77" s="63"/>
      <c r="HM77" s="63"/>
      <c r="HN77" s="63"/>
      <c r="HO77" s="63"/>
      <c r="HP77" s="63"/>
      <c r="HQ77" s="63"/>
      <c r="HR77" s="63"/>
      <c r="HS77" s="63"/>
      <c r="HT77" s="63"/>
      <c r="HU77" s="63"/>
      <c r="HV77" s="63"/>
      <c r="HW77" s="63"/>
      <c r="HX77" s="63"/>
      <c r="HY77" s="63"/>
      <c r="HZ77" s="63"/>
      <c r="IA77" s="63"/>
      <c r="IB77" s="63"/>
      <c r="IC77" s="63"/>
      <c r="ID77" s="63"/>
      <c r="IE77" s="63"/>
      <c r="IF77" s="63"/>
      <c r="IG77" s="63"/>
      <c r="IH77" s="63"/>
      <c r="II77" s="63"/>
      <c r="IJ77" s="63"/>
      <c r="IK77" s="63"/>
      <c r="IL77" s="63"/>
      <c r="IM77" s="63"/>
      <c r="IN77" s="63"/>
      <c r="IO77" s="63"/>
      <c r="IP77" s="63"/>
      <c r="IQ77" s="63"/>
      <c r="IR77" s="63"/>
      <c r="IS77" s="63"/>
      <c r="IT77" s="63"/>
      <c r="IU77" s="63"/>
      <c r="IV77" s="63"/>
    </row>
    <row r="78" spans="1:256" s="430" customFormat="1" x14ac:dyDescent="0.2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63"/>
      <c r="BI78" s="63"/>
      <c r="BJ78" s="63"/>
      <c r="BK78" s="63"/>
      <c r="BL78" s="63"/>
      <c r="BM78" s="63"/>
      <c r="BN78" s="63"/>
      <c r="BO78" s="63"/>
      <c r="BP78" s="63"/>
      <c r="BQ78" s="63"/>
      <c r="BR78" s="63"/>
      <c r="BS78" s="63"/>
      <c r="BT78" s="63"/>
      <c r="BU78" s="63"/>
      <c r="BV78" s="63"/>
      <c r="BW78" s="63"/>
      <c r="BX78" s="63"/>
      <c r="BY78" s="63"/>
      <c r="BZ78" s="63"/>
      <c r="CA78" s="63"/>
      <c r="CB78" s="63"/>
      <c r="CC78" s="63"/>
      <c r="CD78" s="63"/>
      <c r="CE78" s="63"/>
      <c r="CF78" s="63"/>
      <c r="CG78" s="63"/>
      <c r="CH78" s="63"/>
      <c r="CI78" s="63"/>
      <c r="CJ78" s="63"/>
      <c r="CK78" s="63"/>
      <c r="CL78" s="63"/>
      <c r="CM78" s="63"/>
      <c r="CN78" s="63"/>
      <c r="CO78" s="63"/>
      <c r="CP78" s="63"/>
      <c r="CQ78" s="63"/>
      <c r="CR78" s="63"/>
      <c r="CS78" s="63"/>
      <c r="CT78" s="63"/>
      <c r="CU78" s="63"/>
      <c r="CV78" s="63"/>
      <c r="CW78" s="63"/>
      <c r="CX78" s="63"/>
      <c r="CY78" s="63"/>
      <c r="CZ78" s="63"/>
      <c r="DA78" s="63"/>
      <c r="DB78" s="63"/>
      <c r="DC78" s="63"/>
      <c r="DD78" s="63"/>
      <c r="DE78" s="63"/>
      <c r="DF78" s="63"/>
      <c r="DG78" s="63"/>
      <c r="DH78" s="63"/>
      <c r="DI78" s="63"/>
      <c r="DJ78" s="63"/>
      <c r="DK78" s="63"/>
      <c r="DL78" s="63"/>
      <c r="DM78" s="63"/>
      <c r="DN78" s="63"/>
      <c r="DO78" s="63"/>
      <c r="DP78" s="63"/>
      <c r="DQ78" s="63"/>
      <c r="DR78" s="63"/>
      <c r="DS78" s="63"/>
      <c r="DT78" s="63"/>
      <c r="DU78" s="63"/>
      <c r="DV78" s="63"/>
      <c r="DW78" s="63"/>
      <c r="DX78" s="63"/>
      <c r="DY78" s="63"/>
      <c r="DZ78" s="63"/>
      <c r="EA78" s="63"/>
      <c r="EB78" s="63"/>
      <c r="EC78" s="63"/>
      <c r="ED78" s="63"/>
      <c r="EE78" s="63"/>
      <c r="EF78" s="63"/>
      <c r="EG78" s="63"/>
      <c r="EH78" s="63"/>
      <c r="EI78" s="63"/>
      <c r="EJ78" s="63"/>
      <c r="EK78" s="63"/>
      <c r="EL78" s="63"/>
      <c r="EM78" s="63"/>
      <c r="EN78" s="63"/>
      <c r="EO78" s="63"/>
      <c r="EP78" s="63"/>
      <c r="EQ78" s="63"/>
      <c r="ER78" s="63"/>
      <c r="ES78" s="63"/>
      <c r="ET78" s="63"/>
      <c r="EU78" s="63"/>
      <c r="EV78" s="63"/>
      <c r="EW78" s="63"/>
      <c r="EX78" s="63"/>
      <c r="EY78" s="63"/>
      <c r="EZ78" s="63"/>
      <c r="FA78" s="63"/>
      <c r="FB78" s="63"/>
      <c r="FC78" s="63"/>
      <c r="FD78" s="63"/>
      <c r="FE78" s="63"/>
      <c r="FF78" s="63"/>
      <c r="FG78" s="63"/>
      <c r="FH78" s="63"/>
      <c r="FI78" s="63"/>
      <c r="FJ78" s="63"/>
      <c r="FK78" s="63"/>
      <c r="FL78" s="63"/>
      <c r="FM78" s="63"/>
      <c r="FN78" s="63"/>
      <c r="FO78" s="63"/>
      <c r="FP78" s="63"/>
      <c r="FQ78" s="63"/>
      <c r="FR78" s="63"/>
      <c r="FS78" s="63"/>
      <c r="FT78" s="63"/>
      <c r="FU78" s="63"/>
      <c r="FV78" s="63"/>
      <c r="FW78" s="63"/>
      <c r="FX78" s="63"/>
      <c r="FY78" s="63"/>
      <c r="FZ78" s="63"/>
      <c r="GA78" s="63"/>
      <c r="GB78" s="63"/>
      <c r="GC78" s="63"/>
      <c r="GD78" s="63"/>
      <c r="GE78" s="63"/>
      <c r="GF78" s="63"/>
      <c r="GG78" s="63"/>
      <c r="GH78" s="63"/>
      <c r="GI78" s="63"/>
      <c r="GJ78" s="63"/>
      <c r="GK78" s="63"/>
      <c r="GL78" s="63"/>
      <c r="GM78" s="63"/>
      <c r="GN78" s="63"/>
      <c r="GO78" s="63"/>
      <c r="GP78" s="63"/>
      <c r="GQ78" s="63"/>
      <c r="GR78" s="63"/>
      <c r="GS78" s="63"/>
      <c r="GT78" s="63"/>
      <c r="GU78" s="63"/>
      <c r="GV78" s="63"/>
      <c r="GW78" s="63"/>
      <c r="GX78" s="63"/>
      <c r="GY78" s="63"/>
      <c r="GZ78" s="63"/>
      <c r="HA78" s="63"/>
      <c r="HB78" s="63"/>
      <c r="HC78" s="63"/>
      <c r="HD78" s="63"/>
      <c r="HE78" s="63"/>
      <c r="HF78" s="63"/>
      <c r="HG78" s="63"/>
      <c r="HH78" s="63"/>
      <c r="HI78" s="63"/>
      <c r="HJ78" s="63"/>
      <c r="HK78" s="63"/>
      <c r="HL78" s="63"/>
      <c r="HM78" s="63"/>
      <c r="HN78" s="63"/>
      <c r="HO78" s="63"/>
      <c r="HP78" s="63"/>
      <c r="HQ78" s="63"/>
      <c r="HR78" s="63"/>
      <c r="HS78" s="63"/>
      <c r="HT78" s="63"/>
      <c r="HU78" s="63"/>
      <c r="HV78" s="63"/>
      <c r="HW78" s="63"/>
      <c r="HX78" s="63"/>
      <c r="HY78" s="63"/>
      <c r="HZ78" s="63"/>
      <c r="IA78" s="63"/>
      <c r="IB78" s="63"/>
      <c r="IC78" s="63"/>
      <c r="ID78" s="63"/>
      <c r="IE78" s="63"/>
      <c r="IF78" s="63"/>
      <c r="IG78" s="63"/>
      <c r="IH78" s="63"/>
      <c r="II78" s="63"/>
      <c r="IJ78" s="63"/>
      <c r="IK78" s="63"/>
      <c r="IL78" s="63"/>
      <c r="IM78" s="63"/>
      <c r="IN78" s="63"/>
      <c r="IO78" s="63"/>
      <c r="IP78" s="63"/>
      <c r="IQ78" s="63"/>
      <c r="IR78" s="63"/>
      <c r="IS78" s="63"/>
      <c r="IT78" s="63"/>
      <c r="IU78" s="63"/>
      <c r="IV78" s="63"/>
    </row>
    <row r="79" spans="1:256" s="430" customFormat="1" x14ac:dyDescent="0.2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3"/>
      <c r="BN79" s="63"/>
      <c r="BO79" s="63"/>
      <c r="BP79" s="63"/>
      <c r="BQ79" s="63"/>
      <c r="BR79" s="63"/>
      <c r="BS79" s="63"/>
      <c r="BT79" s="63"/>
      <c r="BU79" s="63"/>
      <c r="BV79" s="63"/>
      <c r="BW79" s="63"/>
      <c r="BX79" s="63"/>
      <c r="BY79" s="63"/>
      <c r="BZ79" s="63"/>
      <c r="CA79" s="63"/>
      <c r="CB79" s="63"/>
      <c r="CC79" s="63"/>
      <c r="CD79" s="63"/>
      <c r="CE79" s="63"/>
      <c r="CF79" s="63"/>
      <c r="CG79" s="63"/>
      <c r="CH79" s="63"/>
      <c r="CI79" s="63"/>
      <c r="CJ79" s="63"/>
      <c r="CK79" s="63"/>
      <c r="CL79" s="63"/>
      <c r="CM79" s="63"/>
      <c r="CN79" s="63"/>
      <c r="CO79" s="63"/>
      <c r="CP79" s="63"/>
      <c r="CQ79" s="63"/>
      <c r="CR79" s="63"/>
      <c r="CS79" s="63"/>
      <c r="CT79" s="63"/>
      <c r="CU79" s="63"/>
      <c r="CV79" s="63"/>
      <c r="CW79" s="63"/>
      <c r="CX79" s="63"/>
      <c r="CY79" s="63"/>
      <c r="CZ79" s="63"/>
      <c r="DA79" s="63"/>
      <c r="DB79" s="63"/>
      <c r="DC79" s="63"/>
      <c r="DD79" s="63"/>
      <c r="DE79" s="63"/>
      <c r="DF79" s="63"/>
      <c r="DG79" s="63"/>
      <c r="DH79" s="63"/>
      <c r="DI79" s="63"/>
      <c r="DJ79" s="63"/>
      <c r="DK79" s="63"/>
      <c r="DL79" s="63"/>
      <c r="DM79" s="63"/>
      <c r="DN79" s="63"/>
      <c r="DO79" s="63"/>
      <c r="DP79" s="63"/>
      <c r="DQ79" s="63"/>
      <c r="DR79" s="63"/>
      <c r="DS79" s="63"/>
      <c r="DT79" s="63"/>
      <c r="DU79" s="63"/>
      <c r="DV79" s="63"/>
      <c r="DW79" s="63"/>
      <c r="DX79" s="63"/>
      <c r="DY79" s="63"/>
      <c r="DZ79" s="63"/>
      <c r="EA79" s="63"/>
      <c r="EB79" s="63"/>
      <c r="EC79" s="63"/>
      <c r="ED79" s="63"/>
      <c r="EE79" s="63"/>
      <c r="EF79" s="63"/>
      <c r="EG79" s="63"/>
      <c r="EH79" s="63"/>
      <c r="EI79" s="63"/>
      <c r="EJ79" s="63"/>
      <c r="EK79" s="63"/>
      <c r="EL79" s="63"/>
      <c r="EM79" s="63"/>
      <c r="EN79" s="63"/>
      <c r="EO79" s="63"/>
      <c r="EP79" s="63"/>
      <c r="EQ79" s="63"/>
      <c r="ER79" s="63"/>
      <c r="ES79" s="63"/>
      <c r="ET79" s="63"/>
      <c r="EU79" s="63"/>
      <c r="EV79" s="63"/>
      <c r="EW79" s="63"/>
      <c r="EX79" s="63"/>
      <c r="EY79" s="63"/>
      <c r="EZ79" s="63"/>
      <c r="FA79" s="63"/>
      <c r="FB79" s="63"/>
      <c r="FC79" s="63"/>
      <c r="FD79" s="63"/>
      <c r="FE79" s="63"/>
      <c r="FF79" s="63"/>
      <c r="FG79" s="63"/>
      <c r="FH79" s="63"/>
      <c r="FI79" s="63"/>
      <c r="FJ79" s="63"/>
      <c r="FK79" s="63"/>
      <c r="FL79" s="63"/>
      <c r="FM79" s="63"/>
      <c r="FN79" s="63"/>
      <c r="FO79" s="63"/>
      <c r="FP79" s="63"/>
      <c r="FQ79" s="63"/>
      <c r="FR79" s="63"/>
      <c r="FS79" s="63"/>
      <c r="FT79" s="63"/>
      <c r="FU79" s="63"/>
      <c r="FV79" s="63"/>
      <c r="FW79" s="63"/>
      <c r="FX79" s="63"/>
      <c r="FY79" s="63"/>
      <c r="FZ79" s="63"/>
      <c r="GA79" s="63"/>
      <c r="GB79" s="63"/>
      <c r="GC79" s="63"/>
      <c r="GD79" s="63"/>
      <c r="GE79" s="63"/>
      <c r="GF79" s="63"/>
      <c r="GG79" s="63"/>
      <c r="GH79" s="63"/>
      <c r="GI79" s="63"/>
      <c r="GJ79" s="63"/>
      <c r="GK79" s="63"/>
      <c r="GL79" s="63"/>
      <c r="GM79" s="63"/>
      <c r="GN79" s="63"/>
      <c r="GO79" s="63"/>
      <c r="GP79" s="63"/>
      <c r="GQ79" s="63"/>
      <c r="GR79" s="63"/>
      <c r="GS79" s="63"/>
      <c r="GT79" s="63"/>
      <c r="GU79" s="63"/>
      <c r="GV79" s="63"/>
      <c r="GW79" s="63"/>
      <c r="GX79" s="63"/>
      <c r="GY79" s="63"/>
      <c r="GZ79" s="63"/>
      <c r="HA79" s="63"/>
      <c r="HB79" s="63"/>
      <c r="HC79" s="63"/>
      <c r="HD79" s="63"/>
      <c r="HE79" s="63"/>
      <c r="HF79" s="63"/>
      <c r="HG79" s="63"/>
      <c r="HH79" s="63"/>
      <c r="HI79" s="63"/>
      <c r="HJ79" s="63"/>
      <c r="HK79" s="63"/>
      <c r="HL79" s="63"/>
      <c r="HM79" s="63"/>
      <c r="HN79" s="63"/>
      <c r="HO79" s="63"/>
      <c r="HP79" s="63"/>
      <c r="HQ79" s="63"/>
      <c r="HR79" s="63"/>
      <c r="HS79" s="63"/>
      <c r="HT79" s="63"/>
      <c r="HU79" s="63"/>
      <c r="HV79" s="63"/>
      <c r="HW79" s="63"/>
      <c r="HX79" s="63"/>
      <c r="HY79" s="63"/>
      <c r="HZ79" s="63"/>
      <c r="IA79" s="63"/>
      <c r="IB79" s="63"/>
      <c r="IC79" s="63"/>
      <c r="ID79" s="63"/>
      <c r="IE79" s="63"/>
      <c r="IF79" s="63"/>
      <c r="IG79" s="63"/>
      <c r="IH79" s="63"/>
      <c r="II79" s="63"/>
      <c r="IJ79" s="63"/>
      <c r="IK79" s="63"/>
      <c r="IL79" s="63"/>
      <c r="IM79" s="63"/>
      <c r="IN79" s="63"/>
      <c r="IO79" s="63"/>
      <c r="IP79" s="63"/>
      <c r="IQ79" s="63"/>
      <c r="IR79" s="63"/>
      <c r="IS79" s="63"/>
      <c r="IT79" s="63"/>
      <c r="IU79" s="63"/>
      <c r="IV79" s="63"/>
    </row>
    <row r="80" spans="1:256" s="430" customFormat="1" x14ac:dyDescent="0.2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63"/>
      <c r="BJ80" s="63"/>
      <c r="BK80" s="63"/>
      <c r="BL80" s="63"/>
      <c r="BM80" s="63"/>
      <c r="BN80" s="63"/>
      <c r="BO80" s="63"/>
      <c r="BP80" s="63"/>
      <c r="BQ80" s="63"/>
      <c r="BR80" s="63"/>
      <c r="BS80" s="63"/>
      <c r="BT80" s="63"/>
      <c r="BU80" s="63"/>
      <c r="BV80" s="63"/>
      <c r="BW80" s="63"/>
      <c r="BX80" s="63"/>
      <c r="BY80" s="63"/>
      <c r="BZ80" s="63"/>
      <c r="CA80" s="63"/>
      <c r="CB80" s="63"/>
      <c r="CC80" s="63"/>
      <c r="CD80" s="63"/>
      <c r="CE80" s="63"/>
      <c r="CF80" s="63"/>
      <c r="CG80" s="63"/>
      <c r="CH80" s="63"/>
      <c r="CI80" s="63"/>
      <c r="CJ80" s="63"/>
      <c r="CK80" s="63"/>
      <c r="CL80" s="63"/>
      <c r="CM80" s="63"/>
      <c r="CN80" s="63"/>
      <c r="CO80" s="63"/>
      <c r="CP80" s="63"/>
      <c r="CQ80" s="63"/>
      <c r="CR80" s="63"/>
      <c r="CS80" s="63"/>
      <c r="CT80" s="63"/>
      <c r="CU80" s="63"/>
      <c r="CV80" s="63"/>
      <c r="CW80" s="63"/>
      <c r="CX80" s="63"/>
      <c r="CY80" s="63"/>
      <c r="CZ80" s="63"/>
      <c r="DA80" s="63"/>
      <c r="DB80" s="63"/>
      <c r="DC80" s="63"/>
      <c r="DD80" s="63"/>
      <c r="DE80" s="63"/>
      <c r="DF80" s="63"/>
      <c r="DG80" s="63"/>
      <c r="DH80" s="63"/>
      <c r="DI80" s="63"/>
      <c r="DJ80" s="63"/>
      <c r="DK80" s="63"/>
      <c r="DL80" s="63"/>
      <c r="DM80" s="63"/>
      <c r="DN80" s="63"/>
      <c r="DO80" s="63"/>
      <c r="DP80" s="63"/>
      <c r="DQ80" s="63"/>
      <c r="DR80" s="63"/>
      <c r="DS80" s="63"/>
      <c r="DT80" s="63"/>
      <c r="DU80" s="63"/>
      <c r="DV80" s="63"/>
      <c r="DW80" s="63"/>
      <c r="DX80" s="63"/>
      <c r="DY80" s="63"/>
      <c r="DZ80" s="63"/>
      <c r="EA80" s="63"/>
      <c r="EB80" s="63"/>
      <c r="EC80" s="63"/>
      <c r="ED80" s="63"/>
      <c r="EE80" s="63"/>
      <c r="EF80" s="63"/>
      <c r="EG80" s="63"/>
      <c r="EH80" s="63"/>
      <c r="EI80" s="63"/>
      <c r="EJ80" s="63"/>
      <c r="EK80" s="63"/>
      <c r="EL80" s="63"/>
      <c r="EM80" s="63"/>
      <c r="EN80" s="63"/>
      <c r="EO80" s="63"/>
      <c r="EP80" s="63"/>
      <c r="EQ80" s="63"/>
      <c r="ER80" s="63"/>
      <c r="ES80" s="63"/>
      <c r="ET80" s="63"/>
      <c r="EU80" s="63"/>
      <c r="EV80" s="63"/>
      <c r="EW80" s="63"/>
      <c r="EX80" s="63"/>
      <c r="EY80" s="63"/>
      <c r="EZ80" s="63"/>
      <c r="FA80" s="63"/>
      <c r="FB80" s="63"/>
      <c r="FC80" s="63"/>
      <c r="FD80" s="63"/>
      <c r="FE80" s="63"/>
      <c r="FF80" s="63"/>
      <c r="FG80" s="63"/>
      <c r="FH80" s="63"/>
      <c r="FI80" s="63"/>
      <c r="FJ80" s="63"/>
      <c r="FK80" s="63"/>
      <c r="FL80" s="63"/>
      <c r="FM80" s="63"/>
      <c r="FN80" s="63"/>
      <c r="FO80" s="63"/>
      <c r="FP80" s="63"/>
      <c r="FQ80" s="63"/>
      <c r="FR80" s="63"/>
      <c r="FS80" s="63"/>
      <c r="FT80" s="63"/>
      <c r="FU80" s="63"/>
      <c r="FV80" s="63"/>
      <c r="FW80" s="63"/>
      <c r="FX80" s="63"/>
      <c r="FY80" s="63"/>
      <c r="FZ80" s="63"/>
      <c r="GA80" s="63"/>
      <c r="GB80" s="63"/>
      <c r="GC80" s="63"/>
      <c r="GD80" s="63"/>
      <c r="GE80" s="63"/>
      <c r="GF80" s="63"/>
      <c r="GG80" s="63"/>
      <c r="GH80" s="63"/>
      <c r="GI80" s="63"/>
      <c r="GJ80" s="63"/>
      <c r="GK80" s="63"/>
      <c r="GL80" s="63"/>
      <c r="GM80" s="63"/>
      <c r="GN80" s="63"/>
      <c r="GO80" s="63"/>
      <c r="GP80" s="63"/>
      <c r="GQ80" s="63"/>
      <c r="GR80" s="63"/>
      <c r="GS80" s="63"/>
      <c r="GT80" s="63"/>
      <c r="GU80" s="63"/>
      <c r="GV80" s="63"/>
      <c r="GW80" s="63"/>
      <c r="GX80" s="63"/>
      <c r="GY80" s="63"/>
      <c r="GZ80" s="63"/>
      <c r="HA80" s="63"/>
      <c r="HB80" s="63"/>
      <c r="HC80" s="63"/>
      <c r="HD80" s="63"/>
      <c r="HE80" s="63"/>
      <c r="HF80" s="63"/>
      <c r="HG80" s="63"/>
      <c r="HH80" s="63"/>
      <c r="HI80" s="63"/>
      <c r="HJ80" s="63"/>
      <c r="HK80" s="63"/>
      <c r="HL80" s="63"/>
      <c r="HM80" s="63"/>
      <c r="HN80" s="63"/>
      <c r="HO80" s="63"/>
      <c r="HP80" s="63"/>
      <c r="HQ80" s="63"/>
      <c r="HR80" s="63"/>
      <c r="HS80" s="63"/>
      <c r="HT80" s="63"/>
      <c r="HU80" s="63"/>
      <c r="HV80" s="63"/>
      <c r="HW80" s="63"/>
      <c r="HX80" s="63"/>
      <c r="HY80" s="63"/>
      <c r="HZ80" s="63"/>
      <c r="IA80" s="63"/>
      <c r="IB80" s="63"/>
      <c r="IC80" s="63"/>
      <c r="ID80" s="63"/>
      <c r="IE80" s="63"/>
      <c r="IF80" s="63"/>
      <c r="IG80" s="63"/>
      <c r="IH80" s="63"/>
      <c r="II80" s="63"/>
      <c r="IJ80" s="63"/>
      <c r="IK80" s="63"/>
      <c r="IL80" s="63"/>
      <c r="IM80" s="63"/>
      <c r="IN80" s="63"/>
      <c r="IO80" s="63"/>
      <c r="IP80" s="63"/>
      <c r="IQ80" s="63"/>
      <c r="IR80" s="63"/>
      <c r="IS80" s="63"/>
      <c r="IT80" s="63"/>
      <c r="IU80" s="63"/>
      <c r="IV80" s="63"/>
    </row>
    <row r="81" spans="1:256" s="430" customFormat="1" x14ac:dyDescent="0.2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63"/>
      <c r="BI81" s="63"/>
      <c r="BJ81" s="63"/>
      <c r="BK81" s="63"/>
      <c r="BL81" s="63"/>
      <c r="BM81" s="63"/>
      <c r="BN81" s="63"/>
      <c r="BO81" s="63"/>
      <c r="BP81" s="63"/>
      <c r="BQ81" s="63"/>
      <c r="BR81" s="63"/>
      <c r="BS81" s="63"/>
      <c r="BT81" s="63"/>
      <c r="BU81" s="63"/>
      <c r="BV81" s="63"/>
      <c r="BW81" s="63"/>
      <c r="BX81" s="63"/>
      <c r="BY81" s="63"/>
      <c r="BZ81" s="63"/>
      <c r="CA81" s="63"/>
      <c r="CB81" s="63"/>
      <c r="CC81" s="63"/>
      <c r="CD81" s="63"/>
      <c r="CE81" s="63"/>
      <c r="CF81" s="63"/>
      <c r="CG81" s="63"/>
      <c r="CH81" s="63"/>
      <c r="CI81" s="63"/>
      <c r="CJ81" s="63"/>
      <c r="CK81" s="63"/>
      <c r="CL81" s="63"/>
      <c r="CM81" s="63"/>
      <c r="CN81" s="63"/>
      <c r="CO81" s="63"/>
      <c r="CP81" s="63"/>
      <c r="CQ81" s="63"/>
      <c r="CR81" s="63"/>
      <c r="CS81" s="63"/>
      <c r="CT81" s="63"/>
      <c r="CU81" s="63"/>
      <c r="CV81" s="63"/>
      <c r="CW81" s="63"/>
      <c r="CX81" s="63"/>
      <c r="CY81" s="63"/>
      <c r="CZ81" s="63"/>
      <c r="DA81" s="63"/>
      <c r="DB81" s="63"/>
      <c r="DC81" s="63"/>
      <c r="DD81" s="63"/>
      <c r="DE81" s="63"/>
      <c r="DF81" s="63"/>
      <c r="DG81" s="63"/>
      <c r="DH81" s="63"/>
      <c r="DI81" s="63"/>
      <c r="DJ81" s="63"/>
      <c r="DK81" s="63"/>
      <c r="DL81" s="63"/>
      <c r="DM81" s="63"/>
      <c r="DN81" s="63"/>
      <c r="DO81" s="63"/>
      <c r="DP81" s="63"/>
      <c r="DQ81" s="63"/>
      <c r="DR81" s="63"/>
      <c r="DS81" s="63"/>
      <c r="DT81" s="63"/>
      <c r="DU81" s="63"/>
      <c r="DV81" s="63"/>
      <c r="DW81" s="63"/>
      <c r="DX81" s="63"/>
      <c r="DY81" s="63"/>
      <c r="DZ81" s="63"/>
      <c r="EA81" s="63"/>
      <c r="EB81" s="63"/>
      <c r="EC81" s="63"/>
      <c r="ED81" s="63"/>
      <c r="EE81" s="63"/>
      <c r="EF81" s="63"/>
      <c r="EG81" s="63"/>
      <c r="EH81" s="63"/>
      <c r="EI81" s="63"/>
      <c r="EJ81" s="63"/>
      <c r="EK81" s="63"/>
      <c r="EL81" s="63"/>
      <c r="EM81" s="63"/>
      <c r="EN81" s="63"/>
      <c r="EO81" s="63"/>
      <c r="EP81" s="63"/>
      <c r="EQ81" s="63"/>
      <c r="ER81" s="63"/>
      <c r="ES81" s="63"/>
      <c r="ET81" s="63"/>
      <c r="EU81" s="63"/>
      <c r="EV81" s="63"/>
      <c r="EW81" s="63"/>
      <c r="EX81" s="63"/>
      <c r="EY81" s="63"/>
      <c r="EZ81" s="63"/>
      <c r="FA81" s="63"/>
      <c r="FB81" s="63"/>
      <c r="FC81" s="63"/>
      <c r="FD81" s="63"/>
      <c r="FE81" s="63"/>
      <c r="FF81" s="63"/>
      <c r="FG81" s="63"/>
      <c r="FH81" s="63"/>
      <c r="FI81" s="63"/>
      <c r="FJ81" s="63"/>
      <c r="FK81" s="63"/>
      <c r="FL81" s="63"/>
      <c r="FM81" s="63"/>
      <c r="FN81" s="63"/>
      <c r="FO81" s="63"/>
      <c r="FP81" s="63"/>
      <c r="FQ81" s="63"/>
      <c r="FR81" s="63"/>
      <c r="FS81" s="63"/>
      <c r="FT81" s="63"/>
      <c r="FU81" s="63"/>
      <c r="FV81" s="63"/>
      <c r="FW81" s="63"/>
      <c r="FX81" s="63"/>
      <c r="FY81" s="63"/>
      <c r="FZ81" s="63"/>
      <c r="GA81" s="63"/>
      <c r="GB81" s="63"/>
      <c r="GC81" s="63"/>
      <c r="GD81" s="63"/>
      <c r="GE81" s="63"/>
      <c r="GF81" s="63"/>
      <c r="GG81" s="63"/>
      <c r="GH81" s="63"/>
      <c r="GI81" s="63"/>
      <c r="GJ81" s="63"/>
      <c r="GK81" s="63"/>
      <c r="GL81" s="63"/>
      <c r="GM81" s="63"/>
      <c r="GN81" s="63"/>
      <c r="GO81" s="63"/>
      <c r="GP81" s="63"/>
      <c r="GQ81" s="63"/>
      <c r="GR81" s="63"/>
      <c r="GS81" s="63"/>
      <c r="GT81" s="63"/>
      <c r="GU81" s="63"/>
      <c r="GV81" s="63"/>
      <c r="GW81" s="63"/>
      <c r="GX81" s="63"/>
      <c r="GY81" s="63"/>
      <c r="GZ81" s="63"/>
      <c r="HA81" s="63"/>
      <c r="HB81" s="63"/>
      <c r="HC81" s="63"/>
      <c r="HD81" s="63"/>
      <c r="HE81" s="63"/>
      <c r="HF81" s="63"/>
      <c r="HG81" s="63"/>
      <c r="HH81" s="63"/>
      <c r="HI81" s="63"/>
      <c r="HJ81" s="63"/>
      <c r="HK81" s="63"/>
      <c r="HL81" s="63"/>
      <c r="HM81" s="63"/>
      <c r="HN81" s="63"/>
      <c r="HO81" s="63"/>
      <c r="HP81" s="63"/>
      <c r="HQ81" s="63"/>
      <c r="HR81" s="63"/>
      <c r="HS81" s="63"/>
      <c r="HT81" s="63"/>
      <c r="HU81" s="63"/>
      <c r="HV81" s="63"/>
      <c r="HW81" s="63"/>
      <c r="HX81" s="63"/>
      <c r="HY81" s="63"/>
      <c r="HZ81" s="63"/>
      <c r="IA81" s="63"/>
      <c r="IB81" s="63"/>
      <c r="IC81" s="63"/>
      <c r="ID81" s="63"/>
      <c r="IE81" s="63"/>
      <c r="IF81" s="63"/>
      <c r="IG81" s="63"/>
      <c r="IH81" s="63"/>
      <c r="II81" s="63"/>
      <c r="IJ81" s="63"/>
      <c r="IK81" s="63"/>
      <c r="IL81" s="63"/>
      <c r="IM81" s="63"/>
      <c r="IN81" s="63"/>
      <c r="IO81" s="63"/>
      <c r="IP81" s="63"/>
      <c r="IQ81" s="63"/>
      <c r="IR81" s="63"/>
      <c r="IS81" s="63"/>
      <c r="IT81" s="63"/>
      <c r="IU81" s="63"/>
      <c r="IV81" s="63"/>
    </row>
    <row r="82" spans="1:256" s="430" customFormat="1" x14ac:dyDescent="0.2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  <c r="EE82" s="63"/>
      <c r="EF82" s="63"/>
      <c r="EG82" s="63"/>
      <c r="EH82" s="63"/>
      <c r="EI82" s="63"/>
      <c r="EJ82" s="63"/>
      <c r="EK82" s="63"/>
      <c r="EL82" s="63"/>
      <c r="EM82" s="63"/>
      <c r="EN82" s="63"/>
      <c r="EO82" s="63"/>
      <c r="EP82" s="63"/>
      <c r="EQ82" s="63"/>
      <c r="ER82" s="63"/>
      <c r="ES82" s="63"/>
      <c r="ET82" s="63"/>
      <c r="EU82" s="63"/>
      <c r="EV82" s="63"/>
      <c r="EW82" s="63"/>
      <c r="EX82" s="63"/>
      <c r="EY82" s="63"/>
      <c r="EZ82" s="63"/>
      <c r="FA82" s="63"/>
      <c r="FB82" s="63"/>
      <c r="FC82" s="63"/>
      <c r="FD82" s="63"/>
      <c r="FE82" s="63"/>
      <c r="FF82" s="63"/>
      <c r="FG82" s="63"/>
      <c r="FH82" s="63"/>
      <c r="FI82" s="63"/>
      <c r="FJ82" s="63"/>
      <c r="FK82" s="63"/>
      <c r="FL82" s="63"/>
      <c r="FM82" s="63"/>
      <c r="FN82" s="63"/>
      <c r="FO82" s="63"/>
      <c r="FP82" s="63"/>
      <c r="FQ82" s="63"/>
      <c r="FR82" s="63"/>
      <c r="FS82" s="63"/>
      <c r="FT82" s="63"/>
      <c r="FU82" s="63"/>
      <c r="FV82" s="63"/>
      <c r="FW82" s="63"/>
      <c r="FX82" s="63"/>
      <c r="FY82" s="63"/>
      <c r="FZ82" s="63"/>
      <c r="GA82" s="63"/>
      <c r="GB82" s="63"/>
      <c r="GC82" s="63"/>
      <c r="GD82" s="63"/>
      <c r="GE82" s="63"/>
      <c r="GF82" s="63"/>
      <c r="GG82" s="63"/>
      <c r="GH82" s="63"/>
      <c r="GI82" s="63"/>
      <c r="GJ82" s="63"/>
      <c r="GK82" s="63"/>
      <c r="GL82" s="63"/>
      <c r="GM82" s="63"/>
      <c r="GN82" s="63"/>
      <c r="GO82" s="63"/>
      <c r="GP82" s="63"/>
      <c r="GQ82" s="63"/>
      <c r="GR82" s="63"/>
      <c r="GS82" s="63"/>
      <c r="GT82" s="63"/>
      <c r="GU82" s="63"/>
      <c r="GV82" s="63"/>
      <c r="GW82" s="63"/>
      <c r="GX82" s="63"/>
      <c r="GY82" s="63"/>
      <c r="GZ82" s="63"/>
      <c r="HA82" s="63"/>
      <c r="HB82" s="63"/>
      <c r="HC82" s="63"/>
      <c r="HD82" s="63"/>
      <c r="HE82" s="63"/>
      <c r="HF82" s="63"/>
      <c r="HG82" s="63"/>
      <c r="HH82" s="63"/>
      <c r="HI82" s="63"/>
      <c r="HJ82" s="63"/>
      <c r="HK82" s="63"/>
      <c r="HL82" s="63"/>
      <c r="HM82" s="63"/>
      <c r="HN82" s="63"/>
      <c r="HO82" s="63"/>
      <c r="HP82" s="63"/>
      <c r="HQ82" s="63"/>
      <c r="HR82" s="63"/>
      <c r="HS82" s="63"/>
      <c r="HT82" s="63"/>
      <c r="HU82" s="63"/>
      <c r="HV82" s="63"/>
      <c r="HW82" s="63"/>
      <c r="HX82" s="63"/>
      <c r="HY82" s="63"/>
      <c r="HZ82" s="63"/>
      <c r="IA82" s="63"/>
      <c r="IB82" s="63"/>
      <c r="IC82" s="63"/>
      <c r="ID82" s="63"/>
      <c r="IE82" s="63"/>
      <c r="IF82" s="63"/>
      <c r="IG82" s="63"/>
      <c r="IH82" s="63"/>
      <c r="II82" s="63"/>
      <c r="IJ82" s="63"/>
      <c r="IK82" s="63"/>
      <c r="IL82" s="63"/>
      <c r="IM82" s="63"/>
      <c r="IN82" s="63"/>
      <c r="IO82" s="63"/>
      <c r="IP82" s="63"/>
      <c r="IQ82" s="63"/>
      <c r="IR82" s="63"/>
      <c r="IS82" s="63"/>
      <c r="IT82" s="63"/>
      <c r="IU82" s="63"/>
      <c r="IV82" s="63"/>
    </row>
    <row r="83" spans="1:256" s="430" customFormat="1" x14ac:dyDescent="0.2">
      <c r="A83" s="6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63"/>
      <c r="BI83" s="63"/>
      <c r="BJ83" s="63"/>
      <c r="BK83" s="63"/>
      <c r="BL83" s="63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  <c r="EE83" s="63"/>
      <c r="EF83" s="63"/>
      <c r="EG83" s="63"/>
      <c r="EH83" s="63"/>
      <c r="EI83" s="63"/>
      <c r="EJ83" s="63"/>
      <c r="EK83" s="63"/>
      <c r="EL83" s="63"/>
      <c r="EM83" s="63"/>
      <c r="EN83" s="63"/>
      <c r="EO83" s="63"/>
      <c r="EP83" s="63"/>
      <c r="EQ83" s="63"/>
      <c r="ER83" s="63"/>
      <c r="ES83" s="63"/>
      <c r="ET83" s="63"/>
      <c r="EU83" s="63"/>
      <c r="EV83" s="63"/>
      <c r="EW83" s="63"/>
      <c r="EX83" s="63"/>
      <c r="EY83" s="63"/>
      <c r="EZ83" s="63"/>
      <c r="FA83" s="63"/>
      <c r="FB83" s="63"/>
      <c r="FC83" s="63"/>
      <c r="FD83" s="63"/>
      <c r="FE83" s="63"/>
      <c r="FF83" s="63"/>
      <c r="FG83" s="63"/>
      <c r="FH83" s="63"/>
      <c r="FI83" s="63"/>
      <c r="FJ83" s="63"/>
      <c r="FK83" s="63"/>
      <c r="FL83" s="63"/>
      <c r="FM83" s="63"/>
      <c r="FN83" s="63"/>
      <c r="FO83" s="63"/>
      <c r="FP83" s="63"/>
      <c r="FQ83" s="63"/>
      <c r="FR83" s="63"/>
      <c r="FS83" s="63"/>
      <c r="FT83" s="63"/>
      <c r="FU83" s="63"/>
      <c r="FV83" s="63"/>
      <c r="FW83" s="63"/>
      <c r="FX83" s="63"/>
      <c r="FY83" s="63"/>
      <c r="FZ83" s="63"/>
      <c r="GA83" s="63"/>
      <c r="GB83" s="63"/>
      <c r="GC83" s="63"/>
      <c r="GD83" s="63"/>
      <c r="GE83" s="63"/>
      <c r="GF83" s="63"/>
      <c r="GG83" s="63"/>
      <c r="GH83" s="63"/>
      <c r="GI83" s="63"/>
      <c r="GJ83" s="63"/>
      <c r="GK83" s="63"/>
      <c r="GL83" s="63"/>
      <c r="GM83" s="63"/>
      <c r="GN83" s="63"/>
      <c r="GO83" s="63"/>
      <c r="GP83" s="63"/>
      <c r="GQ83" s="63"/>
      <c r="GR83" s="63"/>
      <c r="GS83" s="63"/>
      <c r="GT83" s="63"/>
      <c r="GU83" s="63"/>
      <c r="GV83" s="63"/>
      <c r="GW83" s="63"/>
      <c r="GX83" s="63"/>
      <c r="GY83" s="63"/>
      <c r="GZ83" s="63"/>
      <c r="HA83" s="63"/>
      <c r="HB83" s="63"/>
      <c r="HC83" s="63"/>
      <c r="HD83" s="63"/>
      <c r="HE83" s="63"/>
      <c r="HF83" s="63"/>
      <c r="HG83" s="63"/>
      <c r="HH83" s="63"/>
      <c r="HI83" s="63"/>
      <c r="HJ83" s="63"/>
      <c r="HK83" s="63"/>
      <c r="HL83" s="63"/>
      <c r="HM83" s="63"/>
      <c r="HN83" s="63"/>
      <c r="HO83" s="63"/>
      <c r="HP83" s="63"/>
      <c r="HQ83" s="63"/>
      <c r="HR83" s="63"/>
      <c r="HS83" s="63"/>
      <c r="HT83" s="63"/>
      <c r="HU83" s="63"/>
      <c r="HV83" s="63"/>
      <c r="HW83" s="63"/>
      <c r="HX83" s="63"/>
      <c r="HY83" s="63"/>
      <c r="HZ83" s="63"/>
      <c r="IA83" s="63"/>
      <c r="IB83" s="63"/>
      <c r="IC83" s="63"/>
      <c r="ID83" s="63"/>
      <c r="IE83" s="63"/>
      <c r="IF83" s="63"/>
      <c r="IG83" s="63"/>
      <c r="IH83" s="63"/>
      <c r="II83" s="63"/>
      <c r="IJ83" s="63"/>
      <c r="IK83" s="63"/>
      <c r="IL83" s="63"/>
      <c r="IM83" s="63"/>
      <c r="IN83" s="63"/>
      <c r="IO83" s="63"/>
      <c r="IP83" s="63"/>
      <c r="IQ83" s="63"/>
      <c r="IR83" s="63"/>
      <c r="IS83" s="63"/>
      <c r="IT83" s="63"/>
      <c r="IU83" s="63"/>
      <c r="IV83" s="63"/>
    </row>
    <row r="84" spans="1:256" s="430" customFormat="1" x14ac:dyDescent="0.2">
      <c r="A84" s="63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63"/>
      <c r="BI84" s="63"/>
      <c r="BJ84" s="63"/>
      <c r="BK84" s="63"/>
      <c r="BL84" s="63"/>
      <c r="BM84" s="63"/>
      <c r="BN84" s="63"/>
      <c r="BO84" s="63"/>
      <c r="BP84" s="63"/>
      <c r="BQ84" s="63"/>
      <c r="BR84" s="63"/>
      <c r="BS84" s="63"/>
      <c r="BT84" s="63"/>
      <c r="BU84" s="63"/>
      <c r="BV84" s="63"/>
      <c r="BW84" s="63"/>
      <c r="BX84" s="63"/>
      <c r="BY84" s="63"/>
      <c r="BZ84" s="63"/>
      <c r="CA84" s="63"/>
      <c r="CB84" s="63"/>
      <c r="CC84" s="63"/>
      <c r="CD84" s="63"/>
      <c r="CE84" s="63"/>
      <c r="CF84" s="63"/>
      <c r="CG84" s="63"/>
      <c r="CH84" s="63"/>
      <c r="CI84" s="63"/>
      <c r="CJ84" s="63"/>
      <c r="CK84" s="63"/>
      <c r="CL84" s="63"/>
      <c r="CM84" s="63"/>
      <c r="CN84" s="63"/>
      <c r="CO84" s="63"/>
      <c r="CP84" s="63"/>
      <c r="CQ84" s="63"/>
      <c r="CR84" s="63"/>
      <c r="CS84" s="63"/>
      <c r="CT84" s="63"/>
      <c r="CU84" s="63"/>
      <c r="CV84" s="63"/>
      <c r="CW84" s="63"/>
      <c r="CX84" s="63"/>
      <c r="CY84" s="63"/>
      <c r="CZ84" s="63"/>
      <c r="DA84" s="63"/>
      <c r="DB84" s="63"/>
      <c r="DC84" s="63"/>
      <c r="DD84" s="63"/>
      <c r="DE84" s="63"/>
      <c r="DF84" s="63"/>
      <c r="DG84" s="63"/>
      <c r="DH84" s="63"/>
      <c r="DI84" s="63"/>
      <c r="DJ84" s="63"/>
      <c r="DK84" s="63"/>
      <c r="DL84" s="63"/>
      <c r="DM84" s="63"/>
      <c r="DN84" s="63"/>
      <c r="DO84" s="63"/>
      <c r="DP84" s="63"/>
      <c r="DQ84" s="63"/>
      <c r="DR84" s="63"/>
      <c r="DS84" s="63"/>
      <c r="DT84" s="63"/>
      <c r="DU84" s="63"/>
      <c r="DV84" s="63"/>
      <c r="DW84" s="63"/>
      <c r="DX84" s="63"/>
      <c r="DY84" s="63"/>
      <c r="DZ84" s="63"/>
      <c r="EA84" s="63"/>
      <c r="EB84" s="63"/>
      <c r="EC84" s="63"/>
      <c r="ED84" s="63"/>
      <c r="EE84" s="63"/>
      <c r="EF84" s="63"/>
      <c r="EG84" s="63"/>
      <c r="EH84" s="63"/>
      <c r="EI84" s="63"/>
      <c r="EJ84" s="63"/>
      <c r="EK84" s="63"/>
      <c r="EL84" s="63"/>
      <c r="EM84" s="63"/>
      <c r="EN84" s="63"/>
      <c r="EO84" s="63"/>
      <c r="EP84" s="63"/>
      <c r="EQ84" s="63"/>
      <c r="ER84" s="63"/>
      <c r="ES84" s="63"/>
      <c r="ET84" s="63"/>
      <c r="EU84" s="63"/>
      <c r="EV84" s="63"/>
      <c r="EW84" s="63"/>
      <c r="EX84" s="63"/>
      <c r="EY84" s="63"/>
      <c r="EZ84" s="63"/>
      <c r="FA84" s="63"/>
      <c r="FB84" s="63"/>
      <c r="FC84" s="63"/>
      <c r="FD84" s="63"/>
      <c r="FE84" s="63"/>
      <c r="FF84" s="63"/>
      <c r="FG84" s="63"/>
      <c r="FH84" s="63"/>
      <c r="FI84" s="63"/>
      <c r="FJ84" s="63"/>
      <c r="FK84" s="63"/>
      <c r="FL84" s="63"/>
      <c r="FM84" s="63"/>
      <c r="FN84" s="63"/>
      <c r="FO84" s="63"/>
      <c r="FP84" s="63"/>
      <c r="FQ84" s="63"/>
      <c r="FR84" s="63"/>
      <c r="FS84" s="63"/>
      <c r="FT84" s="63"/>
      <c r="FU84" s="63"/>
      <c r="FV84" s="63"/>
      <c r="FW84" s="63"/>
      <c r="FX84" s="63"/>
      <c r="FY84" s="63"/>
      <c r="FZ84" s="63"/>
      <c r="GA84" s="63"/>
      <c r="GB84" s="63"/>
      <c r="GC84" s="63"/>
      <c r="GD84" s="63"/>
      <c r="GE84" s="63"/>
      <c r="GF84" s="63"/>
      <c r="GG84" s="63"/>
      <c r="GH84" s="63"/>
      <c r="GI84" s="63"/>
      <c r="GJ84" s="63"/>
      <c r="GK84" s="63"/>
      <c r="GL84" s="63"/>
      <c r="GM84" s="63"/>
      <c r="GN84" s="63"/>
      <c r="GO84" s="63"/>
      <c r="GP84" s="63"/>
      <c r="GQ84" s="63"/>
      <c r="GR84" s="63"/>
      <c r="GS84" s="63"/>
      <c r="GT84" s="63"/>
      <c r="GU84" s="63"/>
      <c r="GV84" s="63"/>
      <c r="GW84" s="63"/>
      <c r="GX84" s="63"/>
      <c r="GY84" s="63"/>
      <c r="GZ84" s="63"/>
      <c r="HA84" s="63"/>
      <c r="HB84" s="63"/>
      <c r="HC84" s="63"/>
      <c r="HD84" s="63"/>
      <c r="HE84" s="63"/>
      <c r="HF84" s="63"/>
      <c r="HG84" s="63"/>
      <c r="HH84" s="63"/>
      <c r="HI84" s="63"/>
      <c r="HJ84" s="63"/>
      <c r="HK84" s="63"/>
      <c r="HL84" s="63"/>
      <c r="HM84" s="63"/>
      <c r="HN84" s="63"/>
      <c r="HO84" s="63"/>
      <c r="HP84" s="63"/>
      <c r="HQ84" s="63"/>
      <c r="HR84" s="63"/>
      <c r="HS84" s="63"/>
      <c r="HT84" s="63"/>
      <c r="HU84" s="63"/>
      <c r="HV84" s="63"/>
      <c r="HW84" s="63"/>
      <c r="HX84" s="63"/>
      <c r="HY84" s="63"/>
      <c r="HZ84" s="63"/>
      <c r="IA84" s="63"/>
      <c r="IB84" s="63"/>
      <c r="IC84" s="63"/>
      <c r="ID84" s="63"/>
      <c r="IE84" s="63"/>
      <c r="IF84" s="63"/>
      <c r="IG84" s="63"/>
      <c r="IH84" s="63"/>
      <c r="II84" s="63"/>
      <c r="IJ84" s="63"/>
      <c r="IK84" s="63"/>
      <c r="IL84" s="63"/>
      <c r="IM84" s="63"/>
      <c r="IN84" s="63"/>
      <c r="IO84" s="63"/>
      <c r="IP84" s="63"/>
      <c r="IQ84" s="63"/>
      <c r="IR84" s="63"/>
      <c r="IS84" s="63"/>
      <c r="IT84" s="63"/>
      <c r="IU84" s="63"/>
      <c r="IV84" s="63"/>
    </row>
    <row r="85" spans="1:256" s="430" customFormat="1" x14ac:dyDescent="0.2">
      <c r="A85" s="63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63"/>
      <c r="BI85" s="63"/>
      <c r="BJ85" s="63"/>
      <c r="BK85" s="63"/>
      <c r="BL85" s="63"/>
      <c r="BM85" s="63"/>
      <c r="BN85" s="63"/>
      <c r="BO85" s="63"/>
      <c r="BP85" s="63"/>
      <c r="BQ85" s="63"/>
      <c r="BR85" s="63"/>
      <c r="BS85" s="63"/>
      <c r="BT85" s="63"/>
      <c r="BU85" s="63"/>
      <c r="BV85" s="63"/>
      <c r="BW85" s="63"/>
      <c r="BX85" s="63"/>
      <c r="BY85" s="63"/>
      <c r="BZ85" s="63"/>
      <c r="CA85" s="63"/>
      <c r="CB85" s="63"/>
      <c r="CC85" s="63"/>
      <c r="CD85" s="63"/>
      <c r="CE85" s="63"/>
      <c r="CF85" s="63"/>
      <c r="CG85" s="63"/>
      <c r="CH85" s="63"/>
      <c r="CI85" s="63"/>
      <c r="CJ85" s="63"/>
      <c r="CK85" s="63"/>
      <c r="CL85" s="63"/>
      <c r="CM85" s="63"/>
      <c r="CN85" s="63"/>
      <c r="CO85" s="63"/>
      <c r="CP85" s="63"/>
      <c r="CQ85" s="63"/>
      <c r="CR85" s="63"/>
      <c r="CS85" s="63"/>
      <c r="CT85" s="63"/>
      <c r="CU85" s="63"/>
      <c r="CV85" s="63"/>
      <c r="CW85" s="63"/>
      <c r="CX85" s="63"/>
      <c r="CY85" s="63"/>
      <c r="CZ85" s="63"/>
      <c r="DA85" s="63"/>
      <c r="DB85" s="63"/>
      <c r="DC85" s="63"/>
      <c r="DD85" s="63"/>
      <c r="DE85" s="63"/>
      <c r="DF85" s="63"/>
      <c r="DG85" s="63"/>
      <c r="DH85" s="63"/>
      <c r="DI85" s="63"/>
      <c r="DJ85" s="63"/>
      <c r="DK85" s="63"/>
      <c r="DL85" s="63"/>
      <c r="DM85" s="63"/>
      <c r="DN85" s="63"/>
      <c r="DO85" s="63"/>
      <c r="DP85" s="63"/>
      <c r="DQ85" s="63"/>
      <c r="DR85" s="63"/>
      <c r="DS85" s="63"/>
      <c r="DT85" s="63"/>
      <c r="DU85" s="63"/>
      <c r="DV85" s="63"/>
      <c r="DW85" s="63"/>
      <c r="DX85" s="63"/>
      <c r="DY85" s="63"/>
      <c r="DZ85" s="63"/>
      <c r="EA85" s="63"/>
      <c r="EB85" s="63"/>
      <c r="EC85" s="63"/>
      <c r="ED85" s="63"/>
      <c r="EE85" s="63"/>
      <c r="EF85" s="63"/>
      <c r="EG85" s="63"/>
      <c r="EH85" s="63"/>
      <c r="EI85" s="63"/>
      <c r="EJ85" s="63"/>
      <c r="EK85" s="63"/>
      <c r="EL85" s="63"/>
      <c r="EM85" s="63"/>
      <c r="EN85" s="63"/>
      <c r="EO85" s="63"/>
      <c r="EP85" s="63"/>
      <c r="EQ85" s="63"/>
      <c r="ER85" s="63"/>
      <c r="ES85" s="63"/>
      <c r="ET85" s="63"/>
      <c r="EU85" s="63"/>
      <c r="EV85" s="63"/>
      <c r="EW85" s="63"/>
      <c r="EX85" s="63"/>
      <c r="EY85" s="63"/>
      <c r="EZ85" s="63"/>
      <c r="FA85" s="63"/>
      <c r="FB85" s="63"/>
      <c r="FC85" s="63"/>
      <c r="FD85" s="63"/>
      <c r="FE85" s="63"/>
      <c r="FF85" s="63"/>
      <c r="FG85" s="63"/>
      <c r="FH85" s="63"/>
      <c r="FI85" s="63"/>
      <c r="FJ85" s="63"/>
      <c r="FK85" s="63"/>
      <c r="FL85" s="63"/>
      <c r="FM85" s="63"/>
      <c r="FN85" s="63"/>
      <c r="FO85" s="63"/>
      <c r="FP85" s="63"/>
      <c r="FQ85" s="63"/>
      <c r="FR85" s="63"/>
      <c r="FS85" s="63"/>
      <c r="FT85" s="63"/>
      <c r="FU85" s="63"/>
      <c r="FV85" s="63"/>
      <c r="FW85" s="63"/>
      <c r="FX85" s="63"/>
      <c r="FY85" s="63"/>
      <c r="FZ85" s="63"/>
      <c r="GA85" s="63"/>
      <c r="GB85" s="63"/>
      <c r="GC85" s="63"/>
      <c r="GD85" s="63"/>
      <c r="GE85" s="63"/>
      <c r="GF85" s="63"/>
      <c r="GG85" s="63"/>
      <c r="GH85" s="63"/>
      <c r="GI85" s="63"/>
      <c r="GJ85" s="63"/>
      <c r="GK85" s="63"/>
      <c r="GL85" s="63"/>
      <c r="GM85" s="63"/>
      <c r="GN85" s="63"/>
      <c r="GO85" s="63"/>
      <c r="GP85" s="63"/>
      <c r="GQ85" s="63"/>
      <c r="GR85" s="63"/>
      <c r="GS85" s="63"/>
      <c r="GT85" s="63"/>
      <c r="GU85" s="63"/>
      <c r="GV85" s="63"/>
      <c r="GW85" s="63"/>
      <c r="GX85" s="63"/>
      <c r="GY85" s="63"/>
      <c r="GZ85" s="63"/>
      <c r="HA85" s="63"/>
      <c r="HB85" s="63"/>
      <c r="HC85" s="63"/>
      <c r="HD85" s="63"/>
      <c r="HE85" s="63"/>
      <c r="HF85" s="63"/>
      <c r="HG85" s="63"/>
      <c r="HH85" s="63"/>
      <c r="HI85" s="63"/>
      <c r="HJ85" s="63"/>
      <c r="HK85" s="63"/>
      <c r="HL85" s="63"/>
      <c r="HM85" s="63"/>
      <c r="HN85" s="63"/>
      <c r="HO85" s="63"/>
      <c r="HP85" s="63"/>
      <c r="HQ85" s="63"/>
      <c r="HR85" s="63"/>
      <c r="HS85" s="63"/>
      <c r="HT85" s="63"/>
      <c r="HU85" s="63"/>
      <c r="HV85" s="63"/>
      <c r="HW85" s="63"/>
      <c r="HX85" s="63"/>
      <c r="HY85" s="63"/>
      <c r="HZ85" s="63"/>
      <c r="IA85" s="63"/>
      <c r="IB85" s="63"/>
      <c r="IC85" s="63"/>
      <c r="ID85" s="63"/>
      <c r="IE85" s="63"/>
      <c r="IF85" s="63"/>
      <c r="IG85" s="63"/>
      <c r="IH85" s="63"/>
      <c r="II85" s="63"/>
      <c r="IJ85" s="63"/>
      <c r="IK85" s="63"/>
      <c r="IL85" s="63"/>
      <c r="IM85" s="63"/>
      <c r="IN85" s="63"/>
      <c r="IO85" s="63"/>
      <c r="IP85" s="63"/>
      <c r="IQ85" s="63"/>
      <c r="IR85" s="63"/>
      <c r="IS85" s="63"/>
      <c r="IT85" s="63"/>
      <c r="IU85" s="63"/>
      <c r="IV85" s="63"/>
    </row>
    <row r="86" spans="1:256" s="430" customFormat="1" x14ac:dyDescent="0.2">
      <c r="A86" s="63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  <c r="BF86" s="63"/>
      <c r="BG86" s="63"/>
      <c r="BH86" s="63"/>
      <c r="BI86" s="63"/>
      <c r="BJ86" s="63"/>
      <c r="BK86" s="63"/>
      <c r="BL86" s="63"/>
      <c r="BM86" s="63"/>
      <c r="BN86" s="63"/>
      <c r="BO86" s="63"/>
      <c r="BP86" s="63"/>
      <c r="BQ86" s="63"/>
      <c r="BR86" s="63"/>
      <c r="BS86" s="63"/>
      <c r="BT86" s="63"/>
      <c r="BU86" s="63"/>
      <c r="BV86" s="63"/>
      <c r="BW86" s="63"/>
      <c r="BX86" s="63"/>
      <c r="BY86" s="63"/>
      <c r="BZ86" s="63"/>
      <c r="CA86" s="63"/>
      <c r="CB86" s="63"/>
      <c r="CC86" s="63"/>
      <c r="CD86" s="63"/>
      <c r="CE86" s="63"/>
      <c r="CF86" s="63"/>
      <c r="CG86" s="63"/>
      <c r="CH86" s="63"/>
      <c r="CI86" s="63"/>
      <c r="CJ86" s="63"/>
      <c r="CK86" s="63"/>
      <c r="CL86" s="63"/>
      <c r="CM86" s="63"/>
      <c r="CN86" s="63"/>
      <c r="CO86" s="63"/>
      <c r="CP86" s="63"/>
      <c r="CQ86" s="63"/>
      <c r="CR86" s="63"/>
      <c r="CS86" s="63"/>
      <c r="CT86" s="63"/>
      <c r="CU86" s="63"/>
      <c r="CV86" s="63"/>
      <c r="CW86" s="63"/>
      <c r="CX86" s="63"/>
      <c r="CY86" s="63"/>
      <c r="CZ86" s="63"/>
      <c r="DA86" s="63"/>
      <c r="DB86" s="63"/>
      <c r="DC86" s="63"/>
      <c r="DD86" s="63"/>
      <c r="DE86" s="63"/>
      <c r="DF86" s="63"/>
      <c r="DG86" s="63"/>
      <c r="DH86" s="63"/>
      <c r="DI86" s="63"/>
      <c r="DJ86" s="63"/>
      <c r="DK86" s="63"/>
      <c r="DL86" s="63"/>
      <c r="DM86" s="63"/>
      <c r="DN86" s="63"/>
      <c r="DO86" s="63"/>
      <c r="DP86" s="63"/>
      <c r="DQ86" s="63"/>
      <c r="DR86" s="63"/>
      <c r="DS86" s="63"/>
      <c r="DT86" s="63"/>
      <c r="DU86" s="63"/>
      <c r="DV86" s="63"/>
      <c r="DW86" s="63"/>
      <c r="DX86" s="63"/>
      <c r="DY86" s="63"/>
      <c r="DZ86" s="63"/>
      <c r="EA86" s="63"/>
      <c r="EB86" s="63"/>
      <c r="EC86" s="63"/>
      <c r="ED86" s="63"/>
      <c r="EE86" s="63"/>
      <c r="EF86" s="63"/>
      <c r="EG86" s="63"/>
      <c r="EH86" s="63"/>
      <c r="EI86" s="63"/>
      <c r="EJ86" s="63"/>
      <c r="EK86" s="63"/>
      <c r="EL86" s="63"/>
      <c r="EM86" s="63"/>
      <c r="EN86" s="63"/>
      <c r="EO86" s="63"/>
      <c r="EP86" s="63"/>
      <c r="EQ86" s="63"/>
      <c r="ER86" s="63"/>
      <c r="ES86" s="63"/>
      <c r="ET86" s="63"/>
      <c r="EU86" s="63"/>
      <c r="EV86" s="63"/>
      <c r="EW86" s="63"/>
      <c r="EX86" s="63"/>
      <c r="EY86" s="63"/>
      <c r="EZ86" s="63"/>
      <c r="FA86" s="63"/>
      <c r="FB86" s="63"/>
      <c r="FC86" s="63"/>
      <c r="FD86" s="63"/>
      <c r="FE86" s="63"/>
      <c r="FF86" s="63"/>
      <c r="FG86" s="63"/>
      <c r="FH86" s="63"/>
      <c r="FI86" s="63"/>
      <c r="FJ86" s="63"/>
      <c r="FK86" s="63"/>
      <c r="FL86" s="63"/>
      <c r="FM86" s="63"/>
      <c r="FN86" s="63"/>
      <c r="FO86" s="63"/>
      <c r="FP86" s="63"/>
      <c r="FQ86" s="63"/>
      <c r="FR86" s="63"/>
      <c r="FS86" s="63"/>
      <c r="FT86" s="63"/>
      <c r="FU86" s="63"/>
      <c r="FV86" s="63"/>
      <c r="FW86" s="63"/>
      <c r="FX86" s="63"/>
      <c r="FY86" s="63"/>
      <c r="FZ86" s="63"/>
      <c r="GA86" s="63"/>
      <c r="GB86" s="63"/>
      <c r="GC86" s="63"/>
      <c r="GD86" s="63"/>
      <c r="GE86" s="63"/>
      <c r="GF86" s="63"/>
      <c r="GG86" s="63"/>
      <c r="GH86" s="63"/>
      <c r="GI86" s="63"/>
      <c r="GJ86" s="63"/>
      <c r="GK86" s="63"/>
      <c r="GL86" s="63"/>
      <c r="GM86" s="63"/>
      <c r="GN86" s="63"/>
      <c r="GO86" s="63"/>
      <c r="GP86" s="63"/>
      <c r="GQ86" s="63"/>
      <c r="GR86" s="63"/>
      <c r="GS86" s="63"/>
      <c r="GT86" s="63"/>
      <c r="GU86" s="63"/>
      <c r="GV86" s="63"/>
      <c r="GW86" s="63"/>
      <c r="GX86" s="63"/>
      <c r="GY86" s="63"/>
      <c r="GZ86" s="63"/>
      <c r="HA86" s="63"/>
      <c r="HB86" s="63"/>
      <c r="HC86" s="63"/>
      <c r="HD86" s="63"/>
      <c r="HE86" s="63"/>
      <c r="HF86" s="63"/>
      <c r="HG86" s="63"/>
      <c r="HH86" s="63"/>
      <c r="HI86" s="63"/>
      <c r="HJ86" s="63"/>
      <c r="HK86" s="63"/>
      <c r="HL86" s="63"/>
      <c r="HM86" s="63"/>
      <c r="HN86" s="63"/>
      <c r="HO86" s="63"/>
      <c r="HP86" s="63"/>
      <c r="HQ86" s="63"/>
      <c r="HR86" s="63"/>
      <c r="HS86" s="63"/>
      <c r="HT86" s="63"/>
      <c r="HU86" s="63"/>
      <c r="HV86" s="63"/>
      <c r="HW86" s="63"/>
      <c r="HX86" s="63"/>
      <c r="HY86" s="63"/>
      <c r="HZ86" s="63"/>
      <c r="IA86" s="63"/>
      <c r="IB86" s="63"/>
      <c r="IC86" s="63"/>
      <c r="ID86" s="63"/>
      <c r="IE86" s="63"/>
      <c r="IF86" s="63"/>
      <c r="IG86" s="63"/>
      <c r="IH86" s="63"/>
      <c r="II86" s="63"/>
      <c r="IJ86" s="63"/>
      <c r="IK86" s="63"/>
      <c r="IL86" s="63"/>
      <c r="IM86" s="63"/>
      <c r="IN86" s="63"/>
      <c r="IO86" s="63"/>
      <c r="IP86" s="63"/>
      <c r="IQ86" s="63"/>
      <c r="IR86" s="63"/>
      <c r="IS86" s="63"/>
      <c r="IT86" s="63"/>
      <c r="IU86" s="63"/>
      <c r="IV86" s="63"/>
    </row>
    <row r="87" spans="1:256" s="430" customFormat="1" x14ac:dyDescent="0.2">
      <c r="A87" s="63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3"/>
      <c r="BH87" s="63"/>
      <c r="BI87" s="63"/>
      <c r="BJ87" s="63"/>
      <c r="BK87" s="63"/>
      <c r="BL87" s="63"/>
      <c r="BM87" s="63"/>
      <c r="BN87" s="63"/>
      <c r="BO87" s="63"/>
      <c r="BP87" s="63"/>
      <c r="BQ87" s="63"/>
      <c r="BR87" s="63"/>
      <c r="BS87" s="63"/>
      <c r="BT87" s="63"/>
      <c r="BU87" s="63"/>
      <c r="BV87" s="63"/>
      <c r="BW87" s="63"/>
      <c r="BX87" s="63"/>
      <c r="BY87" s="63"/>
      <c r="BZ87" s="63"/>
      <c r="CA87" s="63"/>
      <c r="CB87" s="63"/>
      <c r="CC87" s="63"/>
      <c r="CD87" s="63"/>
      <c r="CE87" s="63"/>
      <c r="CF87" s="63"/>
      <c r="CG87" s="63"/>
      <c r="CH87" s="63"/>
      <c r="CI87" s="63"/>
      <c r="CJ87" s="63"/>
      <c r="CK87" s="63"/>
      <c r="CL87" s="63"/>
      <c r="CM87" s="63"/>
      <c r="CN87" s="63"/>
      <c r="CO87" s="63"/>
      <c r="CP87" s="63"/>
      <c r="CQ87" s="63"/>
      <c r="CR87" s="63"/>
      <c r="CS87" s="63"/>
      <c r="CT87" s="63"/>
      <c r="CU87" s="63"/>
      <c r="CV87" s="63"/>
      <c r="CW87" s="63"/>
      <c r="CX87" s="63"/>
      <c r="CY87" s="63"/>
      <c r="CZ87" s="63"/>
      <c r="DA87" s="63"/>
      <c r="DB87" s="63"/>
      <c r="DC87" s="63"/>
      <c r="DD87" s="63"/>
      <c r="DE87" s="63"/>
      <c r="DF87" s="63"/>
      <c r="DG87" s="63"/>
      <c r="DH87" s="63"/>
      <c r="DI87" s="63"/>
      <c r="DJ87" s="63"/>
      <c r="DK87" s="63"/>
      <c r="DL87" s="63"/>
      <c r="DM87" s="63"/>
      <c r="DN87" s="63"/>
      <c r="DO87" s="63"/>
      <c r="DP87" s="63"/>
      <c r="DQ87" s="63"/>
      <c r="DR87" s="63"/>
      <c r="DS87" s="63"/>
      <c r="DT87" s="63"/>
      <c r="DU87" s="63"/>
      <c r="DV87" s="63"/>
      <c r="DW87" s="63"/>
      <c r="DX87" s="63"/>
      <c r="DY87" s="63"/>
      <c r="DZ87" s="63"/>
      <c r="EA87" s="63"/>
      <c r="EB87" s="63"/>
      <c r="EC87" s="63"/>
      <c r="ED87" s="63"/>
      <c r="EE87" s="63"/>
      <c r="EF87" s="63"/>
      <c r="EG87" s="63"/>
      <c r="EH87" s="63"/>
      <c r="EI87" s="63"/>
      <c r="EJ87" s="63"/>
      <c r="EK87" s="63"/>
      <c r="EL87" s="63"/>
      <c r="EM87" s="63"/>
      <c r="EN87" s="63"/>
      <c r="EO87" s="63"/>
      <c r="EP87" s="63"/>
      <c r="EQ87" s="63"/>
      <c r="ER87" s="63"/>
      <c r="ES87" s="63"/>
      <c r="ET87" s="63"/>
      <c r="EU87" s="63"/>
      <c r="EV87" s="63"/>
      <c r="EW87" s="63"/>
      <c r="EX87" s="63"/>
      <c r="EY87" s="63"/>
      <c r="EZ87" s="63"/>
      <c r="FA87" s="63"/>
      <c r="FB87" s="63"/>
      <c r="FC87" s="63"/>
      <c r="FD87" s="63"/>
      <c r="FE87" s="63"/>
      <c r="FF87" s="63"/>
      <c r="FG87" s="63"/>
      <c r="FH87" s="63"/>
      <c r="FI87" s="63"/>
      <c r="FJ87" s="63"/>
      <c r="FK87" s="63"/>
      <c r="FL87" s="63"/>
      <c r="FM87" s="63"/>
      <c r="FN87" s="63"/>
      <c r="FO87" s="63"/>
      <c r="FP87" s="63"/>
      <c r="FQ87" s="63"/>
      <c r="FR87" s="63"/>
      <c r="FS87" s="63"/>
      <c r="FT87" s="63"/>
      <c r="FU87" s="63"/>
      <c r="FV87" s="63"/>
      <c r="FW87" s="63"/>
      <c r="FX87" s="63"/>
      <c r="FY87" s="63"/>
      <c r="FZ87" s="63"/>
      <c r="GA87" s="63"/>
      <c r="GB87" s="63"/>
      <c r="GC87" s="63"/>
      <c r="GD87" s="63"/>
      <c r="GE87" s="63"/>
      <c r="GF87" s="63"/>
      <c r="GG87" s="63"/>
      <c r="GH87" s="63"/>
      <c r="GI87" s="63"/>
      <c r="GJ87" s="63"/>
      <c r="GK87" s="63"/>
      <c r="GL87" s="63"/>
      <c r="GM87" s="63"/>
      <c r="GN87" s="63"/>
      <c r="GO87" s="63"/>
      <c r="GP87" s="63"/>
      <c r="GQ87" s="63"/>
      <c r="GR87" s="63"/>
      <c r="GS87" s="63"/>
      <c r="GT87" s="63"/>
      <c r="GU87" s="63"/>
      <c r="GV87" s="63"/>
      <c r="GW87" s="63"/>
      <c r="GX87" s="63"/>
      <c r="GY87" s="63"/>
      <c r="GZ87" s="63"/>
      <c r="HA87" s="63"/>
      <c r="HB87" s="63"/>
      <c r="HC87" s="63"/>
      <c r="HD87" s="63"/>
      <c r="HE87" s="63"/>
      <c r="HF87" s="63"/>
      <c r="HG87" s="63"/>
      <c r="HH87" s="63"/>
      <c r="HI87" s="63"/>
      <c r="HJ87" s="63"/>
      <c r="HK87" s="63"/>
      <c r="HL87" s="63"/>
      <c r="HM87" s="63"/>
      <c r="HN87" s="63"/>
      <c r="HO87" s="63"/>
      <c r="HP87" s="63"/>
      <c r="HQ87" s="63"/>
      <c r="HR87" s="63"/>
      <c r="HS87" s="63"/>
      <c r="HT87" s="63"/>
      <c r="HU87" s="63"/>
      <c r="HV87" s="63"/>
      <c r="HW87" s="63"/>
      <c r="HX87" s="63"/>
      <c r="HY87" s="63"/>
      <c r="HZ87" s="63"/>
      <c r="IA87" s="63"/>
      <c r="IB87" s="63"/>
      <c r="IC87" s="63"/>
      <c r="ID87" s="63"/>
      <c r="IE87" s="63"/>
      <c r="IF87" s="63"/>
      <c r="IG87" s="63"/>
      <c r="IH87" s="63"/>
      <c r="II87" s="63"/>
      <c r="IJ87" s="63"/>
      <c r="IK87" s="63"/>
      <c r="IL87" s="63"/>
      <c r="IM87" s="63"/>
      <c r="IN87" s="63"/>
      <c r="IO87" s="63"/>
      <c r="IP87" s="63"/>
      <c r="IQ87" s="63"/>
      <c r="IR87" s="63"/>
      <c r="IS87" s="63"/>
      <c r="IT87" s="63"/>
      <c r="IU87" s="63"/>
      <c r="IV87" s="63"/>
    </row>
    <row r="88" spans="1:256" s="430" customFormat="1" x14ac:dyDescent="0.2">
      <c r="A88" s="63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63"/>
      <c r="BH88" s="63"/>
      <c r="BI88" s="63"/>
      <c r="BJ88" s="63"/>
      <c r="BK88" s="63"/>
      <c r="BL88" s="63"/>
      <c r="BM88" s="63"/>
      <c r="BN88" s="63"/>
      <c r="BO88" s="63"/>
      <c r="BP88" s="63"/>
      <c r="BQ88" s="63"/>
      <c r="BR88" s="63"/>
      <c r="BS88" s="63"/>
      <c r="BT88" s="63"/>
      <c r="BU88" s="63"/>
      <c r="BV88" s="63"/>
      <c r="BW88" s="63"/>
      <c r="BX88" s="63"/>
      <c r="BY88" s="63"/>
      <c r="BZ88" s="63"/>
      <c r="CA88" s="63"/>
      <c r="CB88" s="63"/>
      <c r="CC88" s="63"/>
      <c r="CD88" s="63"/>
      <c r="CE88" s="63"/>
      <c r="CF88" s="63"/>
      <c r="CG88" s="63"/>
      <c r="CH88" s="63"/>
      <c r="CI88" s="63"/>
      <c r="CJ88" s="63"/>
      <c r="CK88" s="63"/>
      <c r="CL88" s="63"/>
      <c r="CM88" s="63"/>
      <c r="CN88" s="63"/>
      <c r="CO88" s="63"/>
      <c r="CP88" s="63"/>
      <c r="CQ88" s="63"/>
      <c r="CR88" s="63"/>
      <c r="CS88" s="63"/>
      <c r="CT88" s="63"/>
      <c r="CU88" s="63"/>
      <c r="CV88" s="63"/>
      <c r="CW88" s="63"/>
      <c r="CX88" s="63"/>
      <c r="CY88" s="63"/>
      <c r="CZ88" s="63"/>
      <c r="DA88" s="63"/>
      <c r="DB88" s="63"/>
      <c r="DC88" s="63"/>
      <c r="DD88" s="63"/>
      <c r="DE88" s="63"/>
      <c r="DF88" s="63"/>
      <c r="DG88" s="63"/>
      <c r="DH88" s="63"/>
      <c r="DI88" s="63"/>
      <c r="DJ88" s="63"/>
      <c r="DK88" s="63"/>
      <c r="DL88" s="63"/>
      <c r="DM88" s="63"/>
      <c r="DN88" s="63"/>
      <c r="DO88" s="63"/>
      <c r="DP88" s="63"/>
      <c r="DQ88" s="63"/>
      <c r="DR88" s="63"/>
      <c r="DS88" s="63"/>
      <c r="DT88" s="63"/>
      <c r="DU88" s="63"/>
      <c r="DV88" s="63"/>
      <c r="DW88" s="63"/>
      <c r="DX88" s="63"/>
      <c r="DY88" s="63"/>
      <c r="DZ88" s="63"/>
      <c r="EA88" s="63"/>
      <c r="EB88" s="63"/>
      <c r="EC88" s="63"/>
      <c r="ED88" s="63"/>
      <c r="EE88" s="63"/>
      <c r="EF88" s="63"/>
      <c r="EG88" s="63"/>
      <c r="EH88" s="63"/>
      <c r="EI88" s="63"/>
      <c r="EJ88" s="63"/>
      <c r="EK88" s="63"/>
      <c r="EL88" s="63"/>
      <c r="EM88" s="63"/>
      <c r="EN88" s="63"/>
      <c r="EO88" s="63"/>
      <c r="EP88" s="63"/>
      <c r="EQ88" s="63"/>
      <c r="ER88" s="63"/>
      <c r="ES88" s="63"/>
      <c r="ET88" s="63"/>
      <c r="EU88" s="63"/>
      <c r="EV88" s="63"/>
      <c r="EW88" s="63"/>
      <c r="EX88" s="63"/>
      <c r="EY88" s="63"/>
      <c r="EZ88" s="63"/>
      <c r="FA88" s="63"/>
      <c r="FB88" s="63"/>
      <c r="FC88" s="63"/>
      <c r="FD88" s="63"/>
      <c r="FE88" s="63"/>
      <c r="FF88" s="63"/>
      <c r="FG88" s="63"/>
      <c r="FH88" s="63"/>
      <c r="FI88" s="63"/>
      <c r="FJ88" s="63"/>
      <c r="FK88" s="63"/>
      <c r="FL88" s="63"/>
      <c r="FM88" s="63"/>
      <c r="FN88" s="63"/>
      <c r="FO88" s="63"/>
      <c r="FP88" s="63"/>
      <c r="FQ88" s="63"/>
      <c r="FR88" s="63"/>
      <c r="FS88" s="63"/>
      <c r="FT88" s="63"/>
      <c r="FU88" s="63"/>
      <c r="FV88" s="63"/>
      <c r="FW88" s="63"/>
      <c r="FX88" s="63"/>
      <c r="FY88" s="63"/>
      <c r="FZ88" s="63"/>
      <c r="GA88" s="63"/>
      <c r="GB88" s="63"/>
      <c r="GC88" s="63"/>
      <c r="GD88" s="63"/>
      <c r="GE88" s="63"/>
      <c r="GF88" s="63"/>
      <c r="GG88" s="63"/>
      <c r="GH88" s="63"/>
      <c r="GI88" s="63"/>
      <c r="GJ88" s="63"/>
      <c r="GK88" s="63"/>
      <c r="GL88" s="63"/>
      <c r="GM88" s="63"/>
      <c r="GN88" s="63"/>
      <c r="GO88" s="63"/>
      <c r="GP88" s="63"/>
      <c r="GQ88" s="63"/>
      <c r="GR88" s="63"/>
      <c r="GS88" s="63"/>
      <c r="GT88" s="63"/>
      <c r="GU88" s="63"/>
      <c r="GV88" s="63"/>
      <c r="GW88" s="63"/>
      <c r="GX88" s="63"/>
      <c r="GY88" s="63"/>
      <c r="GZ88" s="63"/>
      <c r="HA88" s="63"/>
      <c r="HB88" s="63"/>
      <c r="HC88" s="63"/>
      <c r="HD88" s="63"/>
      <c r="HE88" s="63"/>
      <c r="HF88" s="63"/>
      <c r="HG88" s="63"/>
      <c r="HH88" s="63"/>
      <c r="HI88" s="63"/>
      <c r="HJ88" s="63"/>
      <c r="HK88" s="63"/>
      <c r="HL88" s="63"/>
      <c r="HM88" s="63"/>
      <c r="HN88" s="63"/>
      <c r="HO88" s="63"/>
      <c r="HP88" s="63"/>
      <c r="HQ88" s="63"/>
      <c r="HR88" s="63"/>
      <c r="HS88" s="63"/>
      <c r="HT88" s="63"/>
      <c r="HU88" s="63"/>
      <c r="HV88" s="63"/>
      <c r="HW88" s="63"/>
      <c r="HX88" s="63"/>
      <c r="HY88" s="63"/>
      <c r="HZ88" s="63"/>
      <c r="IA88" s="63"/>
      <c r="IB88" s="63"/>
      <c r="IC88" s="63"/>
      <c r="ID88" s="63"/>
      <c r="IE88" s="63"/>
      <c r="IF88" s="63"/>
      <c r="IG88" s="63"/>
      <c r="IH88" s="63"/>
      <c r="II88" s="63"/>
      <c r="IJ88" s="63"/>
      <c r="IK88" s="63"/>
      <c r="IL88" s="63"/>
      <c r="IM88" s="63"/>
      <c r="IN88" s="63"/>
      <c r="IO88" s="63"/>
      <c r="IP88" s="63"/>
      <c r="IQ88" s="63"/>
      <c r="IR88" s="63"/>
      <c r="IS88" s="63"/>
      <c r="IT88" s="63"/>
      <c r="IU88" s="63"/>
      <c r="IV88" s="63"/>
    </row>
    <row r="89" spans="1:256" s="430" customFormat="1" x14ac:dyDescent="0.2">
      <c r="A89" s="63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63"/>
      <c r="BI89" s="63"/>
      <c r="BJ89" s="63"/>
      <c r="BK89" s="63"/>
      <c r="BL89" s="63"/>
      <c r="BM89" s="63"/>
      <c r="BN89" s="63"/>
      <c r="BO89" s="63"/>
      <c r="BP89" s="63"/>
      <c r="BQ89" s="63"/>
      <c r="BR89" s="63"/>
      <c r="BS89" s="63"/>
      <c r="BT89" s="63"/>
      <c r="BU89" s="63"/>
      <c r="BV89" s="63"/>
      <c r="BW89" s="63"/>
      <c r="BX89" s="63"/>
      <c r="BY89" s="63"/>
      <c r="BZ89" s="63"/>
      <c r="CA89" s="63"/>
      <c r="CB89" s="63"/>
      <c r="CC89" s="63"/>
      <c r="CD89" s="63"/>
      <c r="CE89" s="63"/>
      <c r="CF89" s="63"/>
      <c r="CG89" s="63"/>
      <c r="CH89" s="63"/>
      <c r="CI89" s="63"/>
      <c r="CJ89" s="63"/>
      <c r="CK89" s="63"/>
      <c r="CL89" s="63"/>
      <c r="CM89" s="63"/>
      <c r="CN89" s="63"/>
      <c r="CO89" s="63"/>
      <c r="CP89" s="63"/>
      <c r="CQ89" s="63"/>
      <c r="CR89" s="63"/>
      <c r="CS89" s="63"/>
      <c r="CT89" s="63"/>
      <c r="CU89" s="63"/>
      <c r="CV89" s="63"/>
      <c r="CW89" s="63"/>
      <c r="CX89" s="63"/>
      <c r="CY89" s="63"/>
      <c r="CZ89" s="63"/>
      <c r="DA89" s="63"/>
      <c r="DB89" s="63"/>
      <c r="DC89" s="63"/>
      <c r="DD89" s="63"/>
      <c r="DE89" s="63"/>
      <c r="DF89" s="63"/>
      <c r="DG89" s="63"/>
      <c r="DH89" s="63"/>
      <c r="DI89" s="63"/>
      <c r="DJ89" s="63"/>
      <c r="DK89" s="63"/>
      <c r="DL89" s="63"/>
      <c r="DM89" s="63"/>
      <c r="DN89" s="63"/>
      <c r="DO89" s="63"/>
      <c r="DP89" s="63"/>
      <c r="DQ89" s="63"/>
      <c r="DR89" s="63"/>
      <c r="DS89" s="63"/>
      <c r="DT89" s="63"/>
      <c r="DU89" s="63"/>
      <c r="DV89" s="63"/>
      <c r="DW89" s="63"/>
      <c r="DX89" s="63"/>
      <c r="DY89" s="63"/>
      <c r="DZ89" s="63"/>
      <c r="EA89" s="63"/>
      <c r="EB89" s="63"/>
      <c r="EC89" s="63"/>
      <c r="ED89" s="63"/>
      <c r="EE89" s="63"/>
      <c r="EF89" s="63"/>
      <c r="EG89" s="63"/>
      <c r="EH89" s="63"/>
      <c r="EI89" s="63"/>
      <c r="EJ89" s="63"/>
      <c r="EK89" s="63"/>
      <c r="EL89" s="63"/>
      <c r="EM89" s="63"/>
      <c r="EN89" s="63"/>
      <c r="EO89" s="63"/>
      <c r="EP89" s="63"/>
      <c r="EQ89" s="63"/>
      <c r="ER89" s="63"/>
      <c r="ES89" s="63"/>
      <c r="ET89" s="63"/>
      <c r="EU89" s="63"/>
      <c r="EV89" s="63"/>
      <c r="EW89" s="63"/>
      <c r="EX89" s="63"/>
      <c r="EY89" s="63"/>
      <c r="EZ89" s="63"/>
      <c r="FA89" s="63"/>
      <c r="FB89" s="63"/>
      <c r="FC89" s="63"/>
      <c r="FD89" s="63"/>
      <c r="FE89" s="63"/>
      <c r="FF89" s="63"/>
      <c r="FG89" s="63"/>
      <c r="FH89" s="63"/>
      <c r="FI89" s="63"/>
      <c r="FJ89" s="63"/>
      <c r="FK89" s="63"/>
      <c r="FL89" s="63"/>
      <c r="FM89" s="63"/>
      <c r="FN89" s="63"/>
      <c r="FO89" s="63"/>
      <c r="FP89" s="63"/>
      <c r="FQ89" s="63"/>
      <c r="FR89" s="63"/>
      <c r="FS89" s="63"/>
      <c r="FT89" s="63"/>
      <c r="FU89" s="63"/>
      <c r="FV89" s="63"/>
      <c r="FW89" s="63"/>
      <c r="FX89" s="63"/>
      <c r="FY89" s="63"/>
      <c r="FZ89" s="63"/>
      <c r="GA89" s="63"/>
      <c r="GB89" s="63"/>
      <c r="GC89" s="63"/>
      <c r="GD89" s="63"/>
      <c r="GE89" s="63"/>
      <c r="GF89" s="63"/>
      <c r="GG89" s="63"/>
      <c r="GH89" s="63"/>
      <c r="GI89" s="63"/>
      <c r="GJ89" s="63"/>
      <c r="GK89" s="63"/>
      <c r="GL89" s="63"/>
      <c r="GM89" s="63"/>
      <c r="GN89" s="63"/>
      <c r="GO89" s="63"/>
      <c r="GP89" s="63"/>
      <c r="GQ89" s="63"/>
      <c r="GR89" s="63"/>
      <c r="GS89" s="63"/>
      <c r="GT89" s="63"/>
      <c r="GU89" s="63"/>
      <c r="GV89" s="63"/>
      <c r="GW89" s="63"/>
      <c r="GX89" s="63"/>
      <c r="GY89" s="63"/>
      <c r="GZ89" s="63"/>
      <c r="HA89" s="63"/>
      <c r="HB89" s="63"/>
      <c r="HC89" s="63"/>
      <c r="HD89" s="63"/>
      <c r="HE89" s="63"/>
      <c r="HF89" s="63"/>
      <c r="HG89" s="63"/>
      <c r="HH89" s="63"/>
      <c r="HI89" s="63"/>
      <c r="HJ89" s="63"/>
      <c r="HK89" s="63"/>
      <c r="HL89" s="63"/>
      <c r="HM89" s="63"/>
      <c r="HN89" s="63"/>
      <c r="HO89" s="63"/>
      <c r="HP89" s="63"/>
      <c r="HQ89" s="63"/>
      <c r="HR89" s="63"/>
      <c r="HS89" s="63"/>
      <c r="HT89" s="63"/>
      <c r="HU89" s="63"/>
      <c r="HV89" s="63"/>
      <c r="HW89" s="63"/>
      <c r="HX89" s="63"/>
      <c r="HY89" s="63"/>
      <c r="HZ89" s="63"/>
      <c r="IA89" s="63"/>
      <c r="IB89" s="63"/>
      <c r="IC89" s="63"/>
      <c r="ID89" s="63"/>
      <c r="IE89" s="63"/>
      <c r="IF89" s="63"/>
      <c r="IG89" s="63"/>
      <c r="IH89" s="63"/>
      <c r="II89" s="63"/>
      <c r="IJ89" s="63"/>
      <c r="IK89" s="63"/>
      <c r="IL89" s="63"/>
      <c r="IM89" s="63"/>
      <c r="IN89" s="63"/>
      <c r="IO89" s="63"/>
      <c r="IP89" s="63"/>
      <c r="IQ89" s="63"/>
      <c r="IR89" s="63"/>
      <c r="IS89" s="63"/>
      <c r="IT89" s="63"/>
      <c r="IU89" s="63"/>
      <c r="IV89" s="63"/>
    </row>
    <row r="90" spans="1:256" s="430" customFormat="1" x14ac:dyDescent="0.2">
      <c r="A90" s="63"/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63"/>
      <c r="BD90" s="63"/>
      <c r="BE90" s="63"/>
      <c r="BF90" s="63"/>
      <c r="BG90" s="63"/>
      <c r="BH90" s="63"/>
      <c r="BI90" s="63"/>
      <c r="BJ90" s="63"/>
      <c r="BK90" s="63"/>
      <c r="BL90" s="63"/>
      <c r="BM90" s="63"/>
      <c r="BN90" s="63"/>
      <c r="BO90" s="63"/>
      <c r="BP90" s="63"/>
      <c r="BQ90" s="63"/>
      <c r="BR90" s="63"/>
      <c r="BS90" s="63"/>
      <c r="BT90" s="63"/>
      <c r="BU90" s="63"/>
      <c r="BV90" s="63"/>
      <c r="BW90" s="63"/>
      <c r="BX90" s="63"/>
      <c r="BY90" s="63"/>
      <c r="BZ90" s="63"/>
      <c r="CA90" s="63"/>
      <c r="CB90" s="63"/>
      <c r="CC90" s="63"/>
      <c r="CD90" s="63"/>
      <c r="CE90" s="63"/>
      <c r="CF90" s="63"/>
      <c r="CG90" s="63"/>
      <c r="CH90" s="63"/>
      <c r="CI90" s="63"/>
      <c r="CJ90" s="63"/>
      <c r="CK90" s="63"/>
      <c r="CL90" s="63"/>
      <c r="CM90" s="63"/>
      <c r="CN90" s="63"/>
      <c r="CO90" s="63"/>
      <c r="CP90" s="63"/>
      <c r="CQ90" s="63"/>
      <c r="CR90" s="63"/>
      <c r="CS90" s="63"/>
      <c r="CT90" s="63"/>
      <c r="CU90" s="63"/>
      <c r="CV90" s="63"/>
      <c r="CW90" s="63"/>
      <c r="CX90" s="63"/>
      <c r="CY90" s="63"/>
      <c r="CZ90" s="63"/>
      <c r="DA90" s="63"/>
      <c r="DB90" s="63"/>
      <c r="DC90" s="63"/>
      <c r="DD90" s="63"/>
      <c r="DE90" s="63"/>
      <c r="DF90" s="63"/>
      <c r="DG90" s="63"/>
      <c r="DH90" s="63"/>
      <c r="DI90" s="63"/>
      <c r="DJ90" s="63"/>
      <c r="DK90" s="63"/>
      <c r="DL90" s="63"/>
      <c r="DM90" s="63"/>
      <c r="DN90" s="63"/>
      <c r="DO90" s="63"/>
      <c r="DP90" s="63"/>
      <c r="DQ90" s="63"/>
      <c r="DR90" s="63"/>
      <c r="DS90" s="63"/>
      <c r="DT90" s="63"/>
      <c r="DU90" s="63"/>
      <c r="DV90" s="63"/>
      <c r="DW90" s="63"/>
      <c r="DX90" s="63"/>
      <c r="DY90" s="63"/>
      <c r="DZ90" s="63"/>
      <c r="EA90" s="63"/>
      <c r="EB90" s="63"/>
      <c r="EC90" s="63"/>
      <c r="ED90" s="63"/>
      <c r="EE90" s="63"/>
      <c r="EF90" s="63"/>
      <c r="EG90" s="63"/>
      <c r="EH90" s="63"/>
      <c r="EI90" s="63"/>
      <c r="EJ90" s="63"/>
      <c r="EK90" s="63"/>
      <c r="EL90" s="63"/>
      <c r="EM90" s="63"/>
      <c r="EN90" s="63"/>
      <c r="EO90" s="63"/>
      <c r="EP90" s="63"/>
      <c r="EQ90" s="63"/>
      <c r="ER90" s="63"/>
      <c r="ES90" s="63"/>
      <c r="ET90" s="63"/>
      <c r="EU90" s="63"/>
      <c r="EV90" s="63"/>
      <c r="EW90" s="63"/>
      <c r="EX90" s="63"/>
      <c r="EY90" s="63"/>
      <c r="EZ90" s="63"/>
      <c r="FA90" s="63"/>
      <c r="FB90" s="63"/>
      <c r="FC90" s="63"/>
      <c r="FD90" s="63"/>
      <c r="FE90" s="63"/>
      <c r="FF90" s="63"/>
      <c r="FG90" s="63"/>
      <c r="FH90" s="63"/>
      <c r="FI90" s="63"/>
      <c r="FJ90" s="63"/>
      <c r="FK90" s="63"/>
      <c r="FL90" s="63"/>
      <c r="FM90" s="63"/>
      <c r="FN90" s="63"/>
      <c r="FO90" s="63"/>
      <c r="FP90" s="63"/>
      <c r="FQ90" s="63"/>
      <c r="FR90" s="63"/>
      <c r="FS90" s="63"/>
      <c r="FT90" s="63"/>
      <c r="FU90" s="63"/>
      <c r="FV90" s="63"/>
      <c r="FW90" s="63"/>
      <c r="FX90" s="63"/>
      <c r="FY90" s="63"/>
      <c r="FZ90" s="63"/>
      <c r="GA90" s="63"/>
      <c r="GB90" s="63"/>
      <c r="GC90" s="63"/>
      <c r="GD90" s="63"/>
      <c r="GE90" s="63"/>
      <c r="GF90" s="63"/>
      <c r="GG90" s="63"/>
      <c r="GH90" s="63"/>
      <c r="GI90" s="63"/>
      <c r="GJ90" s="63"/>
      <c r="GK90" s="63"/>
      <c r="GL90" s="63"/>
      <c r="GM90" s="63"/>
      <c r="GN90" s="63"/>
      <c r="GO90" s="63"/>
      <c r="GP90" s="63"/>
      <c r="GQ90" s="63"/>
      <c r="GR90" s="63"/>
      <c r="GS90" s="63"/>
      <c r="GT90" s="63"/>
      <c r="GU90" s="63"/>
      <c r="GV90" s="63"/>
      <c r="GW90" s="63"/>
      <c r="GX90" s="63"/>
      <c r="GY90" s="63"/>
      <c r="GZ90" s="63"/>
      <c r="HA90" s="63"/>
      <c r="HB90" s="63"/>
      <c r="HC90" s="63"/>
      <c r="HD90" s="63"/>
      <c r="HE90" s="63"/>
      <c r="HF90" s="63"/>
      <c r="HG90" s="63"/>
      <c r="HH90" s="63"/>
      <c r="HI90" s="63"/>
      <c r="HJ90" s="63"/>
      <c r="HK90" s="63"/>
      <c r="HL90" s="63"/>
      <c r="HM90" s="63"/>
      <c r="HN90" s="63"/>
      <c r="HO90" s="63"/>
      <c r="HP90" s="63"/>
      <c r="HQ90" s="63"/>
      <c r="HR90" s="63"/>
      <c r="HS90" s="63"/>
      <c r="HT90" s="63"/>
      <c r="HU90" s="63"/>
      <c r="HV90" s="63"/>
      <c r="HW90" s="63"/>
      <c r="HX90" s="63"/>
      <c r="HY90" s="63"/>
      <c r="HZ90" s="63"/>
      <c r="IA90" s="63"/>
      <c r="IB90" s="63"/>
      <c r="IC90" s="63"/>
      <c r="ID90" s="63"/>
      <c r="IE90" s="63"/>
      <c r="IF90" s="63"/>
      <c r="IG90" s="63"/>
      <c r="IH90" s="63"/>
      <c r="II90" s="63"/>
      <c r="IJ90" s="63"/>
      <c r="IK90" s="63"/>
      <c r="IL90" s="63"/>
      <c r="IM90" s="63"/>
      <c r="IN90" s="63"/>
      <c r="IO90" s="63"/>
      <c r="IP90" s="63"/>
      <c r="IQ90" s="63"/>
      <c r="IR90" s="63"/>
      <c r="IS90" s="63"/>
      <c r="IT90" s="63"/>
      <c r="IU90" s="63"/>
      <c r="IV90" s="63"/>
    </row>
    <row r="91" spans="1:256" s="430" customFormat="1" x14ac:dyDescent="0.2">
      <c r="A91" s="63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3"/>
      <c r="BH91" s="63"/>
      <c r="BI91" s="63"/>
      <c r="BJ91" s="63"/>
      <c r="BK91" s="63"/>
      <c r="BL91" s="63"/>
      <c r="BM91" s="63"/>
      <c r="BN91" s="63"/>
      <c r="BO91" s="63"/>
      <c r="BP91" s="63"/>
      <c r="BQ91" s="63"/>
      <c r="BR91" s="63"/>
      <c r="BS91" s="63"/>
      <c r="BT91" s="63"/>
      <c r="BU91" s="63"/>
      <c r="BV91" s="63"/>
      <c r="BW91" s="63"/>
      <c r="BX91" s="63"/>
      <c r="BY91" s="63"/>
      <c r="BZ91" s="63"/>
      <c r="CA91" s="63"/>
      <c r="CB91" s="63"/>
      <c r="CC91" s="63"/>
      <c r="CD91" s="63"/>
      <c r="CE91" s="63"/>
      <c r="CF91" s="63"/>
      <c r="CG91" s="63"/>
      <c r="CH91" s="63"/>
      <c r="CI91" s="63"/>
      <c r="CJ91" s="63"/>
      <c r="CK91" s="63"/>
      <c r="CL91" s="63"/>
      <c r="CM91" s="63"/>
      <c r="CN91" s="63"/>
      <c r="CO91" s="63"/>
      <c r="CP91" s="63"/>
      <c r="CQ91" s="63"/>
      <c r="CR91" s="63"/>
      <c r="CS91" s="63"/>
      <c r="CT91" s="63"/>
      <c r="CU91" s="63"/>
      <c r="CV91" s="63"/>
      <c r="CW91" s="63"/>
      <c r="CX91" s="63"/>
      <c r="CY91" s="63"/>
      <c r="CZ91" s="63"/>
      <c r="DA91" s="63"/>
      <c r="DB91" s="63"/>
      <c r="DC91" s="63"/>
      <c r="DD91" s="63"/>
      <c r="DE91" s="63"/>
      <c r="DF91" s="63"/>
      <c r="DG91" s="63"/>
      <c r="DH91" s="63"/>
      <c r="DI91" s="63"/>
      <c r="DJ91" s="63"/>
      <c r="DK91" s="63"/>
      <c r="DL91" s="63"/>
      <c r="DM91" s="63"/>
      <c r="DN91" s="63"/>
      <c r="DO91" s="63"/>
      <c r="DP91" s="63"/>
      <c r="DQ91" s="63"/>
      <c r="DR91" s="63"/>
      <c r="DS91" s="63"/>
      <c r="DT91" s="63"/>
      <c r="DU91" s="63"/>
      <c r="DV91" s="63"/>
      <c r="DW91" s="63"/>
      <c r="DX91" s="63"/>
      <c r="DY91" s="63"/>
      <c r="DZ91" s="63"/>
      <c r="EA91" s="63"/>
      <c r="EB91" s="63"/>
      <c r="EC91" s="63"/>
      <c r="ED91" s="63"/>
      <c r="EE91" s="63"/>
      <c r="EF91" s="63"/>
      <c r="EG91" s="63"/>
      <c r="EH91" s="63"/>
      <c r="EI91" s="63"/>
      <c r="EJ91" s="63"/>
      <c r="EK91" s="63"/>
      <c r="EL91" s="63"/>
      <c r="EM91" s="63"/>
      <c r="EN91" s="63"/>
      <c r="EO91" s="63"/>
      <c r="EP91" s="63"/>
      <c r="EQ91" s="63"/>
      <c r="ER91" s="63"/>
      <c r="ES91" s="63"/>
      <c r="ET91" s="63"/>
      <c r="EU91" s="63"/>
      <c r="EV91" s="63"/>
      <c r="EW91" s="63"/>
      <c r="EX91" s="63"/>
      <c r="EY91" s="63"/>
      <c r="EZ91" s="63"/>
      <c r="FA91" s="63"/>
      <c r="FB91" s="63"/>
      <c r="FC91" s="63"/>
      <c r="FD91" s="63"/>
      <c r="FE91" s="63"/>
      <c r="FF91" s="63"/>
      <c r="FG91" s="63"/>
      <c r="FH91" s="63"/>
      <c r="FI91" s="63"/>
      <c r="FJ91" s="63"/>
      <c r="FK91" s="63"/>
      <c r="FL91" s="63"/>
      <c r="FM91" s="63"/>
      <c r="FN91" s="63"/>
      <c r="FO91" s="63"/>
      <c r="FP91" s="63"/>
      <c r="FQ91" s="63"/>
      <c r="FR91" s="63"/>
      <c r="FS91" s="63"/>
      <c r="FT91" s="63"/>
      <c r="FU91" s="63"/>
      <c r="FV91" s="63"/>
      <c r="FW91" s="63"/>
      <c r="FX91" s="63"/>
      <c r="FY91" s="63"/>
      <c r="FZ91" s="63"/>
      <c r="GA91" s="63"/>
      <c r="GB91" s="63"/>
      <c r="GC91" s="63"/>
      <c r="GD91" s="63"/>
      <c r="GE91" s="63"/>
      <c r="GF91" s="63"/>
      <c r="GG91" s="63"/>
      <c r="GH91" s="63"/>
      <c r="GI91" s="63"/>
      <c r="GJ91" s="63"/>
      <c r="GK91" s="63"/>
      <c r="GL91" s="63"/>
      <c r="GM91" s="63"/>
      <c r="GN91" s="63"/>
      <c r="GO91" s="63"/>
      <c r="GP91" s="63"/>
      <c r="GQ91" s="63"/>
      <c r="GR91" s="63"/>
      <c r="GS91" s="63"/>
      <c r="GT91" s="63"/>
      <c r="GU91" s="63"/>
      <c r="GV91" s="63"/>
      <c r="GW91" s="63"/>
      <c r="GX91" s="63"/>
      <c r="GY91" s="63"/>
      <c r="GZ91" s="63"/>
      <c r="HA91" s="63"/>
      <c r="HB91" s="63"/>
      <c r="HC91" s="63"/>
      <c r="HD91" s="63"/>
      <c r="HE91" s="63"/>
      <c r="HF91" s="63"/>
      <c r="HG91" s="63"/>
      <c r="HH91" s="63"/>
      <c r="HI91" s="63"/>
      <c r="HJ91" s="63"/>
      <c r="HK91" s="63"/>
      <c r="HL91" s="63"/>
      <c r="HM91" s="63"/>
      <c r="HN91" s="63"/>
      <c r="HO91" s="63"/>
      <c r="HP91" s="63"/>
      <c r="HQ91" s="63"/>
      <c r="HR91" s="63"/>
      <c r="HS91" s="63"/>
      <c r="HT91" s="63"/>
      <c r="HU91" s="63"/>
      <c r="HV91" s="63"/>
      <c r="HW91" s="63"/>
      <c r="HX91" s="63"/>
      <c r="HY91" s="63"/>
      <c r="HZ91" s="63"/>
      <c r="IA91" s="63"/>
      <c r="IB91" s="63"/>
      <c r="IC91" s="63"/>
      <c r="ID91" s="63"/>
      <c r="IE91" s="63"/>
      <c r="IF91" s="63"/>
      <c r="IG91" s="63"/>
      <c r="IH91" s="63"/>
      <c r="II91" s="63"/>
      <c r="IJ91" s="63"/>
      <c r="IK91" s="63"/>
      <c r="IL91" s="63"/>
      <c r="IM91" s="63"/>
      <c r="IN91" s="63"/>
      <c r="IO91" s="63"/>
      <c r="IP91" s="63"/>
      <c r="IQ91" s="63"/>
      <c r="IR91" s="63"/>
      <c r="IS91" s="63"/>
      <c r="IT91" s="63"/>
      <c r="IU91" s="63"/>
      <c r="IV91" s="63"/>
    </row>
    <row r="92" spans="1:256" s="430" customFormat="1" x14ac:dyDescent="0.2">
      <c r="A92" s="63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63"/>
      <c r="BA92" s="63"/>
      <c r="BB92" s="63"/>
      <c r="BC92" s="63"/>
      <c r="BD92" s="63"/>
      <c r="BE92" s="63"/>
      <c r="BF92" s="63"/>
      <c r="BG92" s="63"/>
      <c r="BH92" s="63"/>
      <c r="BI92" s="63"/>
      <c r="BJ92" s="63"/>
      <c r="BK92" s="63"/>
      <c r="BL92" s="63"/>
      <c r="BM92" s="63"/>
      <c r="BN92" s="63"/>
      <c r="BO92" s="63"/>
      <c r="BP92" s="63"/>
      <c r="BQ92" s="63"/>
      <c r="BR92" s="63"/>
      <c r="BS92" s="63"/>
      <c r="BT92" s="63"/>
      <c r="BU92" s="63"/>
      <c r="BV92" s="63"/>
      <c r="BW92" s="63"/>
      <c r="BX92" s="63"/>
      <c r="BY92" s="63"/>
      <c r="BZ92" s="63"/>
      <c r="CA92" s="63"/>
      <c r="CB92" s="63"/>
      <c r="CC92" s="63"/>
      <c r="CD92" s="63"/>
      <c r="CE92" s="63"/>
      <c r="CF92" s="63"/>
      <c r="CG92" s="63"/>
      <c r="CH92" s="63"/>
      <c r="CI92" s="63"/>
      <c r="CJ92" s="63"/>
      <c r="CK92" s="63"/>
      <c r="CL92" s="63"/>
      <c r="CM92" s="63"/>
      <c r="CN92" s="63"/>
      <c r="CO92" s="63"/>
      <c r="CP92" s="63"/>
      <c r="CQ92" s="63"/>
      <c r="CR92" s="63"/>
      <c r="CS92" s="63"/>
      <c r="CT92" s="63"/>
      <c r="CU92" s="63"/>
      <c r="CV92" s="63"/>
      <c r="CW92" s="63"/>
      <c r="CX92" s="63"/>
      <c r="CY92" s="63"/>
      <c r="CZ92" s="63"/>
      <c r="DA92" s="63"/>
      <c r="DB92" s="63"/>
      <c r="DC92" s="63"/>
      <c r="DD92" s="63"/>
      <c r="DE92" s="63"/>
      <c r="DF92" s="63"/>
      <c r="DG92" s="63"/>
      <c r="DH92" s="63"/>
      <c r="DI92" s="63"/>
      <c r="DJ92" s="63"/>
      <c r="DK92" s="63"/>
      <c r="DL92" s="63"/>
      <c r="DM92" s="63"/>
      <c r="DN92" s="63"/>
      <c r="DO92" s="63"/>
      <c r="DP92" s="63"/>
      <c r="DQ92" s="63"/>
      <c r="DR92" s="63"/>
      <c r="DS92" s="63"/>
      <c r="DT92" s="63"/>
      <c r="DU92" s="63"/>
      <c r="DV92" s="63"/>
      <c r="DW92" s="63"/>
      <c r="DX92" s="63"/>
      <c r="DY92" s="63"/>
      <c r="DZ92" s="63"/>
      <c r="EA92" s="63"/>
      <c r="EB92" s="63"/>
      <c r="EC92" s="63"/>
      <c r="ED92" s="63"/>
      <c r="EE92" s="63"/>
      <c r="EF92" s="63"/>
      <c r="EG92" s="63"/>
      <c r="EH92" s="63"/>
      <c r="EI92" s="63"/>
      <c r="EJ92" s="63"/>
      <c r="EK92" s="63"/>
      <c r="EL92" s="63"/>
      <c r="EM92" s="63"/>
      <c r="EN92" s="63"/>
      <c r="EO92" s="63"/>
      <c r="EP92" s="63"/>
      <c r="EQ92" s="63"/>
      <c r="ER92" s="63"/>
      <c r="ES92" s="63"/>
      <c r="ET92" s="63"/>
      <c r="EU92" s="63"/>
      <c r="EV92" s="63"/>
      <c r="EW92" s="63"/>
      <c r="EX92" s="63"/>
      <c r="EY92" s="63"/>
      <c r="EZ92" s="63"/>
      <c r="FA92" s="63"/>
      <c r="FB92" s="63"/>
      <c r="FC92" s="63"/>
      <c r="FD92" s="63"/>
      <c r="FE92" s="63"/>
      <c r="FF92" s="63"/>
      <c r="FG92" s="63"/>
      <c r="FH92" s="63"/>
      <c r="FI92" s="63"/>
      <c r="FJ92" s="63"/>
      <c r="FK92" s="63"/>
      <c r="FL92" s="63"/>
      <c r="FM92" s="63"/>
      <c r="FN92" s="63"/>
      <c r="FO92" s="63"/>
      <c r="FP92" s="63"/>
      <c r="FQ92" s="63"/>
      <c r="FR92" s="63"/>
      <c r="FS92" s="63"/>
      <c r="FT92" s="63"/>
      <c r="FU92" s="63"/>
      <c r="FV92" s="63"/>
      <c r="FW92" s="63"/>
      <c r="FX92" s="63"/>
      <c r="FY92" s="63"/>
      <c r="FZ92" s="63"/>
      <c r="GA92" s="63"/>
      <c r="GB92" s="63"/>
      <c r="GC92" s="63"/>
      <c r="GD92" s="63"/>
      <c r="GE92" s="63"/>
      <c r="GF92" s="63"/>
      <c r="GG92" s="63"/>
      <c r="GH92" s="63"/>
      <c r="GI92" s="63"/>
      <c r="GJ92" s="63"/>
      <c r="GK92" s="63"/>
      <c r="GL92" s="63"/>
      <c r="GM92" s="63"/>
      <c r="GN92" s="63"/>
      <c r="GO92" s="63"/>
      <c r="GP92" s="63"/>
      <c r="GQ92" s="63"/>
      <c r="GR92" s="63"/>
      <c r="GS92" s="63"/>
      <c r="GT92" s="63"/>
      <c r="GU92" s="63"/>
      <c r="GV92" s="63"/>
      <c r="GW92" s="63"/>
      <c r="GX92" s="63"/>
      <c r="GY92" s="63"/>
      <c r="GZ92" s="63"/>
      <c r="HA92" s="63"/>
      <c r="HB92" s="63"/>
      <c r="HC92" s="63"/>
      <c r="HD92" s="63"/>
      <c r="HE92" s="63"/>
      <c r="HF92" s="63"/>
      <c r="HG92" s="63"/>
      <c r="HH92" s="63"/>
      <c r="HI92" s="63"/>
      <c r="HJ92" s="63"/>
      <c r="HK92" s="63"/>
      <c r="HL92" s="63"/>
      <c r="HM92" s="63"/>
      <c r="HN92" s="63"/>
      <c r="HO92" s="63"/>
      <c r="HP92" s="63"/>
      <c r="HQ92" s="63"/>
      <c r="HR92" s="63"/>
      <c r="HS92" s="63"/>
      <c r="HT92" s="63"/>
      <c r="HU92" s="63"/>
      <c r="HV92" s="63"/>
      <c r="HW92" s="63"/>
      <c r="HX92" s="63"/>
      <c r="HY92" s="63"/>
      <c r="HZ92" s="63"/>
      <c r="IA92" s="63"/>
      <c r="IB92" s="63"/>
      <c r="IC92" s="63"/>
      <c r="ID92" s="63"/>
      <c r="IE92" s="63"/>
      <c r="IF92" s="63"/>
      <c r="IG92" s="63"/>
      <c r="IH92" s="63"/>
      <c r="II92" s="63"/>
      <c r="IJ92" s="63"/>
      <c r="IK92" s="63"/>
      <c r="IL92" s="63"/>
      <c r="IM92" s="63"/>
      <c r="IN92" s="63"/>
      <c r="IO92" s="63"/>
      <c r="IP92" s="63"/>
      <c r="IQ92" s="63"/>
      <c r="IR92" s="63"/>
      <c r="IS92" s="63"/>
      <c r="IT92" s="63"/>
      <c r="IU92" s="63"/>
      <c r="IV92" s="63"/>
    </row>
    <row r="93" spans="1:256" s="430" customFormat="1" x14ac:dyDescent="0.2">
      <c r="A93" s="63"/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3"/>
      <c r="BH93" s="63"/>
      <c r="BI93" s="63"/>
      <c r="BJ93" s="63"/>
      <c r="BK93" s="63"/>
      <c r="BL93" s="63"/>
      <c r="BM93" s="63"/>
      <c r="BN93" s="63"/>
      <c r="BO93" s="63"/>
      <c r="BP93" s="63"/>
      <c r="BQ93" s="63"/>
      <c r="BR93" s="63"/>
      <c r="BS93" s="63"/>
      <c r="BT93" s="63"/>
      <c r="BU93" s="63"/>
      <c r="BV93" s="63"/>
      <c r="BW93" s="63"/>
      <c r="BX93" s="63"/>
      <c r="BY93" s="63"/>
      <c r="BZ93" s="63"/>
      <c r="CA93" s="63"/>
      <c r="CB93" s="63"/>
      <c r="CC93" s="63"/>
      <c r="CD93" s="63"/>
      <c r="CE93" s="63"/>
      <c r="CF93" s="63"/>
      <c r="CG93" s="63"/>
      <c r="CH93" s="63"/>
      <c r="CI93" s="63"/>
      <c r="CJ93" s="63"/>
      <c r="CK93" s="63"/>
      <c r="CL93" s="63"/>
      <c r="CM93" s="63"/>
      <c r="CN93" s="63"/>
      <c r="CO93" s="63"/>
      <c r="CP93" s="63"/>
      <c r="CQ93" s="63"/>
      <c r="CR93" s="63"/>
      <c r="CS93" s="63"/>
      <c r="CT93" s="63"/>
      <c r="CU93" s="63"/>
      <c r="CV93" s="63"/>
      <c r="CW93" s="63"/>
      <c r="CX93" s="63"/>
      <c r="CY93" s="63"/>
      <c r="CZ93" s="63"/>
      <c r="DA93" s="63"/>
      <c r="DB93" s="63"/>
      <c r="DC93" s="63"/>
      <c r="DD93" s="63"/>
      <c r="DE93" s="63"/>
      <c r="DF93" s="63"/>
      <c r="DG93" s="63"/>
      <c r="DH93" s="63"/>
      <c r="DI93" s="63"/>
      <c r="DJ93" s="63"/>
      <c r="DK93" s="63"/>
      <c r="DL93" s="63"/>
      <c r="DM93" s="63"/>
      <c r="DN93" s="63"/>
      <c r="DO93" s="63"/>
      <c r="DP93" s="63"/>
      <c r="DQ93" s="63"/>
      <c r="DR93" s="63"/>
      <c r="DS93" s="63"/>
      <c r="DT93" s="63"/>
      <c r="DU93" s="63"/>
      <c r="DV93" s="63"/>
      <c r="DW93" s="63"/>
      <c r="DX93" s="63"/>
      <c r="DY93" s="63"/>
      <c r="DZ93" s="63"/>
      <c r="EA93" s="63"/>
      <c r="EB93" s="63"/>
      <c r="EC93" s="63"/>
      <c r="ED93" s="63"/>
      <c r="EE93" s="63"/>
      <c r="EF93" s="63"/>
      <c r="EG93" s="63"/>
      <c r="EH93" s="63"/>
      <c r="EI93" s="63"/>
      <c r="EJ93" s="63"/>
      <c r="EK93" s="63"/>
      <c r="EL93" s="63"/>
      <c r="EM93" s="63"/>
      <c r="EN93" s="63"/>
      <c r="EO93" s="63"/>
      <c r="EP93" s="63"/>
      <c r="EQ93" s="63"/>
      <c r="ER93" s="63"/>
      <c r="ES93" s="63"/>
      <c r="ET93" s="63"/>
      <c r="EU93" s="63"/>
      <c r="EV93" s="63"/>
      <c r="EW93" s="63"/>
      <c r="EX93" s="63"/>
      <c r="EY93" s="63"/>
      <c r="EZ93" s="63"/>
      <c r="FA93" s="63"/>
      <c r="FB93" s="63"/>
      <c r="FC93" s="63"/>
      <c r="FD93" s="63"/>
      <c r="FE93" s="63"/>
      <c r="FF93" s="63"/>
      <c r="FG93" s="63"/>
      <c r="FH93" s="63"/>
      <c r="FI93" s="63"/>
      <c r="FJ93" s="63"/>
      <c r="FK93" s="63"/>
      <c r="FL93" s="63"/>
      <c r="FM93" s="63"/>
      <c r="FN93" s="63"/>
      <c r="FO93" s="63"/>
      <c r="FP93" s="63"/>
      <c r="FQ93" s="63"/>
      <c r="FR93" s="63"/>
      <c r="FS93" s="63"/>
      <c r="FT93" s="63"/>
      <c r="FU93" s="63"/>
      <c r="FV93" s="63"/>
      <c r="FW93" s="63"/>
      <c r="FX93" s="63"/>
      <c r="FY93" s="63"/>
      <c r="FZ93" s="63"/>
      <c r="GA93" s="63"/>
      <c r="GB93" s="63"/>
      <c r="GC93" s="63"/>
      <c r="GD93" s="63"/>
      <c r="GE93" s="63"/>
      <c r="GF93" s="63"/>
      <c r="GG93" s="63"/>
      <c r="GH93" s="63"/>
      <c r="GI93" s="63"/>
      <c r="GJ93" s="63"/>
      <c r="GK93" s="63"/>
      <c r="GL93" s="63"/>
      <c r="GM93" s="63"/>
      <c r="GN93" s="63"/>
      <c r="GO93" s="63"/>
      <c r="GP93" s="63"/>
      <c r="GQ93" s="63"/>
      <c r="GR93" s="63"/>
      <c r="GS93" s="63"/>
      <c r="GT93" s="63"/>
      <c r="GU93" s="63"/>
      <c r="GV93" s="63"/>
      <c r="GW93" s="63"/>
      <c r="GX93" s="63"/>
      <c r="GY93" s="63"/>
      <c r="GZ93" s="63"/>
      <c r="HA93" s="63"/>
      <c r="HB93" s="63"/>
      <c r="HC93" s="63"/>
      <c r="HD93" s="63"/>
      <c r="HE93" s="63"/>
      <c r="HF93" s="63"/>
      <c r="HG93" s="63"/>
      <c r="HH93" s="63"/>
      <c r="HI93" s="63"/>
      <c r="HJ93" s="63"/>
      <c r="HK93" s="63"/>
      <c r="HL93" s="63"/>
      <c r="HM93" s="63"/>
      <c r="HN93" s="63"/>
      <c r="HO93" s="63"/>
      <c r="HP93" s="63"/>
      <c r="HQ93" s="63"/>
      <c r="HR93" s="63"/>
      <c r="HS93" s="63"/>
      <c r="HT93" s="63"/>
      <c r="HU93" s="63"/>
      <c r="HV93" s="63"/>
      <c r="HW93" s="63"/>
      <c r="HX93" s="63"/>
      <c r="HY93" s="63"/>
      <c r="HZ93" s="63"/>
      <c r="IA93" s="63"/>
      <c r="IB93" s="63"/>
      <c r="IC93" s="63"/>
      <c r="ID93" s="63"/>
      <c r="IE93" s="63"/>
      <c r="IF93" s="63"/>
      <c r="IG93" s="63"/>
      <c r="IH93" s="63"/>
      <c r="II93" s="63"/>
      <c r="IJ93" s="63"/>
      <c r="IK93" s="63"/>
      <c r="IL93" s="63"/>
      <c r="IM93" s="63"/>
      <c r="IN93" s="63"/>
      <c r="IO93" s="63"/>
      <c r="IP93" s="63"/>
      <c r="IQ93" s="63"/>
      <c r="IR93" s="63"/>
      <c r="IS93" s="63"/>
      <c r="IT93" s="63"/>
      <c r="IU93" s="63"/>
      <c r="IV93" s="63"/>
    </row>
    <row r="94" spans="1:256" s="430" customFormat="1" x14ac:dyDescent="0.2">
      <c r="A94" s="63"/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63"/>
      <c r="BA94" s="63"/>
      <c r="BB94" s="63"/>
      <c r="BC94" s="63"/>
      <c r="BD94" s="63"/>
      <c r="BE94" s="63"/>
      <c r="BF94" s="63"/>
      <c r="BG94" s="63"/>
      <c r="BH94" s="63"/>
      <c r="BI94" s="63"/>
      <c r="BJ94" s="63"/>
      <c r="BK94" s="63"/>
      <c r="BL94" s="63"/>
      <c r="BM94" s="63"/>
      <c r="BN94" s="63"/>
      <c r="BO94" s="63"/>
      <c r="BP94" s="63"/>
      <c r="BQ94" s="63"/>
      <c r="BR94" s="63"/>
      <c r="BS94" s="63"/>
      <c r="BT94" s="63"/>
      <c r="BU94" s="63"/>
      <c r="BV94" s="63"/>
      <c r="BW94" s="63"/>
      <c r="BX94" s="63"/>
      <c r="BY94" s="63"/>
      <c r="BZ94" s="63"/>
      <c r="CA94" s="63"/>
      <c r="CB94" s="63"/>
      <c r="CC94" s="63"/>
      <c r="CD94" s="63"/>
      <c r="CE94" s="63"/>
      <c r="CF94" s="63"/>
      <c r="CG94" s="63"/>
      <c r="CH94" s="63"/>
      <c r="CI94" s="63"/>
      <c r="CJ94" s="63"/>
      <c r="CK94" s="63"/>
      <c r="CL94" s="63"/>
      <c r="CM94" s="63"/>
      <c r="CN94" s="63"/>
      <c r="CO94" s="63"/>
      <c r="CP94" s="63"/>
      <c r="CQ94" s="63"/>
      <c r="CR94" s="63"/>
      <c r="CS94" s="63"/>
      <c r="CT94" s="63"/>
      <c r="CU94" s="63"/>
      <c r="CV94" s="63"/>
      <c r="CW94" s="63"/>
      <c r="CX94" s="63"/>
      <c r="CY94" s="63"/>
      <c r="CZ94" s="63"/>
      <c r="DA94" s="63"/>
      <c r="DB94" s="63"/>
      <c r="DC94" s="63"/>
      <c r="DD94" s="63"/>
      <c r="DE94" s="63"/>
      <c r="DF94" s="63"/>
      <c r="DG94" s="63"/>
      <c r="DH94" s="63"/>
      <c r="DI94" s="63"/>
      <c r="DJ94" s="63"/>
      <c r="DK94" s="63"/>
      <c r="DL94" s="63"/>
      <c r="DM94" s="63"/>
      <c r="DN94" s="63"/>
      <c r="DO94" s="63"/>
      <c r="DP94" s="63"/>
      <c r="DQ94" s="63"/>
      <c r="DR94" s="63"/>
      <c r="DS94" s="63"/>
      <c r="DT94" s="63"/>
      <c r="DU94" s="63"/>
      <c r="DV94" s="63"/>
      <c r="DW94" s="63"/>
      <c r="DX94" s="63"/>
      <c r="DY94" s="63"/>
      <c r="DZ94" s="63"/>
      <c r="EA94" s="63"/>
      <c r="EB94" s="63"/>
      <c r="EC94" s="63"/>
      <c r="ED94" s="63"/>
      <c r="EE94" s="63"/>
      <c r="EF94" s="63"/>
      <c r="EG94" s="63"/>
      <c r="EH94" s="63"/>
      <c r="EI94" s="63"/>
      <c r="EJ94" s="63"/>
      <c r="EK94" s="63"/>
      <c r="EL94" s="63"/>
      <c r="EM94" s="63"/>
      <c r="EN94" s="63"/>
      <c r="EO94" s="63"/>
      <c r="EP94" s="63"/>
      <c r="EQ94" s="63"/>
      <c r="ER94" s="63"/>
      <c r="ES94" s="63"/>
      <c r="ET94" s="63"/>
      <c r="EU94" s="63"/>
      <c r="EV94" s="63"/>
      <c r="EW94" s="63"/>
      <c r="EX94" s="63"/>
      <c r="EY94" s="63"/>
      <c r="EZ94" s="63"/>
      <c r="FA94" s="63"/>
      <c r="FB94" s="63"/>
      <c r="FC94" s="63"/>
      <c r="FD94" s="63"/>
      <c r="FE94" s="63"/>
      <c r="FF94" s="63"/>
      <c r="FG94" s="63"/>
      <c r="FH94" s="63"/>
      <c r="FI94" s="63"/>
      <c r="FJ94" s="63"/>
      <c r="FK94" s="63"/>
      <c r="FL94" s="63"/>
      <c r="FM94" s="63"/>
      <c r="FN94" s="63"/>
      <c r="FO94" s="63"/>
      <c r="FP94" s="63"/>
      <c r="FQ94" s="63"/>
      <c r="FR94" s="63"/>
      <c r="FS94" s="63"/>
      <c r="FT94" s="63"/>
      <c r="FU94" s="63"/>
      <c r="FV94" s="63"/>
      <c r="FW94" s="63"/>
      <c r="FX94" s="63"/>
      <c r="FY94" s="63"/>
      <c r="FZ94" s="63"/>
      <c r="GA94" s="63"/>
      <c r="GB94" s="63"/>
      <c r="GC94" s="63"/>
      <c r="GD94" s="63"/>
      <c r="GE94" s="63"/>
      <c r="GF94" s="63"/>
      <c r="GG94" s="63"/>
      <c r="GH94" s="63"/>
      <c r="GI94" s="63"/>
      <c r="GJ94" s="63"/>
      <c r="GK94" s="63"/>
      <c r="GL94" s="63"/>
      <c r="GM94" s="63"/>
      <c r="GN94" s="63"/>
      <c r="GO94" s="63"/>
      <c r="GP94" s="63"/>
      <c r="GQ94" s="63"/>
      <c r="GR94" s="63"/>
      <c r="GS94" s="63"/>
      <c r="GT94" s="63"/>
      <c r="GU94" s="63"/>
      <c r="GV94" s="63"/>
      <c r="GW94" s="63"/>
      <c r="GX94" s="63"/>
      <c r="GY94" s="63"/>
      <c r="GZ94" s="63"/>
      <c r="HA94" s="63"/>
      <c r="HB94" s="63"/>
      <c r="HC94" s="63"/>
      <c r="HD94" s="63"/>
      <c r="HE94" s="63"/>
      <c r="HF94" s="63"/>
      <c r="HG94" s="63"/>
      <c r="HH94" s="63"/>
      <c r="HI94" s="63"/>
      <c r="HJ94" s="63"/>
      <c r="HK94" s="63"/>
      <c r="HL94" s="63"/>
      <c r="HM94" s="63"/>
      <c r="HN94" s="63"/>
      <c r="HO94" s="63"/>
      <c r="HP94" s="63"/>
      <c r="HQ94" s="63"/>
      <c r="HR94" s="63"/>
      <c r="HS94" s="63"/>
      <c r="HT94" s="63"/>
      <c r="HU94" s="63"/>
      <c r="HV94" s="63"/>
      <c r="HW94" s="63"/>
      <c r="HX94" s="63"/>
      <c r="HY94" s="63"/>
      <c r="HZ94" s="63"/>
      <c r="IA94" s="63"/>
      <c r="IB94" s="63"/>
      <c r="IC94" s="63"/>
      <c r="ID94" s="63"/>
      <c r="IE94" s="63"/>
      <c r="IF94" s="63"/>
      <c r="IG94" s="63"/>
      <c r="IH94" s="63"/>
      <c r="II94" s="63"/>
      <c r="IJ94" s="63"/>
      <c r="IK94" s="63"/>
      <c r="IL94" s="63"/>
      <c r="IM94" s="63"/>
      <c r="IN94" s="63"/>
      <c r="IO94" s="63"/>
      <c r="IP94" s="63"/>
      <c r="IQ94" s="63"/>
      <c r="IR94" s="63"/>
      <c r="IS94" s="63"/>
      <c r="IT94" s="63"/>
      <c r="IU94" s="63"/>
      <c r="IV94" s="63"/>
    </row>
    <row r="95" spans="1:256" s="430" customFormat="1" x14ac:dyDescent="0.2">
      <c r="A95" s="63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3"/>
      <c r="BH95" s="63"/>
      <c r="BI95" s="63"/>
      <c r="BJ95" s="63"/>
      <c r="BK95" s="63"/>
      <c r="BL95" s="63"/>
      <c r="BM95" s="63"/>
      <c r="BN95" s="63"/>
      <c r="BO95" s="63"/>
      <c r="BP95" s="63"/>
      <c r="BQ95" s="63"/>
      <c r="BR95" s="63"/>
      <c r="BS95" s="63"/>
      <c r="BT95" s="63"/>
      <c r="BU95" s="63"/>
      <c r="BV95" s="63"/>
      <c r="BW95" s="63"/>
      <c r="BX95" s="63"/>
      <c r="BY95" s="63"/>
      <c r="BZ95" s="63"/>
      <c r="CA95" s="63"/>
      <c r="CB95" s="63"/>
      <c r="CC95" s="63"/>
      <c r="CD95" s="63"/>
      <c r="CE95" s="63"/>
      <c r="CF95" s="63"/>
      <c r="CG95" s="63"/>
      <c r="CH95" s="63"/>
      <c r="CI95" s="63"/>
      <c r="CJ95" s="63"/>
      <c r="CK95" s="63"/>
      <c r="CL95" s="63"/>
      <c r="CM95" s="63"/>
      <c r="CN95" s="63"/>
      <c r="CO95" s="63"/>
      <c r="CP95" s="63"/>
      <c r="CQ95" s="63"/>
      <c r="CR95" s="63"/>
      <c r="CS95" s="63"/>
      <c r="CT95" s="63"/>
      <c r="CU95" s="63"/>
      <c r="CV95" s="63"/>
      <c r="CW95" s="63"/>
      <c r="CX95" s="63"/>
      <c r="CY95" s="63"/>
      <c r="CZ95" s="63"/>
      <c r="DA95" s="63"/>
      <c r="DB95" s="63"/>
      <c r="DC95" s="63"/>
      <c r="DD95" s="63"/>
      <c r="DE95" s="63"/>
      <c r="DF95" s="63"/>
      <c r="DG95" s="63"/>
      <c r="DH95" s="63"/>
      <c r="DI95" s="63"/>
      <c r="DJ95" s="63"/>
      <c r="DK95" s="63"/>
      <c r="DL95" s="63"/>
      <c r="DM95" s="63"/>
      <c r="DN95" s="63"/>
      <c r="DO95" s="63"/>
      <c r="DP95" s="63"/>
      <c r="DQ95" s="63"/>
      <c r="DR95" s="63"/>
      <c r="DS95" s="63"/>
      <c r="DT95" s="63"/>
      <c r="DU95" s="63"/>
      <c r="DV95" s="63"/>
      <c r="DW95" s="63"/>
      <c r="DX95" s="63"/>
      <c r="DY95" s="63"/>
      <c r="DZ95" s="63"/>
      <c r="EA95" s="63"/>
      <c r="EB95" s="63"/>
      <c r="EC95" s="63"/>
      <c r="ED95" s="63"/>
      <c r="EE95" s="63"/>
      <c r="EF95" s="63"/>
      <c r="EG95" s="63"/>
      <c r="EH95" s="63"/>
      <c r="EI95" s="63"/>
      <c r="EJ95" s="63"/>
      <c r="EK95" s="63"/>
      <c r="EL95" s="63"/>
      <c r="EM95" s="63"/>
      <c r="EN95" s="63"/>
      <c r="EO95" s="63"/>
      <c r="EP95" s="63"/>
      <c r="EQ95" s="63"/>
      <c r="ER95" s="63"/>
      <c r="ES95" s="63"/>
      <c r="ET95" s="63"/>
      <c r="EU95" s="63"/>
      <c r="EV95" s="63"/>
      <c r="EW95" s="63"/>
      <c r="EX95" s="63"/>
      <c r="EY95" s="63"/>
      <c r="EZ95" s="63"/>
      <c r="FA95" s="63"/>
      <c r="FB95" s="63"/>
      <c r="FC95" s="63"/>
      <c r="FD95" s="63"/>
      <c r="FE95" s="63"/>
      <c r="FF95" s="63"/>
      <c r="FG95" s="63"/>
      <c r="FH95" s="63"/>
      <c r="FI95" s="63"/>
      <c r="FJ95" s="63"/>
      <c r="FK95" s="63"/>
      <c r="FL95" s="63"/>
      <c r="FM95" s="63"/>
      <c r="FN95" s="63"/>
      <c r="FO95" s="63"/>
      <c r="FP95" s="63"/>
      <c r="FQ95" s="63"/>
      <c r="FR95" s="63"/>
      <c r="FS95" s="63"/>
      <c r="FT95" s="63"/>
      <c r="FU95" s="63"/>
      <c r="FV95" s="63"/>
      <c r="FW95" s="63"/>
      <c r="FX95" s="63"/>
      <c r="FY95" s="63"/>
      <c r="FZ95" s="63"/>
      <c r="GA95" s="63"/>
      <c r="GB95" s="63"/>
      <c r="GC95" s="63"/>
      <c r="GD95" s="63"/>
      <c r="GE95" s="63"/>
      <c r="GF95" s="63"/>
      <c r="GG95" s="63"/>
      <c r="GH95" s="63"/>
      <c r="GI95" s="63"/>
      <c r="GJ95" s="63"/>
      <c r="GK95" s="63"/>
      <c r="GL95" s="63"/>
      <c r="GM95" s="63"/>
      <c r="GN95" s="63"/>
      <c r="GO95" s="63"/>
      <c r="GP95" s="63"/>
      <c r="GQ95" s="63"/>
      <c r="GR95" s="63"/>
      <c r="GS95" s="63"/>
      <c r="GT95" s="63"/>
      <c r="GU95" s="63"/>
      <c r="GV95" s="63"/>
      <c r="GW95" s="63"/>
      <c r="GX95" s="63"/>
      <c r="GY95" s="63"/>
      <c r="GZ95" s="63"/>
      <c r="HA95" s="63"/>
      <c r="HB95" s="63"/>
      <c r="HC95" s="63"/>
      <c r="HD95" s="63"/>
      <c r="HE95" s="63"/>
      <c r="HF95" s="63"/>
      <c r="HG95" s="63"/>
      <c r="HH95" s="63"/>
      <c r="HI95" s="63"/>
      <c r="HJ95" s="63"/>
      <c r="HK95" s="63"/>
      <c r="HL95" s="63"/>
      <c r="HM95" s="63"/>
      <c r="HN95" s="63"/>
      <c r="HO95" s="63"/>
      <c r="HP95" s="63"/>
      <c r="HQ95" s="63"/>
      <c r="HR95" s="63"/>
      <c r="HS95" s="63"/>
      <c r="HT95" s="63"/>
      <c r="HU95" s="63"/>
      <c r="HV95" s="63"/>
      <c r="HW95" s="63"/>
      <c r="HX95" s="63"/>
      <c r="HY95" s="63"/>
      <c r="HZ95" s="63"/>
      <c r="IA95" s="63"/>
      <c r="IB95" s="63"/>
      <c r="IC95" s="63"/>
      <c r="ID95" s="63"/>
      <c r="IE95" s="63"/>
      <c r="IF95" s="63"/>
      <c r="IG95" s="63"/>
      <c r="IH95" s="63"/>
      <c r="II95" s="63"/>
      <c r="IJ95" s="63"/>
      <c r="IK95" s="63"/>
      <c r="IL95" s="63"/>
      <c r="IM95" s="63"/>
      <c r="IN95" s="63"/>
      <c r="IO95" s="63"/>
      <c r="IP95" s="63"/>
      <c r="IQ95" s="63"/>
      <c r="IR95" s="63"/>
      <c r="IS95" s="63"/>
      <c r="IT95" s="63"/>
      <c r="IU95" s="63"/>
      <c r="IV95" s="63"/>
    </row>
    <row r="96" spans="1:256" s="430" customFormat="1" x14ac:dyDescent="0.2">
      <c r="A96" s="63"/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63"/>
      <c r="BA96" s="63"/>
      <c r="BB96" s="63"/>
      <c r="BC96" s="63"/>
      <c r="BD96" s="63"/>
      <c r="BE96" s="63"/>
      <c r="BF96" s="63"/>
      <c r="BG96" s="63"/>
      <c r="BH96" s="63"/>
      <c r="BI96" s="63"/>
      <c r="BJ96" s="63"/>
      <c r="BK96" s="63"/>
      <c r="BL96" s="63"/>
      <c r="BM96" s="63"/>
      <c r="BN96" s="63"/>
      <c r="BO96" s="63"/>
      <c r="BP96" s="63"/>
      <c r="BQ96" s="63"/>
      <c r="BR96" s="63"/>
      <c r="BS96" s="63"/>
      <c r="BT96" s="63"/>
      <c r="BU96" s="63"/>
      <c r="BV96" s="63"/>
      <c r="BW96" s="63"/>
      <c r="BX96" s="63"/>
      <c r="BY96" s="63"/>
      <c r="BZ96" s="63"/>
      <c r="CA96" s="63"/>
      <c r="CB96" s="63"/>
      <c r="CC96" s="63"/>
      <c r="CD96" s="63"/>
      <c r="CE96" s="63"/>
      <c r="CF96" s="63"/>
      <c r="CG96" s="63"/>
      <c r="CH96" s="63"/>
      <c r="CI96" s="63"/>
      <c r="CJ96" s="63"/>
      <c r="CK96" s="63"/>
      <c r="CL96" s="63"/>
      <c r="CM96" s="63"/>
      <c r="CN96" s="63"/>
      <c r="CO96" s="63"/>
      <c r="CP96" s="63"/>
      <c r="CQ96" s="63"/>
      <c r="CR96" s="63"/>
      <c r="CS96" s="63"/>
      <c r="CT96" s="63"/>
      <c r="CU96" s="63"/>
      <c r="CV96" s="63"/>
      <c r="CW96" s="63"/>
      <c r="CX96" s="63"/>
      <c r="CY96" s="63"/>
      <c r="CZ96" s="63"/>
      <c r="DA96" s="63"/>
      <c r="DB96" s="63"/>
      <c r="DC96" s="63"/>
      <c r="DD96" s="63"/>
      <c r="DE96" s="63"/>
      <c r="DF96" s="63"/>
      <c r="DG96" s="63"/>
      <c r="DH96" s="63"/>
      <c r="DI96" s="63"/>
      <c r="DJ96" s="63"/>
      <c r="DK96" s="63"/>
      <c r="DL96" s="63"/>
      <c r="DM96" s="63"/>
      <c r="DN96" s="63"/>
      <c r="DO96" s="63"/>
      <c r="DP96" s="63"/>
      <c r="DQ96" s="63"/>
      <c r="DR96" s="63"/>
      <c r="DS96" s="63"/>
      <c r="DT96" s="63"/>
      <c r="DU96" s="63"/>
      <c r="DV96" s="63"/>
      <c r="DW96" s="63"/>
      <c r="DX96" s="63"/>
      <c r="DY96" s="63"/>
      <c r="DZ96" s="63"/>
      <c r="EA96" s="63"/>
      <c r="EB96" s="63"/>
      <c r="EC96" s="63"/>
      <c r="ED96" s="63"/>
      <c r="EE96" s="63"/>
      <c r="EF96" s="63"/>
      <c r="EG96" s="63"/>
      <c r="EH96" s="63"/>
      <c r="EI96" s="63"/>
      <c r="EJ96" s="63"/>
      <c r="EK96" s="63"/>
      <c r="EL96" s="63"/>
      <c r="EM96" s="63"/>
      <c r="EN96" s="63"/>
      <c r="EO96" s="63"/>
      <c r="EP96" s="63"/>
      <c r="EQ96" s="63"/>
      <c r="ER96" s="63"/>
      <c r="ES96" s="63"/>
      <c r="ET96" s="63"/>
      <c r="EU96" s="63"/>
      <c r="EV96" s="63"/>
      <c r="EW96" s="63"/>
      <c r="EX96" s="63"/>
      <c r="EY96" s="63"/>
      <c r="EZ96" s="63"/>
      <c r="FA96" s="63"/>
      <c r="FB96" s="63"/>
      <c r="FC96" s="63"/>
      <c r="FD96" s="63"/>
      <c r="FE96" s="63"/>
      <c r="FF96" s="63"/>
      <c r="FG96" s="63"/>
      <c r="FH96" s="63"/>
      <c r="FI96" s="63"/>
      <c r="FJ96" s="63"/>
      <c r="FK96" s="63"/>
      <c r="FL96" s="63"/>
      <c r="FM96" s="63"/>
      <c r="FN96" s="63"/>
      <c r="FO96" s="63"/>
      <c r="FP96" s="63"/>
      <c r="FQ96" s="63"/>
      <c r="FR96" s="63"/>
      <c r="FS96" s="63"/>
      <c r="FT96" s="63"/>
      <c r="FU96" s="63"/>
      <c r="FV96" s="63"/>
      <c r="FW96" s="63"/>
      <c r="FX96" s="63"/>
      <c r="FY96" s="63"/>
      <c r="FZ96" s="63"/>
      <c r="GA96" s="63"/>
      <c r="GB96" s="63"/>
      <c r="GC96" s="63"/>
      <c r="GD96" s="63"/>
      <c r="GE96" s="63"/>
      <c r="GF96" s="63"/>
      <c r="GG96" s="63"/>
      <c r="GH96" s="63"/>
      <c r="GI96" s="63"/>
      <c r="GJ96" s="63"/>
      <c r="GK96" s="63"/>
      <c r="GL96" s="63"/>
      <c r="GM96" s="63"/>
      <c r="GN96" s="63"/>
      <c r="GO96" s="63"/>
      <c r="GP96" s="63"/>
      <c r="GQ96" s="63"/>
      <c r="GR96" s="63"/>
      <c r="GS96" s="63"/>
      <c r="GT96" s="63"/>
      <c r="GU96" s="63"/>
      <c r="GV96" s="63"/>
      <c r="GW96" s="63"/>
      <c r="GX96" s="63"/>
      <c r="GY96" s="63"/>
      <c r="GZ96" s="63"/>
      <c r="HA96" s="63"/>
      <c r="HB96" s="63"/>
      <c r="HC96" s="63"/>
      <c r="HD96" s="63"/>
      <c r="HE96" s="63"/>
      <c r="HF96" s="63"/>
      <c r="HG96" s="63"/>
      <c r="HH96" s="63"/>
      <c r="HI96" s="63"/>
      <c r="HJ96" s="63"/>
      <c r="HK96" s="63"/>
      <c r="HL96" s="63"/>
      <c r="HM96" s="63"/>
      <c r="HN96" s="63"/>
      <c r="HO96" s="63"/>
      <c r="HP96" s="63"/>
      <c r="HQ96" s="63"/>
      <c r="HR96" s="63"/>
      <c r="HS96" s="63"/>
      <c r="HT96" s="63"/>
      <c r="HU96" s="63"/>
      <c r="HV96" s="63"/>
      <c r="HW96" s="63"/>
      <c r="HX96" s="63"/>
      <c r="HY96" s="63"/>
      <c r="HZ96" s="63"/>
      <c r="IA96" s="63"/>
      <c r="IB96" s="63"/>
      <c r="IC96" s="63"/>
      <c r="ID96" s="63"/>
      <c r="IE96" s="63"/>
      <c r="IF96" s="63"/>
      <c r="IG96" s="63"/>
      <c r="IH96" s="63"/>
      <c r="II96" s="63"/>
      <c r="IJ96" s="63"/>
      <c r="IK96" s="63"/>
      <c r="IL96" s="63"/>
      <c r="IM96" s="63"/>
      <c r="IN96" s="63"/>
      <c r="IO96" s="63"/>
      <c r="IP96" s="63"/>
      <c r="IQ96" s="63"/>
      <c r="IR96" s="63"/>
      <c r="IS96" s="63"/>
      <c r="IT96" s="63"/>
      <c r="IU96" s="63"/>
      <c r="IV96" s="63"/>
    </row>
    <row r="97" spans="1:256" s="430" customFormat="1" x14ac:dyDescent="0.2">
      <c r="A97" s="63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3"/>
      <c r="BH97" s="63"/>
      <c r="BI97" s="63"/>
      <c r="BJ97" s="63"/>
      <c r="BK97" s="63"/>
      <c r="BL97" s="63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  <c r="EE97" s="63"/>
      <c r="EF97" s="63"/>
      <c r="EG97" s="63"/>
      <c r="EH97" s="63"/>
      <c r="EI97" s="63"/>
      <c r="EJ97" s="63"/>
      <c r="EK97" s="63"/>
      <c r="EL97" s="63"/>
      <c r="EM97" s="63"/>
      <c r="EN97" s="63"/>
      <c r="EO97" s="63"/>
      <c r="EP97" s="63"/>
      <c r="EQ97" s="63"/>
      <c r="ER97" s="63"/>
      <c r="ES97" s="63"/>
      <c r="ET97" s="63"/>
      <c r="EU97" s="63"/>
      <c r="EV97" s="63"/>
      <c r="EW97" s="63"/>
      <c r="EX97" s="63"/>
      <c r="EY97" s="63"/>
      <c r="EZ97" s="63"/>
      <c r="FA97" s="63"/>
      <c r="FB97" s="63"/>
      <c r="FC97" s="63"/>
      <c r="FD97" s="63"/>
      <c r="FE97" s="63"/>
      <c r="FF97" s="63"/>
      <c r="FG97" s="63"/>
      <c r="FH97" s="63"/>
      <c r="FI97" s="63"/>
      <c r="FJ97" s="63"/>
      <c r="FK97" s="63"/>
      <c r="FL97" s="63"/>
      <c r="FM97" s="63"/>
      <c r="FN97" s="63"/>
      <c r="FO97" s="63"/>
      <c r="FP97" s="63"/>
      <c r="FQ97" s="63"/>
      <c r="FR97" s="63"/>
      <c r="FS97" s="63"/>
      <c r="FT97" s="63"/>
      <c r="FU97" s="63"/>
      <c r="FV97" s="63"/>
      <c r="FW97" s="63"/>
      <c r="FX97" s="63"/>
      <c r="FY97" s="63"/>
      <c r="FZ97" s="63"/>
      <c r="GA97" s="63"/>
      <c r="GB97" s="63"/>
      <c r="GC97" s="63"/>
      <c r="GD97" s="63"/>
      <c r="GE97" s="63"/>
      <c r="GF97" s="63"/>
      <c r="GG97" s="63"/>
      <c r="GH97" s="63"/>
      <c r="GI97" s="63"/>
      <c r="GJ97" s="63"/>
      <c r="GK97" s="63"/>
      <c r="GL97" s="63"/>
      <c r="GM97" s="63"/>
      <c r="GN97" s="63"/>
      <c r="GO97" s="63"/>
      <c r="GP97" s="63"/>
      <c r="GQ97" s="63"/>
      <c r="GR97" s="63"/>
      <c r="GS97" s="63"/>
      <c r="GT97" s="63"/>
      <c r="GU97" s="63"/>
      <c r="GV97" s="63"/>
      <c r="GW97" s="63"/>
      <c r="GX97" s="63"/>
      <c r="GY97" s="63"/>
      <c r="GZ97" s="63"/>
      <c r="HA97" s="63"/>
      <c r="HB97" s="63"/>
      <c r="HC97" s="63"/>
      <c r="HD97" s="63"/>
      <c r="HE97" s="63"/>
      <c r="HF97" s="63"/>
      <c r="HG97" s="63"/>
      <c r="HH97" s="63"/>
      <c r="HI97" s="63"/>
      <c r="HJ97" s="63"/>
      <c r="HK97" s="63"/>
      <c r="HL97" s="63"/>
      <c r="HM97" s="63"/>
      <c r="HN97" s="63"/>
      <c r="HO97" s="63"/>
      <c r="HP97" s="63"/>
      <c r="HQ97" s="63"/>
      <c r="HR97" s="63"/>
      <c r="HS97" s="63"/>
      <c r="HT97" s="63"/>
      <c r="HU97" s="63"/>
      <c r="HV97" s="63"/>
      <c r="HW97" s="63"/>
      <c r="HX97" s="63"/>
      <c r="HY97" s="63"/>
      <c r="HZ97" s="63"/>
      <c r="IA97" s="63"/>
      <c r="IB97" s="63"/>
      <c r="IC97" s="63"/>
      <c r="ID97" s="63"/>
      <c r="IE97" s="63"/>
      <c r="IF97" s="63"/>
      <c r="IG97" s="63"/>
      <c r="IH97" s="63"/>
      <c r="II97" s="63"/>
      <c r="IJ97" s="63"/>
      <c r="IK97" s="63"/>
      <c r="IL97" s="63"/>
      <c r="IM97" s="63"/>
      <c r="IN97" s="63"/>
      <c r="IO97" s="63"/>
      <c r="IP97" s="63"/>
      <c r="IQ97" s="63"/>
      <c r="IR97" s="63"/>
      <c r="IS97" s="63"/>
      <c r="IT97" s="63"/>
      <c r="IU97" s="63"/>
      <c r="IV97" s="63"/>
    </row>
    <row r="98" spans="1:256" s="430" customFormat="1" x14ac:dyDescent="0.2">
      <c r="A98" s="63"/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63"/>
      <c r="AU98" s="63"/>
      <c r="AV98" s="63"/>
      <c r="AW98" s="63"/>
      <c r="AX98" s="63"/>
      <c r="AY98" s="63"/>
      <c r="AZ98" s="63"/>
      <c r="BA98" s="63"/>
      <c r="BB98" s="63"/>
      <c r="BC98" s="63"/>
      <c r="BD98" s="63"/>
      <c r="BE98" s="63"/>
      <c r="BF98" s="63"/>
      <c r="BG98" s="63"/>
      <c r="BH98" s="63"/>
      <c r="BI98" s="63"/>
      <c r="BJ98" s="63"/>
      <c r="BK98" s="63"/>
      <c r="BL98" s="63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  <c r="EE98" s="63"/>
      <c r="EF98" s="63"/>
      <c r="EG98" s="63"/>
      <c r="EH98" s="63"/>
      <c r="EI98" s="63"/>
      <c r="EJ98" s="63"/>
      <c r="EK98" s="63"/>
      <c r="EL98" s="63"/>
      <c r="EM98" s="63"/>
      <c r="EN98" s="63"/>
      <c r="EO98" s="63"/>
      <c r="EP98" s="63"/>
      <c r="EQ98" s="63"/>
      <c r="ER98" s="63"/>
      <c r="ES98" s="63"/>
      <c r="ET98" s="63"/>
      <c r="EU98" s="63"/>
      <c r="EV98" s="63"/>
      <c r="EW98" s="63"/>
      <c r="EX98" s="63"/>
      <c r="EY98" s="63"/>
      <c r="EZ98" s="63"/>
      <c r="FA98" s="63"/>
      <c r="FB98" s="63"/>
      <c r="FC98" s="63"/>
      <c r="FD98" s="63"/>
      <c r="FE98" s="63"/>
      <c r="FF98" s="63"/>
      <c r="FG98" s="63"/>
      <c r="FH98" s="63"/>
      <c r="FI98" s="63"/>
      <c r="FJ98" s="63"/>
      <c r="FK98" s="63"/>
      <c r="FL98" s="63"/>
      <c r="FM98" s="63"/>
      <c r="FN98" s="63"/>
      <c r="FO98" s="63"/>
      <c r="FP98" s="63"/>
      <c r="FQ98" s="63"/>
      <c r="FR98" s="63"/>
      <c r="FS98" s="63"/>
      <c r="FT98" s="63"/>
      <c r="FU98" s="63"/>
      <c r="FV98" s="63"/>
      <c r="FW98" s="63"/>
      <c r="FX98" s="63"/>
      <c r="FY98" s="63"/>
      <c r="FZ98" s="63"/>
      <c r="GA98" s="63"/>
      <c r="GB98" s="63"/>
      <c r="GC98" s="63"/>
      <c r="GD98" s="63"/>
      <c r="GE98" s="63"/>
      <c r="GF98" s="63"/>
      <c r="GG98" s="63"/>
      <c r="GH98" s="63"/>
      <c r="GI98" s="63"/>
      <c r="GJ98" s="63"/>
      <c r="GK98" s="63"/>
      <c r="GL98" s="63"/>
      <c r="GM98" s="63"/>
      <c r="GN98" s="63"/>
      <c r="GO98" s="63"/>
      <c r="GP98" s="63"/>
      <c r="GQ98" s="63"/>
      <c r="GR98" s="63"/>
      <c r="GS98" s="63"/>
      <c r="GT98" s="63"/>
      <c r="GU98" s="63"/>
      <c r="GV98" s="63"/>
      <c r="GW98" s="63"/>
      <c r="GX98" s="63"/>
      <c r="GY98" s="63"/>
      <c r="GZ98" s="63"/>
      <c r="HA98" s="63"/>
      <c r="HB98" s="63"/>
      <c r="HC98" s="63"/>
      <c r="HD98" s="63"/>
      <c r="HE98" s="63"/>
      <c r="HF98" s="63"/>
      <c r="HG98" s="63"/>
      <c r="HH98" s="63"/>
      <c r="HI98" s="63"/>
      <c r="HJ98" s="63"/>
      <c r="HK98" s="63"/>
      <c r="HL98" s="63"/>
      <c r="HM98" s="63"/>
      <c r="HN98" s="63"/>
      <c r="HO98" s="63"/>
      <c r="HP98" s="63"/>
      <c r="HQ98" s="63"/>
      <c r="HR98" s="63"/>
      <c r="HS98" s="63"/>
      <c r="HT98" s="63"/>
      <c r="HU98" s="63"/>
      <c r="HV98" s="63"/>
      <c r="HW98" s="63"/>
      <c r="HX98" s="63"/>
      <c r="HY98" s="63"/>
      <c r="HZ98" s="63"/>
      <c r="IA98" s="63"/>
      <c r="IB98" s="63"/>
      <c r="IC98" s="63"/>
      <c r="ID98" s="63"/>
      <c r="IE98" s="63"/>
      <c r="IF98" s="63"/>
      <c r="IG98" s="63"/>
      <c r="IH98" s="63"/>
      <c r="II98" s="63"/>
      <c r="IJ98" s="63"/>
      <c r="IK98" s="63"/>
      <c r="IL98" s="63"/>
      <c r="IM98" s="63"/>
      <c r="IN98" s="63"/>
      <c r="IO98" s="63"/>
      <c r="IP98" s="63"/>
      <c r="IQ98" s="63"/>
      <c r="IR98" s="63"/>
      <c r="IS98" s="63"/>
      <c r="IT98" s="63"/>
      <c r="IU98" s="63"/>
      <c r="IV98" s="63"/>
    </row>
    <row r="99" spans="1:256" s="430" customFormat="1" x14ac:dyDescent="0.2">
      <c r="A99" s="63"/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3"/>
      <c r="BH99" s="63"/>
      <c r="BI99" s="63"/>
      <c r="BJ99" s="63"/>
      <c r="BK99" s="63"/>
      <c r="BL99" s="63"/>
      <c r="BM99" s="63"/>
      <c r="BN99" s="63"/>
      <c r="BO99" s="63"/>
      <c r="BP99" s="63"/>
      <c r="BQ99" s="63"/>
      <c r="BR99" s="63"/>
      <c r="BS99" s="63"/>
      <c r="BT99" s="63"/>
      <c r="BU99" s="63"/>
      <c r="BV99" s="63"/>
      <c r="BW99" s="63"/>
      <c r="BX99" s="63"/>
      <c r="BY99" s="63"/>
      <c r="BZ99" s="63"/>
      <c r="CA99" s="63"/>
      <c r="CB99" s="63"/>
      <c r="CC99" s="63"/>
      <c r="CD99" s="63"/>
      <c r="CE99" s="63"/>
      <c r="CF99" s="63"/>
      <c r="CG99" s="63"/>
      <c r="CH99" s="63"/>
      <c r="CI99" s="63"/>
      <c r="CJ99" s="63"/>
      <c r="CK99" s="63"/>
      <c r="CL99" s="63"/>
      <c r="CM99" s="63"/>
      <c r="CN99" s="63"/>
      <c r="CO99" s="63"/>
      <c r="CP99" s="63"/>
      <c r="CQ99" s="63"/>
      <c r="CR99" s="63"/>
      <c r="CS99" s="63"/>
      <c r="CT99" s="63"/>
      <c r="CU99" s="63"/>
      <c r="CV99" s="63"/>
      <c r="CW99" s="63"/>
      <c r="CX99" s="63"/>
      <c r="CY99" s="63"/>
      <c r="CZ99" s="63"/>
      <c r="DA99" s="63"/>
      <c r="DB99" s="63"/>
      <c r="DC99" s="63"/>
      <c r="DD99" s="63"/>
      <c r="DE99" s="63"/>
      <c r="DF99" s="63"/>
      <c r="DG99" s="63"/>
      <c r="DH99" s="63"/>
      <c r="DI99" s="63"/>
      <c r="DJ99" s="63"/>
      <c r="DK99" s="63"/>
      <c r="DL99" s="63"/>
      <c r="DM99" s="63"/>
      <c r="DN99" s="63"/>
      <c r="DO99" s="63"/>
      <c r="DP99" s="63"/>
      <c r="DQ99" s="63"/>
      <c r="DR99" s="63"/>
      <c r="DS99" s="63"/>
      <c r="DT99" s="63"/>
      <c r="DU99" s="63"/>
      <c r="DV99" s="63"/>
      <c r="DW99" s="63"/>
      <c r="DX99" s="63"/>
      <c r="DY99" s="63"/>
      <c r="DZ99" s="63"/>
      <c r="EA99" s="63"/>
      <c r="EB99" s="63"/>
      <c r="EC99" s="63"/>
      <c r="ED99" s="63"/>
      <c r="EE99" s="63"/>
      <c r="EF99" s="63"/>
      <c r="EG99" s="63"/>
      <c r="EH99" s="63"/>
      <c r="EI99" s="63"/>
      <c r="EJ99" s="63"/>
      <c r="EK99" s="63"/>
      <c r="EL99" s="63"/>
      <c r="EM99" s="63"/>
      <c r="EN99" s="63"/>
      <c r="EO99" s="63"/>
      <c r="EP99" s="63"/>
      <c r="EQ99" s="63"/>
      <c r="ER99" s="63"/>
      <c r="ES99" s="63"/>
      <c r="ET99" s="63"/>
      <c r="EU99" s="63"/>
      <c r="EV99" s="63"/>
      <c r="EW99" s="63"/>
      <c r="EX99" s="63"/>
      <c r="EY99" s="63"/>
      <c r="EZ99" s="63"/>
      <c r="FA99" s="63"/>
      <c r="FB99" s="63"/>
      <c r="FC99" s="63"/>
      <c r="FD99" s="63"/>
      <c r="FE99" s="63"/>
      <c r="FF99" s="63"/>
      <c r="FG99" s="63"/>
      <c r="FH99" s="63"/>
      <c r="FI99" s="63"/>
      <c r="FJ99" s="63"/>
      <c r="FK99" s="63"/>
      <c r="FL99" s="63"/>
      <c r="FM99" s="63"/>
      <c r="FN99" s="63"/>
      <c r="FO99" s="63"/>
      <c r="FP99" s="63"/>
      <c r="FQ99" s="63"/>
      <c r="FR99" s="63"/>
      <c r="FS99" s="63"/>
      <c r="FT99" s="63"/>
      <c r="FU99" s="63"/>
      <c r="FV99" s="63"/>
      <c r="FW99" s="63"/>
      <c r="FX99" s="63"/>
      <c r="FY99" s="63"/>
      <c r="FZ99" s="63"/>
      <c r="GA99" s="63"/>
      <c r="GB99" s="63"/>
      <c r="GC99" s="63"/>
      <c r="GD99" s="63"/>
      <c r="GE99" s="63"/>
      <c r="GF99" s="63"/>
      <c r="GG99" s="63"/>
      <c r="GH99" s="63"/>
      <c r="GI99" s="63"/>
      <c r="GJ99" s="63"/>
      <c r="GK99" s="63"/>
      <c r="GL99" s="63"/>
      <c r="GM99" s="63"/>
      <c r="GN99" s="63"/>
      <c r="GO99" s="63"/>
      <c r="GP99" s="63"/>
      <c r="GQ99" s="63"/>
      <c r="GR99" s="63"/>
      <c r="GS99" s="63"/>
      <c r="GT99" s="63"/>
      <c r="GU99" s="63"/>
      <c r="GV99" s="63"/>
      <c r="GW99" s="63"/>
      <c r="GX99" s="63"/>
      <c r="GY99" s="63"/>
      <c r="GZ99" s="63"/>
      <c r="HA99" s="63"/>
      <c r="HB99" s="63"/>
      <c r="HC99" s="63"/>
      <c r="HD99" s="63"/>
      <c r="HE99" s="63"/>
      <c r="HF99" s="63"/>
      <c r="HG99" s="63"/>
      <c r="HH99" s="63"/>
      <c r="HI99" s="63"/>
      <c r="HJ99" s="63"/>
      <c r="HK99" s="63"/>
      <c r="HL99" s="63"/>
      <c r="HM99" s="63"/>
      <c r="HN99" s="63"/>
      <c r="HO99" s="63"/>
      <c r="HP99" s="63"/>
      <c r="HQ99" s="63"/>
      <c r="HR99" s="63"/>
      <c r="HS99" s="63"/>
      <c r="HT99" s="63"/>
      <c r="HU99" s="63"/>
      <c r="HV99" s="63"/>
      <c r="HW99" s="63"/>
      <c r="HX99" s="63"/>
      <c r="HY99" s="63"/>
      <c r="HZ99" s="63"/>
      <c r="IA99" s="63"/>
      <c r="IB99" s="63"/>
      <c r="IC99" s="63"/>
      <c r="ID99" s="63"/>
      <c r="IE99" s="63"/>
      <c r="IF99" s="63"/>
      <c r="IG99" s="63"/>
      <c r="IH99" s="63"/>
      <c r="II99" s="63"/>
      <c r="IJ99" s="63"/>
      <c r="IK99" s="63"/>
      <c r="IL99" s="63"/>
      <c r="IM99" s="63"/>
      <c r="IN99" s="63"/>
      <c r="IO99" s="63"/>
      <c r="IP99" s="63"/>
      <c r="IQ99" s="63"/>
      <c r="IR99" s="63"/>
      <c r="IS99" s="63"/>
      <c r="IT99" s="63"/>
      <c r="IU99" s="63"/>
      <c r="IV99" s="63"/>
    </row>
    <row r="100" spans="1:256" s="430" customFormat="1" x14ac:dyDescent="0.2">
      <c r="A100" s="63"/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63"/>
      <c r="BH100" s="63"/>
      <c r="BI100" s="63"/>
      <c r="BJ100" s="63"/>
      <c r="BK100" s="63"/>
      <c r="BL100" s="63"/>
      <c r="BM100" s="63"/>
      <c r="BN100" s="63"/>
      <c r="BO100" s="63"/>
      <c r="BP100" s="63"/>
      <c r="BQ100" s="63"/>
      <c r="BR100" s="63"/>
      <c r="BS100" s="63"/>
      <c r="BT100" s="63"/>
      <c r="BU100" s="63"/>
      <c r="BV100" s="63"/>
      <c r="BW100" s="63"/>
      <c r="BX100" s="63"/>
      <c r="BY100" s="63"/>
      <c r="BZ100" s="63"/>
      <c r="CA100" s="63"/>
      <c r="CB100" s="63"/>
      <c r="CC100" s="63"/>
      <c r="CD100" s="63"/>
      <c r="CE100" s="63"/>
      <c r="CF100" s="63"/>
      <c r="CG100" s="63"/>
      <c r="CH100" s="63"/>
      <c r="CI100" s="63"/>
      <c r="CJ100" s="63"/>
      <c r="CK100" s="63"/>
      <c r="CL100" s="63"/>
      <c r="CM100" s="63"/>
      <c r="CN100" s="63"/>
      <c r="CO100" s="63"/>
      <c r="CP100" s="63"/>
      <c r="CQ100" s="63"/>
      <c r="CR100" s="63"/>
      <c r="CS100" s="63"/>
      <c r="CT100" s="63"/>
      <c r="CU100" s="63"/>
      <c r="CV100" s="63"/>
      <c r="CW100" s="63"/>
      <c r="CX100" s="63"/>
      <c r="CY100" s="63"/>
      <c r="CZ100" s="63"/>
      <c r="DA100" s="63"/>
      <c r="DB100" s="63"/>
      <c r="DC100" s="63"/>
      <c r="DD100" s="63"/>
      <c r="DE100" s="63"/>
      <c r="DF100" s="63"/>
      <c r="DG100" s="63"/>
      <c r="DH100" s="63"/>
      <c r="DI100" s="63"/>
      <c r="DJ100" s="63"/>
      <c r="DK100" s="63"/>
      <c r="DL100" s="63"/>
      <c r="DM100" s="63"/>
      <c r="DN100" s="63"/>
      <c r="DO100" s="63"/>
      <c r="DP100" s="63"/>
      <c r="DQ100" s="63"/>
      <c r="DR100" s="63"/>
      <c r="DS100" s="63"/>
      <c r="DT100" s="63"/>
      <c r="DU100" s="63"/>
      <c r="DV100" s="63"/>
      <c r="DW100" s="63"/>
      <c r="DX100" s="63"/>
      <c r="DY100" s="63"/>
      <c r="DZ100" s="63"/>
      <c r="EA100" s="63"/>
      <c r="EB100" s="63"/>
      <c r="EC100" s="63"/>
      <c r="ED100" s="63"/>
      <c r="EE100" s="63"/>
      <c r="EF100" s="63"/>
      <c r="EG100" s="63"/>
      <c r="EH100" s="63"/>
      <c r="EI100" s="63"/>
      <c r="EJ100" s="63"/>
      <c r="EK100" s="63"/>
      <c r="EL100" s="63"/>
      <c r="EM100" s="63"/>
      <c r="EN100" s="63"/>
      <c r="EO100" s="63"/>
      <c r="EP100" s="63"/>
      <c r="EQ100" s="63"/>
      <c r="ER100" s="63"/>
      <c r="ES100" s="63"/>
      <c r="ET100" s="63"/>
      <c r="EU100" s="63"/>
      <c r="EV100" s="63"/>
      <c r="EW100" s="63"/>
      <c r="EX100" s="63"/>
      <c r="EY100" s="63"/>
      <c r="EZ100" s="63"/>
      <c r="FA100" s="63"/>
      <c r="FB100" s="63"/>
      <c r="FC100" s="63"/>
      <c r="FD100" s="63"/>
      <c r="FE100" s="63"/>
      <c r="FF100" s="63"/>
      <c r="FG100" s="63"/>
      <c r="FH100" s="63"/>
      <c r="FI100" s="63"/>
      <c r="FJ100" s="63"/>
      <c r="FK100" s="63"/>
      <c r="FL100" s="63"/>
      <c r="FM100" s="63"/>
      <c r="FN100" s="63"/>
      <c r="FO100" s="63"/>
      <c r="FP100" s="63"/>
      <c r="FQ100" s="63"/>
      <c r="FR100" s="63"/>
      <c r="FS100" s="63"/>
      <c r="FT100" s="63"/>
      <c r="FU100" s="63"/>
      <c r="FV100" s="63"/>
      <c r="FW100" s="63"/>
      <c r="FX100" s="63"/>
      <c r="FY100" s="63"/>
      <c r="FZ100" s="63"/>
      <c r="GA100" s="63"/>
      <c r="GB100" s="63"/>
      <c r="GC100" s="63"/>
      <c r="GD100" s="63"/>
      <c r="GE100" s="63"/>
      <c r="GF100" s="63"/>
      <c r="GG100" s="63"/>
      <c r="GH100" s="63"/>
      <c r="GI100" s="63"/>
      <c r="GJ100" s="63"/>
      <c r="GK100" s="63"/>
      <c r="GL100" s="63"/>
      <c r="GM100" s="63"/>
      <c r="GN100" s="63"/>
      <c r="GO100" s="63"/>
      <c r="GP100" s="63"/>
      <c r="GQ100" s="63"/>
      <c r="GR100" s="63"/>
      <c r="GS100" s="63"/>
      <c r="GT100" s="63"/>
      <c r="GU100" s="63"/>
      <c r="GV100" s="63"/>
      <c r="GW100" s="63"/>
      <c r="GX100" s="63"/>
      <c r="GY100" s="63"/>
      <c r="GZ100" s="63"/>
      <c r="HA100" s="63"/>
      <c r="HB100" s="63"/>
      <c r="HC100" s="63"/>
      <c r="HD100" s="63"/>
      <c r="HE100" s="63"/>
      <c r="HF100" s="63"/>
      <c r="HG100" s="63"/>
      <c r="HH100" s="63"/>
      <c r="HI100" s="63"/>
      <c r="HJ100" s="63"/>
      <c r="HK100" s="63"/>
      <c r="HL100" s="63"/>
      <c r="HM100" s="63"/>
      <c r="HN100" s="63"/>
      <c r="HO100" s="63"/>
      <c r="HP100" s="63"/>
      <c r="HQ100" s="63"/>
      <c r="HR100" s="63"/>
      <c r="HS100" s="63"/>
      <c r="HT100" s="63"/>
      <c r="HU100" s="63"/>
      <c r="HV100" s="63"/>
      <c r="HW100" s="63"/>
      <c r="HX100" s="63"/>
      <c r="HY100" s="63"/>
      <c r="HZ100" s="63"/>
      <c r="IA100" s="63"/>
      <c r="IB100" s="63"/>
      <c r="IC100" s="63"/>
      <c r="ID100" s="63"/>
      <c r="IE100" s="63"/>
      <c r="IF100" s="63"/>
      <c r="IG100" s="63"/>
      <c r="IH100" s="63"/>
      <c r="II100" s="63"/>
      <c r="IJ100" s="63"/>
      <c r="IK100" s="63"/>
      <c r="IL100" s="63"/>
      <c r="IM100" s="63"/>
      <c r="IN100" s="63"/>
      <c r="IO100" s="63"/>
      <c r="IP100" s="63"/>
      <c r="IQ100" s="63"/>
      <c r="IR100" s="63"/>
      <c r="IS100" s="63"/>
      <c r="IT100" s="63"/>
      <c r="IU100" s="63"/>
      <c r="IV100" s="63"/>
    </row>
    <row r="101" spans="1:256" s="430" customFormat="1" x14ac:dyDescent="0.2">
      <c r="A101" s="63"/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3"/>
      <c r="BH101" s="63"/>
      <c r="BI101" s="63"/>
      <c r="BJ101" s="63"/>
      <c r="BK101" s="63"/>
      <c r="BL101" s="63"/>
      <c r="BM101" s="63"/>
      <c r="BN101" s="63"/>
      <c r="BO101" s="63"/>
      <c r="BP101" s="63"/>
      <c r="BQ101" s="63"/>
      <c r="BR101" s="63"/>
      <c r="BS101" s="63"/>
      <c r="BT101" s="63"/>
      <c r="BU101" s="63"/>
      <c r="BV101" s="63"/>
      <c r="BW101" s="63"/>
      <c r="BX101" s="63"/>
      <c r="BY101" s="63"/>
      <c r="BZ101" s="63"/>
      <c r="CA101" s="63"/>
      <c r="CB101" s="63"/>
      <c r="CC101" s="63"/>
      <c r="CD101" s="63"/>
      <c r="CE101" s="63"/>
      <c r="CF101" s="63"/>
      <c r="CG101" s="63"/>
      <c r="CH101" s="63"/>
      <c r="CI101" s="63"/>
      <c r="CJ101" s="63"/>
      <c r="CK101" s="63"/>
      <c r="CL101" s="63"/>
      <c r="CM101" s="63"/>
      <c r="CN101" s="63"/>
      <c r="CO101" s="63"/>
      <c r="CP101" s="63"/>
      <c r="CQ101" s="63"/>
      <c r="CR101" s="63"/>
      <c r="CS101" s="63"/>
      <c r="CT101" s="63"/>
      <c r="CU101" s="63"/>
      <c r="CV101" s="63"/>
      <c r="CW101" s="63"/>
      <c r="CX101" s="63"/>
      <c r="CY101" s="63"/>
      <c r="CZ101" s="63"/>
      <c r="DA101" s="63"/>
      <c r="DB101" s="63"/>
      <c r="DC101" s="63"/>
      <c r="DD101" s="63"/>
      <c r="DE101" s="63"/>
      <c r="DF101" s="63"/>
      <c r="DG101" s="63"/>
      <c r="DH101" s="63"/>
      <c r="DI101" s="63"/>
      <c r="DJ101" s="63"/>
      <c r="DK101" s="63"/>
      <c r="DL101" s="63"/>
      <c r="DM101" s="63"/>
      <c r="DN101" s="63"/>
      <c r="DO101" s="63"/>
      <c r="DP101" s="63"/>
      <c r="DQ101" s="63"/>
      <c r="DR101" s="63"/>
      <c r="DS101" s="63"/>
      <c r="DT101" s="63"/>
      <c r="DU101" s="63"/>
      <c r="DV101" s="63"/>
      <c r="DW101" s="63"/>
      <c r="DX101" s="63"/>
      <c r="DY101" s="63"/>
      <c r="DZ101" s="63"/>
      <c r="EA101" s="63"/>
      <c r="EB101" s="63"/>
      <c r="EC101" s="63"/>
      <c r="ED101" s="63"/>
      <c r="EE101" s="63"/>
      <c r="EF101" s="63"/>
      <c r="EG101" s="63"/>
      <c r="EH101" s="63"/>
      <c r="EI101" s="63"/>
      <c r="EJ101" s="63"/>
      <c r="EK101" s="63"/>
      <c r="EL101" s="63"/>
      <c r="EM101" s="63"/>
      <c r="EN101" s="63"/>
      <c r="EO101" s="63"/>
      <c r="EP101" s="63"/>
      <c r="EQ101" s="63"/>
      <c r="ER101" s="63"/>
      <c r="ES101" s="63"/>
      <c r="ET101" s="63"/>
      <c r="EU101" s="63"/>
      <c r="EV101" s="63"/>
      <c r="EW101" s="63"/>
      <c r="EX101" s="63"/>
      <c r="EY101" s="63"/>
      <c r="EZ101" s="63"/>
      <c r="FA101" s="63"/>
      <c r="FB101" s="63"/>
      <c r="FC101" s="63"/>
      <c r="FD101" s="63"/>
      <c r="FE101" s="63"/>
      <c r="FF101" s="63"/>
      <c r="FG101" s="63"/>
      <c r="FH101" s="63"/>
      <c r="FI101" s="63"/>
      <c r="FJ101" s="63"/>
      <c r="FK101" s="63"/>
      <c r="FL101" s="63"/>
      <c r="FM101" s="63"/>
      <c r="FN101" s="63"/>
      <c r="FO101" s="63"/>
      <c r="FP101" s="63"/>
      <c r="FQ101" s="63"/>
      <c r="FR101" s="63"/>
      <c r="FS101" s="63"/>
      <c r="FT101" s="63"/>
      <c r="FU101" s="63"/>
      <c r="FV101" s="63"/>
      <c r="FW101" s="63"/>
      <c r="FX101" s="63"/>
      <c r="FY101" s="63"/>
      <c r="FZ101" s="63"/>
      <c r="GA101" s="63"/>
      <c r="GB101" s="63"/>
      <c r="GC101" s="63"/>
      <c r="GD101" s="63"/>
      <c r="GE101" s="63"/>
      <c r="GF101" s="63"/>
      <c r="GG101" s="63"/>
      <c r="GH101" s="63"/>
      <c r="GI101" s="63"/>
      <c r="GJ101" s="63"/>
      <c r="GK101" s="63"/>
      <c r="GL101" s="63"/>
      <c r="GM101" s="63"/>
      <c r="GN101" s="63"/>
      <c r="GO101" s="63"/>
      <c r="GP101" s="63"/>
      <c r="GQ101" s="63"/>
      <c r="GR101" s="63"/>
      <c r="GS101" s="63"/>
      <c r="GT101" s="63"/>
      <c r="GU101" s="63"/>
      <c r="GV101" s="63"/>
      <c r="GW101" s="63"/>
      <c r="GX101" s="63"/>
      <c r="GY101" s="63"/>
      <c r="GZ101" s="63"/>
      <c r="HA101" s="63"/>
      <c r="HB101" s="63"/>
      <c r="HC101" s="63"/>
      <c r="HD101" s="63"/>
      <c r="HE101" s="63"/>
      <c r="HF101" s="63"/>
      <c r="HG101" s="63"/>
      <c r="HH101" s="63"/>
      <c r="HI101" s="63"/>
      <c r="HJ101" s="63"/>
      <c r="HK101" s="63"/>
      <c r="HL101" s="63"/>
      <c r="HM101" s="63"/>
      <c r="HN101" s="63"/>
      <c r="HO101" s="63"/>
      <c r="HP101" s="63"/>
      <c r="HQ101" s="63"/>
      <c r="HR101" s="63"/>
      <c r="HS101" s="63"/>
      <c r="HT101" s="63"/>
      <c r="HU101" s="63"/>
      <c r="HV101" s="63"/>
      <c r="HW101" s="63"/>
      <c r="HX101" s="63"/>
      <c r="HY101" s="63"/>
      <c r="HZ101" s="63"/>
      <c r="IA101" s="63"/>
      <c r="IB101" s="63"/>
      <c r="IC101" s="63"/>
      <c r="ID101" s="63"/>
      <c r="IE101" s="63"/>
      <c r="IF101" s="63"/>
      <c r="IG101" s="63"/>
      <c r="IH101" s="63"/>
      <c r="II101" s="63"/>
      <c r="IJ101" s="63"/>
      <c r="IK101" s="63"/>
      <c r="IL101" s="63"/>
      <c r="IM101" s="63"/>
      <c r="IN101" s="63"/>
      <c r="IO101" s="63"/>
      <c r="IP101" s="63"/>
      <c r="IQ101" s="63"/>
      <c r="IR101" s="63"/>
      <c r="IS101" s="63"/>
      <c r="IT101" s="63"/>
      <c r="IU101" s="63"/>
      <c r="IV101" s="63"/>
    </row>
    <row r="102" spans="1:256" s="430" customFormat="1" x14ac:dyDescent="0.2">
      <c r="A102" s="63"/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63"/>
      <c r="AP102" s="63"/>
      <c r="AQ102" s="63"/>
      <c r="AR102" s="63"/>
      <c r="AS102" s="63"/>
      <c r="AT102" s="63"/>
      <c r="AU102" s="63"/>
      <c r="AV102" s="63"/>
      <c r="AW102" s="63"/>
      <c r="AX102" s="63"/>
      <c r="AY102" s="63"/>
      <c r="AZ102" s="63"/>
      <c r="BA102" s="63"/>
      <c r="BB102" s="63"/>
      <c r="BC102" s="63"/>
      <c r="BD102" s="63"/>
      <c r="BE102" s="63"/>
      <c r="BF102" s="63"/>
      <c r="BG102" s="63"/>
      <c r="BH102" s="63"/>
      <c r="BI102" s="63"/>
      <c r="BJ102" s="63"/>
      <c r="BK102" s="63"/>
      <c r="BL102" s="63"/>
      <c r="BM102" s="63"/>
      <c r="BN102" s="63"/>
      <c r="BO102" s="63"/>
      <c r="BP102" s="63"/>
      <c r="BQ102" s="63"/>
      <c r="BR102" s="63"/>
      <c r="BS102" s="63"/>
      <c r="BT102" s="63"/>
      <c r="BU102" s="63"/>
      <c r="BV102" s="63"/>
      <c r="BW102" s="63"/>
      <c r="BX102" s="63"/>
      <c r="BY102" s="63"/>
      <c r="BZ102" s="63"/>
      <c r="CA102" s="63"/>
      <c r="CB102" s="63"/>
      <c r="CC102" s="63"/>
      <c r="CD102" s="63"/>
      <c r="CE102" s="63"/>
      <c r="CF102" s="63"/>
      <c r="CG102" s="63"/>
      <c r="CH102" s="63"/>
      <c r="CI102" s="63"/>
      <c r="CJ102" s="63"/>
      <c r="CK102" s="63"/>
      <c r="CL102" s="63"/>
      <c r="CM102" s="63"/>
      <c r="CN102" s="63"/>
      <c r="CO102" s="63"/>
      <c r="CP102" s="63"/>
      <c r="CQ102" s="63"/>
      <c r="CR102" s="63"/>
      <c r="CS102" s="63"/>
      <c r="CT102" s="63"/>
      <c r="CU102" s="63"/>
      <c r="CV102" s="63"/>
      <c r="CW102" s="63"/>
      <c r="CX102" s="63"/>
      <c r="CY102" s="63"/>
      <c r="CZ102" s="63"/>
      <c r="DA102" s="63"/>
      <c r="DB102" s="63"/>
      <c r="DC102" s="63"/>
      <c r="DD102" s="63"/>
      <c r="DE102" s="63"/>
      <c r="DF102" s="63"/>
      <c r="DG102" s="63"/>
      <c r="DH102" s="63"/>
      <c r="DI102" s="63"/>
      <c r="DJ102" s="63"/>
      <c r="DK102" s="63"/>
      <c r="DL102" s="63"/>
      <c r="DM102" s="63"/>
      <c r="DN102" s="63"/>
      <c r="DO102" s="63"/>
      <c r="DP102" s="63"/>
      <c r="DQ102" s="63"/>
      <c r="DR102" s="63"/>
      <c r="DS102" s="63"/>
      <c r="DT102" s="63"/>
      <c r="DU102" s="63"/>
      <c r="DV102" s="63"/>
      <c r="DW102" s="63"/>
      <c r="DX102" s="63"/>
      <c r="DY102" s="63"/>
      <c r="DZ102" s="63"/>
      <c r="EA102" s="63"/>
      <c r="EB102" s="63"/>
      <c r="EC102" s="63"/>
      <c r="ED102" s="63"/>
      <c r="EE102" s="63"/>
      <c r="EF102" s="63"/>
      <c r="EG102" s="63"/>
      <c r="EH102" s="63"/>
      <c r="EI102" s="63"/>
      <c r="EJ102" s="63"/>
      <c r="EK102" s="63"/>
      <c r="EL102" s="63"/>
      <c r="EM102" s="63"/>
      <c r="EN102" s="63"/>
      <c r="EO102" s="63"/>
      <c r="EP102" s="63"/>
      <c r="EQ102" s="63"/>
      <c r="ER102" s="63"/>
      <c r="ES102" s="63"/>
      <c r="ET102" s="63"/>
      <c r="EU102" s="63"/>
      <c r="EV102" s="63"/>
      <c r="EW102" s="63"/>
      <c r="EX102" s="63"/>
      <c r="EY102" s="63"/>
      <c r="EZ102" s="63"/>
      <c r="FA102" s="63"/>
      <c r="FB102" s="63"/>
      <c r="FC102" s="63"/>
      <c r="FD102" s="63"/>
      <c r="FE102" s="63"/>
      <c r="FF102" s="63"/>
      <c r="FG102" s="63"/>
      <c r="FH102" s="63"/>
      <c r="FI102" s="63"/>
      <c r="FJ102" s="63"/>
      <c r="FK102" s="63"/>
      <c r="FL102" s="63"/>
      <c r="FM102" s="63"/>
      <c r="FN102" s="63"/>
      <c r="FO102" s="63"/>
      <c r="FP102" s="63"/>
      <c r="FQ102" s="63"/>
      <c r="FR102" s="63"/>
      <c r="FS102" s="63"/>
      <c r="FT102" s="63"/>
      <c r="FU102" s="63"/>
      <c r="FV102" s="63"/>
      <c r="FW102" s="63"/>
      <c r="FX102" s="63"/>
      <c r="FY102" s="63"/>
      <c r="FZ102" s="63"/>
      <c r="GA102" s="63"/>
      <c r="GB102" s="63"/>
      <c r="GC102" s="63"/>
      <c r="GD102" s="63"/>
      <c r="GE102" s="63"/>
      <c r="GF102" s="63"/>
      <c r="GG102" s="63"/>
      <c r="GH102" s="63"/>
      <c r="GI102" s="63"/>
      <c r="GJ102" s="63"/>
      <c r="GK102" s="63"/>
      <c r="GL102" s="63"/>
      <c r="GM102" s="63"/>
      <c r="GN102" s="63"/>
      <c r="GO102" s="63"/>
      <c r="GP102" s="63"/>
      <c r="GQ102" s="63"/>
      <c r="GR102" s="63"/>
      <c r="GS102" s="63"/>
      <c r="GT102" s="63"/>
      <c r="GU102" s="63"/>
      <c r="GV102" s="63"/>
      <c r="GW102" s="63"/>
      <c r="GX102" s="63"/>
      <c r="GY102" s="63"/>
      <c r="GZ102" s="63"/>
      <c r="HA102" s="63"/>
      <c r="HB102" s="63"/>
      <c r="HC102" s="63"/>
      <c r="HD102" s="63"/>
      <c r="HE102" s="63"/>
      <c r="HF102" s="63"/>
      <c r="HG102" s="63"/>
      <c r="HH102" s="63"/>
      <c r="HI102" s="63"/>
      <c r="HJ102" s="63"/>
      <c r="HK102" s="63"/>
      <c r="HL102" s="63"/>
      <c r="HM102" s="63"/>
      <c r="HN102" s="63"/>
      <c r="HO102" s="63"/>
      <c r="HP102" s="63"/>
      <c r="HQ102" s="63"/>
      <c r="HR102" s="63"/>
      <c r="HS102" s="63"/>
      <c r="HT102" s="63"/>
      <c r="HU102" s="63"/>
      <c r="HV102" s="63"/>
      <c r="HW102" s="63"/>
      <c r="HX102" s="63"/>
      <c r="HY102" s="63"/>
      <c r="HZ102" s="63"/>
      <c r="IA102" s="63"/>
      <c r="IB102" s="63"/>
      <c r="IC102" s="63"/>
      <c r="ID102" s="63"/>
      <c r="IE102" s="63"/>
      <c r="IF102" s="63"/>
      <c r="IG102" s="63"/>
      <c r="IH102" s="63"/>
      <c r="II102" s="63"/>
      <c r="IJ102" s="63"/>
      <c r="IK102" s="63"/>
      <c r="IL102" s="63"/>
      <c r="IM102" s="63"/>
      <c r="IN102" s="63"/>
      <c r="IO102" s="63"/>
      <c r="IP102" s="63"/>
      <c r="IQ102" s="63"/>
      <c r="IR102" s="63"/>
      <c r="IS102" s="63"/>
      <c r="IT102" s="63"/>
      <c r="IU102" s="63"/>
      <c r="IV102" s="63"/>
    </row>
    <row r="103" spans="1:256" s="430" customFormat="1" x14ac:dyDescent="0.2">
      <c r="A103" s="63"/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3"/>
      <c r="BH103" s="63"/>
      <c r="BI103" s="63"/>
      <c r="BJ103" s="63"/>
      <c r="BK103" s="63"/>
      <c r="BL103" s="63"/>
      <c r="BM103" s="63"/>
      <c r="BN103" s="63"/>
      <c r="BO103" s="63"/>
      <c r="BP103" s="63"/>
      <c r="BQ103" s="63"/>
      <c r="BR103" s="63"/>
      <c r="BS103" s="63"/>
      <c r="BT103" s="63"/>
      <c r="BU103" s="63"/>
      <c r="BV103" s="63"/>
      <c r="BW103" s="63"/>
      <c r="BX103" s="63"/>
      <c r="BY103" s="63"/>
      <c r="BZ103" s="63"/>
      <c r="CA103" s="63"/>
      <c r="CB103" s="63"/>
      <c r="CC103" s="63"/>
      <c r="CD103" s="63"/>
      <c r="CE103" s="63"/>
      <c r="CF103" s="63"/>
      <c r="CG103" s="63"/>
      <c r="CH103" s="63"/>
      <c r="CI103" s="63"/>
      <c r="CJ103" s="63"/>
      <c r="CK103" s="63"/>
      <c r="CL103" s="63"/>
      <c r="CM103" s="63"/>
      <c r="CN103" s="63"/>
      <c r="CO103" s="63"/>
      <c r="CP103" s="63"/>
      <c r="CQ103" s="63"/>
      <c r="CR103" s="63"/>
      <c r="CS103" s="63"/>
      <c r="CT103" s="63"/>
      <c r="CU103" s="63"/>
      <c r="CV103" s="63"/>
      <c r="CW103" s="63"/>
      <c r="CX103" s="63"/>
      <c r="CY103" s="63"/>
      <c r="CZ103" s="63"/>
      <c r="DA103" s="63"/>
      <c r="DB103" s="63"/>
      <c r="DC103" s="63"/>
      <c r="DD103" s="63"/>
      <c r="DE103" s="63"/>
      <c r="DF103" s="63"/>
      <c r="DG103" s="63"/>
      <c r="DH103" s="63"/>
      <c r="DI103" s="63"/>
      <c r="DJ103" s="63"/>
      <c r="DK103" s="63"/>
      <c r="DL103" s="63"/>
      <c r="DM103" s="63"/>
      <c r="DN103" s="63"/>
      <c r="DO103" s="63"/>
      <c r="DP103" s="63"/>
      <c r="DQ103" s="63"/>
      <c r="DR103" s="63"/>
      <c r="DS103" s="63"/>
      <c r="DT103" s="63"/>
      <c r="DU103" s="63"/>
      <c r="DV103" s="63"/>
      <c r="DW103" s="63"/>
      <c r="DX103" s="63"/>
      <c r="DY103" s="63"/>
      <c r="DZ103" s="63"/>
      <c r="EA103" s="63"/>
      <c r="EB103" s="63"/>
      <c r="EC103" s="63"/>
      <c r="ED103" s="63"/>
      <c r="EE103" s="63"/>
      <c r="EF103" s="63"/>
      <c r="EG103" s="63"/>
      <c r="EH103" s="63"/>
      <c r="EI103" s="63"/>
      <c r="EJ103" s="63"/>
      <c r="EK103" s="63"/>
      <c r="EL103" s="63"/>
      <c r="EM103" s="63"/>
      <c r="EN103" s="63"/>
      <c r="EO103" s="63"/>
      <c r="EP103" s="63"/>
      <c r="EQ103" s="63"/>
      <c r="ER103" s="63"/>
      <c r="ES103" s="63"/>
      <c r="ET103" s="63"/>
      <c r="EU103" s="63"/>
      <c r="EV103" s="63"/>
      <c r="EW103" s="63"/>
      <c r="EX103" s="63"/>
      <c r="EY103" s="63"/>
      <c r="EZ103" s="63"/>
      <c r="FA103" s="63"/>
      <c r="FB103" s="63"/>
      <c r="FC103" s="63"/>
      <c r="FD103" s="63"/>
      <c r="FE103" s="63"/>
      <c r="FF103" s="63"/>
      <c r="FG103" s="63"/>
      <c r="FH103" s="63"/>
      <c r="FI103" s="63"/>
      <c r="FJ103" s="63"/>
      <c r="FK103" s="63"/>
      <c r="FL103" s="63"/>
      <c r="FM103" s="63"/>
      <c r="FN103" s="63"/>
      <c r="FO103" s="63"/>
      <c r="FP103" s="63"/>
      <c r="FQ103" s="63"/>
      <c r="FR103" s="63"/>
      <c r="FS103" s="63"/>
      <c r="FT103" s="63"/>
      <c r="FU103" s="63"/>
      <c r="FV103" s="63"/>
      <c r="FW103" s="63"/>
      <c r="FX103" s="63"/>
      <c r="FY103" s="63"/>
      <c r="FZ103" s="63"/>
      <c r="GA103" s="63"/>
      <c r="GB103" s="63"/>
      <c r="GC103" s="63"/>
      <c r="GD103" s="63"/>
      <c r="GE103" s="63"/>
      <c r="GF103" s="63"/>
      <c r="GG103" s="63"/>
      <c r="GH103" s="63"/>
      <c r="GI103" s="63"/>
      <c r="GJ103" s="63"/>
      <c r="GK103" s="63"/>
      <c r="GL103" s="63"/>
      <c r="GM103" s="63"/>
      <c r="GN103" s="63"/>
      <c r="GO103" s="63"/>
      <c r="GP103" s="63"/>
      <c r="GQ103" s="63"/>
      <c r="GR103" s="63"/>
      <c r="GS103" s="63"/>
      <c r="GT103" s="63"/>
      <c r="GU103" s="63"/>
      <c r="GV103" s="63"/>
      <c r="GW103" s="63"/>
      <c r="GX103" s="63"/>
      <c r="GY103" s="63"/>
      <c r="GZ103" s="63"/>
      <c r="HA103" s="63"/>
      <c r="HB103" s="63"/>
      <c r="HC103" s="63"/>
      <c r="HD103" s="63"/>
      <c r="HE103" s="63"/>
      <c r="HF103" s="63"/>
      <c r="HG103" s="63"/>
      <c r="HH103" s="63"/>
      <c r="HI103" s="63"/>
      <c r="HJ103" s="63"/>
      <c r="HK103" s="63"/>
      <c r="HL103" s="63"/>
      <c r="HM103" s="63"/>
      <c r="HN103" s="63"/>
      <c r="HO103" s="63"/>
      <c r="HP103" s="63"/>
      <c r="HQ103" s="63"/>
      <c r="HR103" s="63"/>
      <c r="HS103" s="63"/>
      <c r="HT103" s="63"/>
      <c r="HU103" s="63"/>
      <c r="HV103" s="63"/>
      <c r="HW103" s="63"/>
      <c r="HX103" s="63"/>
      <c r="HY103" s="63"/>
      <c r="HZ103" s="63"/>
      <c r="IA103" s="63"/>
      <c r="IB103" s="63"/>
      <c r="IC103" s="63"/>
      <c r="ID103" s="63"/>
      <c r="IE103" s="63"/>
      <c r="IF103" s="63"/>
      <c r="IG103" s="63"/>
      <c r="IH103" s="63"/>
      <c r="II103" s="63"/>
      <c r="IJ103" s="63"/>
      <c r="IK103" s="63"/>
      <c r="IL103" s="63"/>
      <c r="IM103" s="63"/>
      <c r="IN103" s="63"/>
      <c r="IO103" s="63"/>
      <c r="IP103" s="63"/>
      <c r="IQ103" s="63"/>
      <c r="IR103" s="63"/>
      <c r="IS103" s="63"/>
      <c r="IT103" s="63"/>
      <c r="IU103" s="63"/>
      <c r="IV103" s="63"/>
    </row>
    <row r="104" spans="1:256" s="430" customFormat="1" x14ac:dyDescent="0.2">
      <c r="A104" s="63"/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3"/>
      <c r="AT104" s="63"/>
      <c r="AU104" s="63"/>
      <c r="AV104" s="63"/>
      <c r="AW104" s="63"/>
      <c r="AX104" s="63"/>
      <c r="AY104" s="63"/>
      <c r="AZ104" s="63"/>
      <c r="BA104" s="63"/>
      <c r="BB104" s="63"/>
      <c r="BC104" s="63"/>
      <c r="BD104" s="63"/>
      <c r="BE104" s="63"/>
      <c r="BF104" s="63"/>
      <c r="BG104" s="63"/>
      <c r="BH104" s="63"/>
      <c r="BI104" s="63"/>
      <c r="BJ104" s="63"/>
      <c r="BK104" s="63"/>
      <c r="BL104" s="63"/>
      <c r="BM104" s="63"/>
      <c r="BN104" s="63"/>
      <c r="BO104" s="63"/>
      <c r="BP104" s="63"/>
      <c r="BQ104" s="63"/>
      <c r="BR104" s="63"/>
      <c r="BS104" s="63"/>
      <c r="BT104" s="63"/>
      <c r="BU104" s="63"/>
      <c r="BV104" s="63"/>
      <c r="BW104" s="63"/>
      <c r="BX104" s="63"/>
      <c r="BY104" s="63"/>
      <c r="BZ104" s="63"/>
      <c r="CA104" s="63"/>
      <c r="CB104" s="63"/>
      <c r="CC104" s="63"/>
      <c r="CD104" s="63"/>
      <c r="CE104" s="63"/>
      <c r="CF104" s="63"/>
      <c r="CG104" s="63"/>
      <c r="CH104" s="63"/>
      <c r="CI104" s="63"/>
      <c r="CJ104" s="63"/>
      <c r="CK104" s="63"/>
      <c r="CL104" s="63"/>
      <c r="CM104" s="63"/>
      <c r="CN104" s="63"/>
      <c r="CO104" s="63"/>
      <c r="CP104" s="63"/>
      <c r="CQ104" s="63"/>
      <c r="CR104" s="63"/>
      <c r="CS104" s="63"/>
      <c r="CT104" s="63"/>
      <c r="CU104" s="63"/>
      <c r="CV104" s="63"/>
      <c r="CW104" s="63"/>
      <c r="CX104" s="63"/>
      <c r="CY104" s="63"/>
      <c r="CZ104" s="63"/>
      <c r="DA104" s="63"/>
      <c r="DB104" s="63"/>
      <c r="DC104" s="63"/>
      <c r="DD104" s="63"/>
      <c r="DE104" s="63"/>
      <c r="DF104" s="63"/>
      <c r="DG104" s="63"/>
      <c r="DH104" s="63"/>
      <c r="DI104" s="63"/>
      <c r="DJ104" s="63"/>
      <c r="DK104" s="63"/>
      <c r="DL104" s="63"/>
      <c r="DM104" s="63"/>
      <c r="DN104" s="63"/>
      <c r="DO104" s="63"/>
      <c r="DP104" s="63"/>
      <c r="DQ104" s="63"/>
      <c r="DR104" s="63"/>
      <c r="DS104" s="63"/>
      <c r="DT104" s="63"/>
      <c r="DU104" s="63"/>
      <c r="DV104" s="63"/>
      <c r="DW104" s="63"/>
      <c r="DX104" s="63"/>
      <c r="DY104" s="63"/>
      <c r="DZ104" s="63"/>
      <c r="EA104" s="63"/>
      <c r="EB104" s="63"/>
      <c r="EC104" s="63"/>
      <c r="ED104" s="63"/>
      <c r="EE104" s="63"/>
      <c r="EF104" s="63"/>
      <c r="EG104" s="63"/>
      <c r="EH104" s="63"/>
      <c r="EI104" s="63"/>
      <c r="EJ104" s="63"/>
      <c r="EK104" s="63"/>
      <c r="EL104" s="63"/>
      <c r="EM104" s="63"/>
      <c r="EN104" s="63"/>
      <c r="EO104" s="63"/>
      <c r="EP104" s="63"/>
      <c r="EQ104" s="63"/>
      <c r="ER104" s="63"/>
      <c r="ES104" s="63"/>
      <c r="ET104" s="63"/>
      <c r="EU104" s="63"/>
      <c r="EV104" s="63"/>
      <c r="EW104" s="63"/>
      <c r="EX104" s="63"/>
      <c r="EY104" s="63"/>
      <c r="EZ104" s="63"/>
      <c r="FA104" s="63"/>
      <c r="FB104" s="63"/>
      <c r="FC104" s="63"/>
      <c r="FD104" s="63"/>
      <c r="FE104" s="63"/>
      <c r="FF104" s="63"/>
      <c r="FG104" s="63"/>
      <c r="FH104" s="63"/>
      <c r="FI104" s="63"/>
      <c r="FJ104" s="63"/>
      <c r="FK104" s="63"/>
      <c r="FL104" s="63"/>
      <c r="FM104" s="63"/>
      <c r="FN104" s="63"/>
      <c r="FO104" s="63"/>
      <c r="FP104" s="63"/>
      <c r="FQ104" s="63"/>
      <c r="FR104" s="63"/>
      <c r="FS104" s="63"/>
      <c r="FT104" s="63"/>
      <c r="FU104" s="63"/>
      <c r="FV104" s="63"/>
      <c r="FW104" s="63"/>
      <c r="FX104" s="63"/>
      <c r="FY104" s="63"/>
      <c r="FZ104" s="63"/>
      <c r="GA104" s="63"/>
      <c r="GB104" s="63"/>
      <c r="GC104" s="63"/>
      <c r="GD104" s="63"/>
      <c r="GE104" s="63"/>
      <c r="GF104" s="63"/>
      <c r="GG104" s="63"/>
      <c r="GH104" s="63"/>
      <c r="GI104" s="63"/>
      <c r="GJ104" s="63"/>
      <c r="GK104" s="63"/>
      <c r="GL104" s="63"/>
      <c r="GM104" s="63"/>
      <c r="GN104" s="63"/>
      <c r="GO104" s="63"/>
      <c r="GP104" s="63"/>
      <c r="GQ104" s="63"/>
      <c r="GR104" s="63"/>
      <c r="GS104" s="63"/>
      <c r="GT104" s="63"/>
      <c r="GU104" s="63"/>
      <c r="GV104" s="63"/>
      <c r="GW104" s="63"/>
      <c r="GX104" s="63"/>
      <c r="GY104" s="63"/>
      <c r="GZ104" s="63"/>
      <c r="HA104" s="63"/>
      <c r="HB104" s="63"/>
      <c r="HC104" s="63"/>
      <c r="HD104" s="63"/>
      <c r="HE104" s="63"/>
      <c r="HF104" s="63"/>
      <c r="HG104" s="63"/>
      <c r="HH104" s="63"/>
      <c r="HI104" s="63"/>
      <c r="HJ104" s="63"/>
      <c r="HK104" s="63"/>
      <c r="HL104" s="63"/>
      <c r="HM104" s="63"/>
      <c r="HN104" s="63"/>
      <c r="HO104" s="63"/>
      <c r="HP104" s="63"/>
      <c r="HQ104" s="63"/>
      <c r="HR104" s="63"/>
      <c r="HS104" s="63"/>
      <c r="HT104" s="63"/>
      <c r="HU104" s="63"/>
      <c r="HV104" s="63"/>
      <c r="HW104" s="63"/>
      <c r="HX104" s="63"/>
      <c r="HY104" s="63"/>
      <c r="HZ104" s="63"/>
      <c r="IA104" s="63"/>
      <c r="IB104" s="63"/>
      <c r="IC104" s="63"/>
      <c r="ID104" s="63"/>
      <c r="IE104" s="63"/>
      <c r="IF104" s="63"/>
      <c r="IG104" s="63"/>
      <c r="IH104" s="63"/>
      <c r="II104" s="63"/>
      <c r="IJ104" s="63"/>
      <c r="IK104" s="63"/>
      <c r="IL104" s="63"/>
      <c r="IM104" s="63"/>
      <c r="IN104" s="63"/>
      <c r="IO104" s="63"/>
      <c r="IP104" s="63"/>
      <c r="IQ104" s="63"/>
      <c r="IR104" s="63"/>
      <c r="IS104" s="63"/>
      <c r="IT104" s="63"/>
      <c r="IU104" s="63"/>
      <c r="IV104" s="63"/>
    </row>
    <row r="105" spans="1:256" s="430" customFormat="1" x14ac:dyDescent="0.2">
      <c r="A105" s="63"/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3"/>
      <c r="BH105" s="63"/>
      <c r="BI105" s="63"/>
      <c r="BJ105" s="63"/>
      <c r="BK105" s="63"/>
      <c r="BL105" s="63"/>
      <c r="BM105" s="63"/>
      <c r="BN105" s="63"/>
      <c r="BO105" s="63"/>
      <c r="BP105" s="63"/>
      <c r="BQ105" s="63"/>
      <c r="BR105" s="63"/>
      <c r="BS105" s="63"/>
      <c r="BT105" s="63"/>
      <c r="BU105" s="63"/>
      <c r="BV105" s="63"/>
      <c r="BW105" s="63"/>
      <c r="BX105" s="63"/>
      <c r="BY105" s="63"/>
      <c r="BZ105" s="63"/>
      <c r="CA105" s="63"/>
      <c r="CB105" s="63"/>
      <c r="CC105" s="63"/>
      <c r="CD105" s="63"/>
      <c r="CE105" s="63"/>
      <c r="CF105" s="63"/>
      <c r="CG105" s="63"/>
      <c r="CH105" s="63"/>
      <c r="CI105" s="63"/>
      <c r="CJ105" s="63"/>
      <c r="CK105" s="63"/>
      <c r="CL105" s="63"/>
      <c r="CM105" s="63"/>
      <c r="CN105" s="63"/>
      <c r="CO105" s="63"/>
      <c r="CP105" s="63"/>
      <c r="CQ105" s="63"/>
      <c r="CR105" s="63"/>
      <c r="CS105" s="63"/>
      <c r="CT105" s="63"/>
      <c r="CU105" s="63"/>
      <c r="CV105" s="63"/>
      <c r="CW105" s="63"/>
      <c r="CX105" s="63"/>
      <c r="CY105" s="63"/>
      <c r="CZ105" s="63"/>
      <c r="DA105" s="63"/>
      <c r="DB105" s="63"/>
      <c r="DC105" s="63"/>
      <c r="DD105" s="63"/>
      <c r="DE105" s="63"/>
      <c r="DF105" s="63"/>
      <c r="DG105" s="63"/>
      <c r="DH105" s="63"/>
      <c r="DI105" s="63"/>
      <c r="DJ105" s="63"/>
      <c r="DK105" s="63"/>
      <c r="DL105" s="63"/>
      <c r="DM105" s="63"/>
      <c r="DN105" s="63"/>
      <c r="DO105" s="63"/>
      <c r="DP105" s="63"/>
      <c r="DQ105" s="63"/>
      <c r="DR105" s="63"/>
      <c r="DS105" s="63"/>
      <c r="DT105" s="63"/>
      <c r="DU105" s="63"/>
      <c r="DV105" s="63"/>
      <c r="DW105" s="63"/>
      <c r="DX105" s="63"/>
      <c r="DY105" s="63"/>
      <c r="DZ105" s="63"/>
      <c r="EA105" s="63"/>
      <c r="EB105" s="63"/>
      <c r="EC105" s="63"/>
      <c r="ED105" s="63"/>
      <c r="EE105" s="63"/>
      <c r="EF105" s="63"/>
      <c r="EG105" s="63"/>
      <c r="EH105" s="63"/>
      <c r="EI105" s="63"/>
      <c r="EJ105" s="63"/>
      <c r="EK105" s="63"/>
      <c r="EL105" s="63"/>
      <c r="EM105" s="63"/>
      <c r="EN105" s="63"/>
      <c r="EO105" s="63"/>
      <c r="EP105" s="63"/>
      <c r="EQ105" s="63"/>
      <c r="ER105" s="63"/>
      <c r="ES105" s="63"/>
      <c r="ET105" s="63"/>
      <c r="EU105" s="63"/>
      <c r="EV105" s="63"/>
      <c r="EW105" s="63"/>
      <c r="EX105" s="63"/>
      <c r="EY105" s="63"/>
      <c r="EZ105" s="63"/>
      <c r="FA105" s="63"/>
      <c r="FB105" s="63"/>
      <c r="FC105" s="63"/>
      <c r="FD105" s="63"/>
      <c r="FE105" s="63"/>
      <c r="FF105" s="63"/>
      <c r="FG105" s="63"/>
      <c r="FH105" s="63"/>
      <c r="FI105" s="63"/>
      <c r="FJ105" s="63"/>
      <c r="FK105" s="63"/>
      <c r="FL105" s="63"/>
      <c r="FM105" s="63"/>
      <c r="FN105" s="63"/>
      <c r="FO105" s="63"/>
      <c r="FP105" s="63"/>
      <c r="FQ105" s="63"/>
      <c r="FR105" s="63"/>
      <c r="FS105" s="63"/>
      <c r="FT105" s="63"/>
      <c r="FU105" s="63"/>
      <c r="FV105" s="63"/>
      <c r="FW105" s="63"/>
      <c r="FX105" s="63"/>
      <c r="FY105" s="63"/>
      <c r="FZ105" s="63"/>
      <c r="GA105" s="63"/>
      <c r="GB105" s="63"/>
      <c r="GC105" s="63"/>
      <c r="GD105" s="63"/>
      <c r="GE105" s="63"/>
      <c r="GF105" s="63"/>
      <c r="GG105" s="63"/>
      <c r="GH105" s="63"/>
      <c r="GI105" s="63"/>
      <c r="GJ105" s="63"/>
      <c r="GK105" s="63"/>
      <c r="GL105" s="63"/>
      <c r="GM105" s="63"/>
      <c r="GN105" s="63"/>
      <c r="GO105" s="63"/>
      <c r="GP105" s="63"/>
      <c r="GQ105" s="63"/>
      <c r="GR105" s="63"/>
      <c r="GS105" s="63"/>
      <c r="GT105" s="63"/>
      <c r="GU105" s="63"/>
      <c r="GV105" s="63"/>
      <c r="GW105" s="63"/>
      <c r="GX105" s="63"/>
      <c r="GY105" s="63"/>
      <c r="GZ105" s="63"/>
      <c r="HA105" s="63"/>
      <c r="HB105" s="63"/>
      <c r="HC105" s="63"/>
      <c r="HD105" s="63"/>
      <c r="HE105" s="63"/>
      <c r="HF105" s="63"/>
      <c r="HG105" s="63"/>
      <c r="HH105" s="63"/>
      <c r="HI105" s="63"/>
      <c r="HJ105" s="63"/>
      <c r="HK105" s="63"/>
      <c r="HL105" s="63"/>
      <c r="HM105" s="63"/>
      <c r="HN105" s="63"/>
      <c r="HO105" s="63"/>
      <c r="HP105" s="63"/>
      <c r="HQ105" s="63"/>
      <c r="HR105" s="63"/>
      <c r="HS105" s="63"/>
      <c r="HT105" s="63"/>
      <c r="HU105" s="63"/>
      <c r="HV105" s="63"/>
      <c r="HW105" s="63"/>
      <c r="HX105" s="63"/>
      <c r="HY105" s="63"/>
      <c r="HZ105" s="63"/>
      <c r="IA105" s="63"/>
      <c r="IB105" s="63"/>
      <c r="IC105" s="63"/>
      <c r="ID105" s="63"/>
      <c r="IE105" s="63"/>
      <c r="IF105" s="63"/>
      <c r="IG105" s="63"/>
      <c r="IH105" s="63"/>
      <c r="II105" s="63"/>
      <c r="IJ105" s="63"/>
      <c r="IK105" s="63"/>
      <c r="IL105" s="63"/>
      <c r="IM105" s="63"/>
      <c r="IN105" s="63"/>
      <c r="IO105" s="63"/>
      <c r="IP105" s="63"/>
      <c r="IQ105" s="63"/>
      <c r="IR105" s="63"/>
      <c r="IS105" s="63"/>
      <c r="IT105" s="63"/>
      <c r="IU105" s="63"/>
      <c r="IV105" s="63"/>
    </row>
    <row r="106" spans="1:256" s="430" customFormat="1" x14ac:dyDescent="0.2">
      <c r="A106" s="63"/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N106" s="63"/>
      <c r="AO106" s="63"/>
      <c r="AP106" s="63"/>
      <c r="AQ106" s="63"/>
      <c r="AR106" s="63"/>
      <c r="AS106" s="63"/>
      <c r="AT106" s="63"/>
      <c r="AU106" s="63"/>
      <c r="AV106" s="63"/>
      <c r="AW106" s="63"/>
      <c r="AX106" s="63"/>
      <c r="AY106" s="63"/>
      <c r="AZ106" s="63"/>
      <c r="BA106" s="63"/>
      <c r="BB106" s="63"/>
      <c r="BC106" s="63"/>
      <c r="BD106" s="63"/>
      <c r="BE106" s="63"/>
      <c r="BF106" s="63"/>
      <c r="BG106" s="63"/>
      <c r="BH106" s="63"/>
      <c r="BI106" s="63"/>
      <c r="BJ106" s="63"/>
      <c r="BK106" s="63"/>
      <c r="BL106" s="63"/>
      <c r="BM106" s="63"/>
      <c r="BN106" s="63"/>
      <c r="BO106" s="63"/>
      <c r="BP106" s="63"/>
      <c r="BQ106" s="63"/>
      <c r="BR106" s="63"/>
      <c r="BS106" s="63"/>
      <c r="BT106" s="63"/>
      <c r="BU106" s="63"/>
      <c r="BV106" s="63"/>
      <c r="BW106" s="63"/>
      <c r="BX106" s="63"/>
      <c r="BY106" s="63"/>
      <c r="BZ106" s="63"/>
      <c r="CA106" s="63"/>
      <c r="CB106" s="63"/>
      <c r="CC106" s="63"/>
      <c r="CD106" s="63"/>
      <c r="CE106" s="63"/>
      <c r="CF106" s="63"/>
      <c r="CG106" s="63"/>
      <c r="CH106" s="63"/>
      <c r="CI106" s="63"/>
      <c r="CJ106" s="63"/>
      <c r="CK106" s="63"/>
      <c r="CL106" s="63"/>
      <c r="CM106" s="63"/>
      <c r="CN106" s="63"/>
      <c r="CO106" s="63"/>
      <c r="CP106" s="63"/>
      <c r="CQ106" s="63"/>
      <c r="CR106" s="63"/>
      <c r="CS106" s="63"/>
      <c r="CT106" s="63"/>
      <c r="CU106" s="63"/>
      <c r="CV106" s="63"/>
      <c r="CW106" s="63"/>
      <c r="CX106" s="63"/>
      <c r="CY106" s="63"/>
      <c r="CZ106" s="63"/>
      <c r="DA106" s="63"/>
      <c r="DB106" s="63"/>
      <c r="DC106" s="63"/>
      <c r="DD106" s="63"/>
      <c r="DE106" s="63"/>
      <c r="DF106" s="63"/>
      <c r="DG106" s="63"/>
      <c r="DH106" s="63"/>
      <c r="DI106" s="63"/>
      <c r="DJ106" s="63"/>
      <c r="DK106" s="63"/>
      <c r="DL106" s="63"/>
      <c r="DM106" s="63"/>
      <c r="DN106" s="63"/>
      <c r="DO106" s="63"/>
      <c r="DP106" s="63"/>
      <c r="DQ106" s="63"/>
      <c r="DR106" s="63"/>
      <c r="DS106" s="63"/>
      <c r="DT106" s="63"/>
      <c r="DU106" s="63"/>
      <c r="DV106" s="63"/>
      <c r="DW106" s="63"/>
      <c r="DX106" s="63"/>
      <c r="DY106" s="63"/>
      <c r="DZ106" s="63"/>
      <c r="EA106" s="63"/>
      <c r="EB106" s="63"/>
      <c r="EC106" s="63"/>
      <c r="ED106" s="63"/>
      <c r="EE106" s="63"/>
      <c r="EF106" s="63"/>
      <c r="EG106" s="63"/>
      <c r="EH106" s="63"/>
      <c r="EI106" s="63"/>
      <c r="EJ106" s="63"/>
      <c r="EK106" s="63"/>
      <c r="EL106" s="63"/>
      <c r="EM106" s="63"/>
      <c r="EN106" s="63"/>
      <c r="EO106" s="63"/>
      <c r="EP106" s="63"/>
      <c r="EQ106" s="63"/>
      <c r="ER106" s="63"/>
      <c r="ES106" s="63"/>
      <c r="ET106" s="63"/>
      <c r="EU106" s="63"/>
      <c r="EV106" s="63"/>
      <c r="EW106" s="63"/>
      <c r="EX106" s="63"/>
      <c r="EY106" s="63"/>
      <c r="EZ106" s="63"/>
      <c r="FA106" s="63"/>
      <c r="FB106" s="63"/>
      <c r="FC106" s="63"/>
      <c r="FD106" s="63"/>
      <c r="FE106" s="63"/>
      <c r="FF106" s="63"/>
      <c r="FG106" s="63"/>
      <c r="FH106" s="63"/>
      <c r="FI106" s="63"/>
      <c r="FJ106" s="63"/>
      <c r="FK106" s="63"/>
      <c r="FL106" s="63"/>
      <c r="FM106" s="63"/>
      <c r="FN106" s="63"/>
      <c r="FO106" s="63"/>
      <c r="FP106" s="63"/>
      <c r="FQ106" s="63"/>
      <c r="FR106" s="63"/>
      <c r="FS106" s="63"/>
      <c r="FT106" s="63"/>
      <c r="FU106" s="63"/>
      <c r="FV106" s="63"/>
      <c r="FW106" s="63"/>
      <c r="FX106" s="63"/>
      <c r="FY106" s="63"/>
      <c r="FZ106" s="63"/>
      <c r="GA106" s="63"/>
      <c r="GB106" s="63"/>
      <c r="GC106" s="63"/>
      <c r="GD106" s="63"/>
      <c r="GE106" s="63"/>
      <c r="GF106" s="63"/>
      <c r="GG106" s="63"/>
      <c r="GH106" s="63"/>
      <c r="GI106" s="63"/>
      <c r="GJ106" s="63"/>
      <c r="GK106" s="63"/>
      <c r="GL106" s="63"/>
      <c r="GM106" s="63"/>
      <c r="GN106" s="63"/>
      <c r="GO106" s="63"/>
      <c r="GP106" s="63"/>
      <c r="GQ106" s="63"/>
      <c r="GR106" s="63"/>
      <c r="GS106" s="63"/>
      <c r="GT106" s="63"/>
      <c r="GU106" s="63"/>
      <c r="GV106" s="63"/>
      <c r="GW106" s="63"/>
      <c r="GX106" s="63"/>
      <c r="GY106" s="63"/>
      <c r="GZ106" s="63"/>
      <c r="HA106" s="63"/>
      <c r="HB106" s="63"/>
      <c r="HC106" s="63"/>
      <c r="HD106" s="63"/>
      <c r="HE106" s="63"/>
      <c r="HF106" s="63"/>
      <c r="HG106" s="63"/>
      <c r="HH106" s="63"/>
      <c r="HI106" s="63"/>
      <c r="HJ106" s="63"/>
      <c r="HK106" s="63"/>
      <c r="HL106" s="63"/>
      <c r="HM106" s="63"/>
      <c r="HN106" s="63"/>
      <c r="HO106" s="63"/>
      <c r="HP106" s="63"/>
      <c r="HQ106" s="63"/>
      <c r="HR106" s="63"/>
      <c r="HS106" s="63"/>
      <c r="HT106" s="63"/>
      <c r="HU106" s="63"/>
      <c r="HV106" s="63"/>
      <c r="HW106" s="63"/>
      <c r="HX106" s="63"/>
      <c r="HY106" s="63"/>
      <c r="HZ106" s="63"/>
      <c r="IA106" s="63"/>
      <c r="IB106" s="63"/>
      <c r="IC106" s="63"/>
      <c r="ID106" s="63"/>
      <c r="IE106" s="63"/>
      <c r="IF106" s="63"/>
      <c r="IG106" s="63"/>
      <c r="IH106" s="63"/>
      <c r="II106" s="63"/>
      <c r="IJ106" s="63"/>
      <c r="IK106" s="63"/>
      <c r="IL106" s="63"/>
      <c r="IM106" s="63"/>
      <c r="IN106" s="63"/>
      <c r="IO106" s="63"/>
      <c r="IP106" s="63"/>
      <c r="IQ106" s="63"/>
      <c r="IR106" s="63"/>
      <c r="IS106" s="63"/>
      <c r="IT106" s="63"/>
      <c r="IU106" s="63"/>
      <c r="IV106" s="63"/>
    </row>
    <row r="107" spans="1:256" s="430" customFormat="1" x14ac:dyDescent="0.2">
      <c r="A107" s="63"/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3"/>
      <c r="BH107" s="63"/>
      <c r="BI107" s="63"/>
      <c r="BJ107" s="63"/>
      <c r="BK107" s="63"/>
      <c r="BL107" s="63"/>
      <c r="BM107" s="63"/>
      <c r="BN107" s="63"/>
      <c r="BO107" s="63"/>
      <c r="BP107" s="63"/>
      <c r="BQ107" s="63"/>
      <c r="BR107" s="63"/>
      <c r="BS107" s="63"/>
      <c r="BT107" s="63"/>
      <c r="BU107" s="63"/>
      <c r="BV107" s="63"/>
      <c r="BW107" s="63"/>
      <c r="BX107" s="63"/>
      <c r="BY107" s="63"/>
      <c r="BZ107" s="63"/>
      <c r="CA107" s="63"/>
      <c r="CB107" s="63"/>
      <c r="CC107" s="63"/>
      <c r="CD107" s="63"/>
      <c r="CE107" s="63"/>
      <c r="CF107" s="63"/>
      <c r="CG107" s="63"/>
      <c r="CH107" s="63"/>
      <c r="CI107" s="63"/>
      <c r="CJ107" s="63"/>
      <c r="CK107" s="63"/>
      <c r="CL107" s="63"/>
      <c r="CM107" s="63"/>
      <c r="CN107" s="63"/>
      <c r="CO107" s="63"/>
      <c r="CP107" s="63"/>
      <c r="CQ107" s="63"/>
      <c r="CR107" s="63"/>
      <c r="CS107" s="63"/>
      <c r="CT107" s="63"/>
      <c r="CU107" s="63"/>
      <c r="CV107" s="63"/>
      <c r="CW107" s="63"/>
      <c r="CX107" s="63"/>
      <c r="CY107" s="63"/>
      <c r="CZ107" s="63"/>
      <c r="DA107" s="63"/>
      <c r="DB107" s="63"/>
      <c r="DC107" s="63"/>
      <c r="DD107" s="63"/>
      <c r="DE107" s="63"/>
      <c r="DF107" s="63"/>
      <c r="DG107" s="63"/>
      <c r="DH107" s="63"/>
      <c r="DI107" s="63"/>
      <c r="DJ107" s="63"/>
      <c r="DK107" s="63"/>
      <c r="DL107" s="63"/>
      <c r="DM107" s="63"/>
      <c r="DN107" s="63"/>
      <c r="DO107" s="63"/>
      <c r="DP107" s="63"/>
      <c r="DQ107" s="63"/>
      <c r="DR107" s="63"/>
      <c r="DS107" s="63"/>
      <c r="DT107" s="63"/>
      <c r="DU107" s="63"/>
      <c r="DV107" s="63"/>
      <c r="DW107" s="63"/>
      <c r="DX107" s="63"/>
      <c r="DY107" s="63"/>
      <c r="DZ107" s="63"/>
      <c r="EA107" s="63"/>
      <c r="EB107" s="63"/>
      <c r="EC107" s="63"/>
      <c r="ED107" s="63"/>
      <c r="EE107" s="63"/>
      <c r="EF107" s="63"/>
      <c r="EG107" s="63"/>
      <c r="EH107" s="63"/>
      <c r="EI107" s="63"/>
      <c r="EJ107" s="63"/>
      <c r="EK107" s="63"/>
      <c r="EL107" s="63"/>
      <c r="EM107" s="63"/>
      <c r="EN107" s="63"/>
      <c r="EO107" s="63"/>
      <c r="EP107" s="63"/>
      <c r="EQ107" s="63"/>
      <c r="ER107" s="63"/>
      <c r="ES107" s="63"/>
      <c r="ET107" s="63"/>
      <c r="EU107" s="63"/>
      <c r="EV107" s="63"/>
      <c r="EW107" s="63"/>
      <c r="EX107" s="63"/>
      <c r="EY107" s="63"/>
      <c r="EZ107" s="63"/>
      <c r="FA107" s="63"/>
      <c r="FB107" s="63"/>
      <c r="FC107" s="63"/>
      <c r="FD107" s="63"/>
      <c r="FE107" s="63"/>
      <c r="FF107" s="63"/>
      <c r="FG107" s="63"/>
      <c r="FH107" s="63"/>
      <c r="FI107" s="63"/>
      <c r="FJ107" s="63"/>
      <c r="FK107" s="63"/>
      <c r="FL107" s="63"/>
      <c r="FM107" s="63"/>
      <c r="FN107" s="63"/>
      <c r="FO107" s="63"/>
      <c r="FP107" s="63"/>
      <c r="FQ107" s="63"/>
      <c r="FR107" s="63"/>
      <c r="FS107" s="63"/>
      <c r="FT107" s="63"/>
      <c r="FU107" s="63"/>
      <c r="FV107" s="63"/>
      <c r="FW107" s="63"/>
      <c r="FX107" s="63"/>
      <c r="FY107" s="63"/>
      <c r="FZ107" s="63"/>
      <c r="GA107" s="63"/>
      <c r="GB107" s="63"/>
      <c r="GC107" s="63"/>
      <c r="GD107" s="63"/>
      <c r="GE107" s="63"/>
      <c r="GF107" s="63"/>
      <c r="GG107" s="63"/>
      <c r="GH107" s="63"/>
      <c r="GI107" s="63"/>
      <c r="GJ107" s="63"/>
      <c r="GK107" s="63"/>
      <c r="GL107" s="63"/>
      <c r="GM107" s="63"/>
      <c r="GN107" s="63"/>
      <c r="GO107" s="63"/>
      <c r="GP107" s="63"/>
      <c r="GQ107" s="63"/>
      <c r="GR107" s="63"/>
      <c r="GS107" s="63"/>
      <c r="GT107" s="63"/>
      <c r="GU107" s="63"/>
      <c r="GV107" s="63"/>
      <c r="GW107" s="63"/>
      <c r="GX107" s="63"/>
      <c r="GY107" s="63"/>
      <c r="GZ107" s="63"/>
      <c r="HA107" s="63"/>
      <c r="HB107" s="63"/>
      <c r="HC107" s="63"/>
      <c r="HD107" s="63"/>
      <c r="HE107" s="63"/>
      <c r="HF107" s="63"/>
      <c r="HG107" s="63"/>
      <c r="HH107" s="63"/>
      <c r="HI107" s="63"/>
      <c r="HJ107" s="63"/>
      <c r="HK107" s="63"/>
      <c r="HL107" s="63"/>
      <c r="HM107" s="63"/>
      <c r="HN107" s="63"/>
      <c r="HO107" s="63"/>
      <c r="HP107" s="63"/>
      <c r="HQ107" s="63"/>
      <c r="HR107" s="63"/>
      <c r="HS107" s="63"/>
      <c r="HT107" s="63"/>
      <c r="HU107" s="63"/>
      <c r="HV107" s="63"/>
      <c r="HW107" s="63"/>
      <c r="HX107" s="63"/>
      <c r="HY107" s="63"/>
      <c r="HZ107" s="63"/>
      <c r="IA107" s="63"/>
      <c r="IB107" s="63"/>
      <c r="IC107" s="63"/>
      <c r="ID107" s="63"/>
      <c r="IE107" s="63"/>
      <c r="IF107" s="63"/>
      <c r="IG107" s="63"/>
      <c r="IH107" s="63"/>
      <c r="II107" s="63"/>
      <c r="IJ107" s="63"/>
      <c r="IK107" s="63"/>
      <c r="IL107" s="63"/>
      <c r="IM107" s="63"/>
      <c r="IN107" s="63"/>
      <c r="IO107" s="63"/>
      <c r="IP107" s="63"/>
      <c r="IQ107" s="63"/>
      <c r="IR107" s="63"/>
      <c r="IS107" s="63"/>
      <c r="IT107" s="63"/>
      <c r="IU107" s="63"/>
      <c r="IV107" s="63"/>
    </row>
    <row r="108" spans="1:256" s="430" customFormat="1" x14ac:dyDescent="0.2">
      <c r="A108" s="63"/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63"/>
      <c r="AP108" s="63"/>
      <c r="AQ108" s="63"/>
      <c r="AR108" s="63"/>
      <c r="AS108" s="63"/>
      <c r="AT108" s="63"/>
      <c r="AU108" s="63"/>
      <c r="AV108" s="63"/>
      <c r="AW108" s="63"/>
      <c r="AX108" s="63"/>
      <c r="AY108" s="63"/>
      <c r="AZ108" s="63"/>
      <c r="BA108" s="63"/>
      <c r="BB108" s="63"/>
      <c r="BC108" s="63"/>
      <c r="BD108" s="63"/>
      <c r="BE108" s="63"/>
      <c r="BF108" s="63"/>
      <c r="BG108" s="63"/>
      <c r="BH108" s="63"/>
      <c r="BI108" s="63"/>
      <c r="BJ108" s="63"/>
      <c r="BK108" s="63"/>
      <c r="BL108" s="63"/>
      <c r="BM108" s="63"/>
      <c r="BN108" s="63"/>
      <c r="BO108" s="63"/>
      <c r="BP108" s="63"/>
      <c r="BQ108" s="63"/>
      <c r="BR108" s="63"/>
      <c r="BS108" s="63"/>
      <c r="BT108" s="63"/>
      <c r="BU108" s="63"/>
      <c r="BV108" s="63"/>
      <c r="BW108" s="63"/>
      <c r="BX108" s="63"/>
      <c r="BY108" s="63"/>
      <c r="BZ108" s="63"/>
      <c r="CA108" s="63"/>
      <c r="CB108" s="63"/>
      <c r="CC108" s="63"/>
      <c r="CD108" s="63"/>
      <c r="CE108" s="63"/>
      <c r="CF108" s="63"/>
      <c r="CG108" s="63"/>
      <c r="CH108" s="63"/>
      <c r="CI108" s="63"/>
      <c r="CJ108" s="63"/>
      <c r="CK108" s="63"/>
      <c r="CL108" s="63"/>
      <c r="CM108" s="63"/>
      <c r="CN108" s="63"/>
      <c r="CO108" s="63"/>
      <c r="CP108" s="63"/>
      <c r="CQ108" s="63"/>
      <c r="CR108" s="63"/>
      <c r="CS108" s="63"/>
      <c r="CT108" s="63"/>
      <c r="CU108" s="63"/>
      <c r="CV108" s="63"/>
      <c r="CW108" s="63"/>
      <c r="CX108" s="63"/>
      <c r="CY108" s="63"/>
      <c r="CZ108" s="63"/>
      <c r="DA108" s="63"/>
      <c r="DB108" s="63"/>
      <c r="DC108" s="63"/>
      <c r="DD108" s="63"/>
      <c r="DE108" s="63"/>
      <c r="DF108" s="63"/>
      <c r="DG108" s="63"/>
      <c r="DH108" s="63"/>
      <c r="DI108" s="63"/>
      <c r="DJ108" s="63"/>
      <c r="DK108" s="63"/>
      <c r="DL108" s="63"/>
      <c r="DM108" s="63"/>
      <c r="DN108" s="63"/>
      <c r="DO108" s="63"/>
      <c r="DP108" s="63"/>
      <c r="DQ108" s="63"/>
      <c r="DR108" s="63"/>
      <c r="DS108" s="63"/>
      <c r="DT108" s="63"/>
      <c r="DU108" s="63"/>
      <c r="DV108" s="63"/>
      <c r="DW108" s="63"/>
      <c r="DX108" s="63"/>
      <c r="DY108" s="63"/>
      <c r="DZ108" s="63"/>
      <c r="EA108" s="63"/>
      <c r="EB108" s="63"/>
      <c r="EC108" s="63"/>
      <c r="ED108" s="63"/>
      <c r="EE108" s="63"/>
      <c r="EF108" s="63"/>
      <c r="EG108" s="63"/>
      <c r="EH108" s="63"/>
      <c r="EI108" s="63"/>
      <c r="EJ108" s="63"/>
      <c r="EK108" s="63"/>
      <c r="EL108" s="63"/>
      <c r="EM108" s="63"/>
      <c r="EN108" s="63"/>
      <c r="EO108" s="63"/>
      <c r="EP108" s="63"/>
      <c r="EQ108" s="63"/>
      <c r="ER108" s="63"/>
      <c r="ES108" s="63"/>
      <c r="ET108" s="63"/>
      <c r="EU108" s="63"/>
      <c r="EV108" s="63"/>
      <c r="EW108" s="63"/>
      <c r="EX108" s="63"/>
      <c r="EY108" s="63"/>
      <c r="EZ108" s="63"/>
      <c r="FA108" s="63"/>
      <c r="FB108" s="63"/>
      <c r="FC108" s="63"/>
      <c r="FD108" s="63"/>
      <c r="FE108" s="63"/>
      <c r="FF108" s="63"/>
      <c r="FG108" s="63"/>
      <c r="FH108" s="63"/>
      <c r="FI108" s="63"/>
      <c r="FJ108" s="63"/>
      <c r="FK108" s="63"/>
      <c r="FL108" s="63"/>
      <c r="FM108" s="63"/>
      <c r="FN108" s="63"/>
      <c r="FO108" s="63"/>
      <c r="FP108" s="63"/>
      <c r="FQ108" s="63"/>
      <c r="FR108" s="63"/>
      <c r="FS108" s="63"/>
      <c r="FT108" s="63"/>
      <c r="FU108" s="63"/>
      <c r="FV108" s="63"/>
      <c r="FW108" s="63"/>
      <c r="FX108" s="63"/>
      <c r="FY108" s="63"/>
      <c r="FZ108" s="63"/>
      <c r="GA108" s="63"/>
      <c r="GB108" s="63"/>
      <c r="GC108" s="63"/>
      <c r="GD108" s="63"/>
      <c r="GE108" s="63"/>
      <c r="GF108" s="63"/>
      <c r="GG108" s="63"/>
      <c r="GH108" s="63"/>
      <c r="GI108" s="63"/>
      <c r="GJ108" s="63"/>
      <c r="GK108" s="63"/>
      <c r="GL108" s="63"/>
      <c r="GM108" s="63"/>
      <c r="GN108" s="63"/>
      <c r="GO108" s="63"/>
      <c r="GP108" s="63"/>
      <c r="GQ108" s="63"/>
      <c r="GR108" s="63"/>
      <c r="GS108" s="63"/>
      <c r="GT108" s="63"/>
      <c r="GU108" s="63"/>
      <c r="GV108" s="63"/>
      <c r="GW108" s="63"/>
      <c r="GX108" s="63"/>
      <c r="GY108" s="63"/>
      <c r="GZ108" s="63"/>
      <c r="HA108" s="63"/>
      <c r="HB108" s="63"/>
      <c r="HC108" s="63"/>
      <c r="HD108" s="63"/>
      <c r="HE108" s="63"/>
      <c r="HF108" s="63"/>
      <c r="HG108" s="63"/>
      <c r="HH108" s="63"/>
      <c r="HI108" s="63"/>
      <c r="HJ108" s="63"/>
      <c r="HK108" s="63"/>
      <c r="HL108" s="63"/>
      <c r="HM108" s="63"/>
      <c r="HN108" s="63"/>
      <c r="HO108" s="63"/>
      <c r="HP108" s="63"/>
      <c r="HQ108" s="63"/>
      <c r="HR108" s="63"/>
      <c r="HS108" s="63"/>
      <c r="HT108" s="63"/>
      <c r="HU108" s="63"/>
      <c r="HV108" s="63"/>
      <c r="HW108" s="63"/>
      <c r="HX108" s="63"/>
      <c r="HY108" s="63"/>
      <c r="HZ108" s="63"/>
      <c r="IA108" s="63"/>
      <c r="IB108" s="63"/>
      <c r="IC108" s="63"/>
      <c r="ID108" s="63"/>
      <c r="IE108" s="63"/>
      <c r="IF108" s="63"/>
      <c r="IG108" s="63"/>
      <c r="IH108" s="63"/>
      <c r="II108" s="63"/>
      <c r="IJ108" s="63"/>
      <c r="IK108" s="63"/>
      <c r="IL108" s="63"/>
      <c r="IM108" s="63"/>
      <c r="IN108" s="63"/>
      <c r="IO108" s="63"/>
      <c r="IP108" s="63"/>
      <c r="IQ108" s="63"/>
      <c r="IR108" s="63"/>
      <c r="IS108" s="63"/>
      <c r="IT108" s="63"/>
      <c r="IU108" s="63"/>
      <c r="IV108" s="63"/>
    </row>
    <row r="109" spans="1:256" s="430" customFormat="1" x14ac:dyDescent="0.2">
      <c r="A109" s="63"/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3"/>
      <c r="BH109" s="63"/>
      <c r="BI109" s="63"/>
      <c r="BJ109" s="63"/>
      <c r="BK109" s="63"/>
      <c r="BL109" s="63"/>
      <c r="BM109" s="63"/>
      <c r="BN109" s="63"/>
      <c r="BO109" s="63"/>
      <c r="BP109" s="63"/>
      <c r="BQ109" s="63"/>
      <c r="BR109" s="63"/>
      <c r="BS109" s="63"/>
      <c r="BT109" s="63"/>
      <c r="BU109" s="63"/>
      <c r="BV109" s="63"/>
      <c r="BW109" s="63"/>
      <c r="BX109" s="63"/>
      <c r="BY109" s="63"/>
      <c r="BZ109" s="63"/>
      <c r="CA109" s="63"/>
      <c r="CB109" s="63"/>
      <c r="CC109" s="63"/>
      <c r="CD109" s="63"/>
      <c r="CE109" s="63"/>
      <c r="CF109" s="63"/>
      <c r="CG109" s="63"/>
      <c r="CH109" s="63"/>
      <c r="CI109" s="63"/>
      <c r="CJ109" s="63"/>
      <c r="CK109" s="63"/>
      <c r="CL109" s="63"/>
      <c r="CM109" s="63"/>
      <c r="CN109" s="63"/>
      <c r="CO109" s="63"/>
      <c r="CP109" s="63"/>
      <c r="CQ109" s="63"/>
      <c r="CR109" s="63"/>
      <c r="CS109" s="63"/>
      <c r="CT109" s="63"/>
      <c r="CU109" s="63"/>
      <c r="CV109" s="63"/>
      <c r="CW109" s="63"/>
      <c r="CX109" s="63"/>
      <c r="CY109" s="63"/>
      <c r="CZ109" s="63"/>
      <c r="DA109" s="63"/>
      <c r="DB109" s="63"/>
      <c r="DC109" s="63"/>
      <c r="DD109" s="63"/>
      <c r="DE109" s="63"/>
      <c r="DF109" s="63"/>
      <c r="DG109" s="63"/>
      <c r="DH109" s="63"/>
      <c r="DI109" s="63"/>
      <c r="DJ109" s="63"/>
      <c r="DK109" s="63"/>
      <c r="DL109" s="63"/>
      <c r="DM109" s="63"/>
      <c r="DN109" s="63"/>
      <c r="DO109" s="63"/>
      <c r="DP109" s="63"/>
      <c r="DQ109" s="63"/>
      <c r="DR109" s="63"/>
      <c r="DS109" s="63"/>
      <c r="DT109" s="63"/>
      <c r="DU109" s="63"/>
      <c r="DV109" s="63"/>
      <c r="DW109" s="63"/>
      <c r="DX109" s="63"/>
      <c r="DY109" s="63"/>
      <c r="DZ109" s="63"/>
      <c r="EA109" s="63"/>
      <c r="EB109" s="63"/>
      <c r="EC109" s="63"/>
      <c r="ED109" s="63"/>
      <c r="EE109" s="63"/>
      <c r="EF109" s="63"/>
      <c r="EG109" s="63"/>
      <c r="EH109" s="63"/>
      <c r="EI109" s="63"/>
      <c r="EJ109" s="63"/>
      <c r="EK109" s="63"/>
      <c r="EL109" s="63"/>
      <c r="EM109" s="63"/>
      <c r="EN109" s="63"/>
      <c r="EO109" s="63"/>
      <c r="EP109" s="63"/>
      <c r="EQ109" s="63"/>
      <c r="ER109" s="63"/>
      <c r="ES109" s="63"/>
      <c r="ET109" s="63"/>
      <c r="EU109" s="63"/>
      <c r="EV109" s="63"/>
      <c r="EW109" s="63"/>
      <c r="EX109" s="63"/>
      <c r="EY109" s="63"/>
      <c r="EZ109" s="63"/>
      <c r="FA109" s="63"/>
      <c r="FB109" s="63"/>
      <c r="FC109" s="63"/>
      <c r="FD109" s="63"/>
      <c r="FE109" s="63"/>
      <c r="FF109" s="63"/>
      <c r="FG109" s="63"/>
      <c r="FH109" s="63"/>
      <c r="FI109" s="63"/>
      <c r="FJ109" s="63"/>
      <c r="FK109" s="63"/>
      <c r="FL109" s="63"/>
      <c r="FM109" s="63"/>
      <c r="FN109" s="63"/>
      <c r="FO109" s="63"/>
      <c r="FP109" s="63"/>
      <c r="FQ109" s="63"/>
      <c r="FR109" s="63"/>
      <c r="FS109" s="63"/>
      <c r="FT109" s="63"/>
      <c r="FU109" s="63"/>
      <c r="FV109" s="63"/>
      <c r="FW109" s="63"/>
      <c r="FX109" s="63"/>
      <c r="FY109" s="63"/>
      <c r="FZ109" s="63"/>
      <c r="GA109" s="63"/>
      <c r="GB109" s="63"/>
      <c r="GC109" s="63"/>
      <c r="GD109" s="63"/>
      <c r="GE109" s="63"/>
      <c r="GF109" s="63"/>
      <c r="GG109" s="63"/>
      <c r="GH109" s="63"/>
      <c r="GI109" s="63"/>
      <c r="GJ109" s="63"/>
      <c r="GK109" s="63"/>
      <c r="GL109" s="63"/>
      <c r="GM109" s="63"/>
      <c r="GN109" s="63"/>
      <c r="GO109" s="63"/>
      <c r="GP109" s="63"/>
      <c r="GQ109" s="63"/>
      <c r="GR109" s="63"/>
      <c r="GS109" s="63"/>
      <c r="GT109" s="63"/>
      <c r="GU109" s="63"/>
      <c r="GV109" s="63"/>
      <c r="GW109" s="63"/>
      <c r="GX109" s="63"/>
      <c r="GY109" s="63"/>
      <c r="GZ109" s="63"/>
      <c r="HA109" s="63"/>
      <c r="HB109" s="63"/>
      <c r="HC109" s="63"/>
      <c r="HD109" s="63"/>
      <c r="HE109" s="63"/>
      <c r="HF109" s="63"/>
      <c r="HG109" s="63"/>
      <c r="HH109" s="63"/>
      <c r="HI109" s="63"/>
      <c r="HJ109" s="63"/>
      <c r="HK109" s="63"/>
      <c r="HL109" s="63"/>
      <c r="HM109" s="63"/>
      <c r="HN109" s="63"/>
      <c r="HO109" s="63"/>
      <c r="HP109" s="63"/>
      <c r="HQ109" s="63"/>
      <c r="HR109" s="63"/>
      <c r="HS109" s="63"/>
      <c r="HT109" s="63"/>
      <c r="HU109" s="63"/>
      <c r="HV109" s="63"/>
      <c r="HW109" s="63"/>
      <c r="HX109" s="63"/>
      <c r="HY109" s="63"/>
      <c r="HZ109" s="63"/>
      <c r="IA109" s="63"/>
      <c r="IB109" s="63"/>
      <c r="IC109" s="63"/>
      <c r="ID109" s="63"/>
      <c r="IE109" s="63"/>
      <c r="IF109" s="63"/>
      <c r="IG109" s="63"/>
      <c r="IH109" s="63"/>
      <c r="II109" s="63"/>
      <c r="IJ109" s="63"/>
      <c r="IK109" s="63"/>
      <c r="IL109" s="63"/>
      <c r="IM109" s="63"/>
      <c r="IN109" s="63"/>
      <c r="IO109" s="63"/>
      <c r="IP109" s="63"/>
      <c r="IQ109" s="63"/>
      <c r="IR109" s="63"/>
      <c r="IS109" s="63"/>
      <c r="IT109" s="63"/>
      <c r="IU109" s="63"/>
      <c r="IV109" s="63"/>
    </row>
    <row r="110" spans="1:256" s="430" customFormat="1" x14ac:dyDescent="0.2">
      <c r="A110" s="63"/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63"/>
      <c r="AP110" s="63"/>
      <c r="AQ110" s="63"/>
      <c r="AR110" s="63"/>
      <c r="AS110" s="63"/>
      <c r="AT110" s="63"/>
      <c r="AU110" s="63"/>
      <c r="AV110" s="63"/>
      <c r="AW110" s="63"/>
      <c r="AX110" s="63"/>
      <c r="AY110" s="63"/>
      <c r="AZ110" s="63"/>
      <c r="BA110" s="63"/>
      <c r="BB110" s="63"/>
      <c r="BC110" s="63"/>
      <c r="BD110" s="63"/>
      <c r="BE110" s="63"/>
      <c r="BF110" s="63"/>
      <c r="BG110" s="63"/>
      <c r="BH110" s="63"/>
      <c r="BI110" s="63"/>
      <c r="BJ110" s="63"/>
      <c r="BK110" s="63"/>
      <c r="BL110" s="63"/>
      <c r="BM110" s="63"/>
      <c r="BN110" s="63"/>
      <c r="BO110" s="63"/>
      <c r="BP110" s="63"/>
      <c r="BQ110" s="63"/>
      <c r="BR110" s="63"/>
      <c r="BS110" s="63"/>
      <c r="BT110" s="63"/>
      <c r="BU110" s="63"/>
      <c r="BV110" s="63"/>
      <c r="BW110" s="63"/>
      <c r="BX110" s="63"/>
      <c r="BY110" s="63"/>
      <c r="BZ110" s="63"/>
      <c r="CA110" s="63"/>
      <c r="CB110" s="63"/>
      <c r="CC110" s="63"/>
      <c r="CD110" s="63"/>
      <c r="CE110" s="63"/>
      <c r="CF110" s="63"/>
      <c r="CG110" s="63"/>
      <c r="CH110" s="63"/>
      <c r="CI110" s="63"/>
      <c r="CJ110" s="63"/>
      <c r="CK110" s="63"/>
      <c r="CL110" s="63"/>
      <c r="CM110" s="63"/>
      <c r="CN110" s="63"/>
      <c r="CO110" s="63"/>
      <c r="CP110" s="63"/>
      <c r="CQ110" s="63"/>
      <c r="CR110" s="63"/>
      <c r="CS110" s="63"/>
      <c r="CT110" s="63"/>
      <c r="CU110" s="63"/>
      <c r="CV110" s="63"/>
      <c r="CW110" s="63"/>
      <c r="CX110" s="63"/>
      <c r="CY110" s="63"/>
      <c r="CZ110" s="63"/>
      <c r="DA110" s="63"/>
      <c r="DB110" s="63"/>
      <c r="DC110" s="63"/>
      <c r="DD110" s="63"/>
      <c r="DE110" s="63"/>
      <c r="DF110" s="63"/>
      <c r="DG110" s="63"/>
      <c r="DH110" s="63"/>
      <c r="DI110" s="63"/>
      <c r="DJ110" s="63"/>
      <c r="DK110" s="63"/>
      <c r="DL110" s="63"/>
      <c r="DM110" s="63"/>
      <c r="DN110" s="63"/>
      <c r="DO110" s="63"/>
      <c r="DP110" s="63"/>
      <c r="DQ110" s="63"/>
      <c r="DR110" s="63"/>
      <c r="DS110" s="63"/>
      <c r="DT110" s="63"/>
      <c r="DU110" s="63"/>
      <c r="DV110" s="63"/>
      <c r="DW110" s="63"/>
      <c r="DX110" s="63"/>
      <c r="DY110" s="63"/>
      <c r="DZ110" s="63"/>
      <c r="EA110" s="63"/>
      <c r="EB110" s="63"/>
      <c r="EC110" s="63"/>
      <c r="ED110" s="63"/>
      <c r="EE110" s="63"/>
      <c r="EF110" s="63"/>
      <c r="EG110" s="63"/>
      <c r="EH110" s="63"/>
      <c r="EI110" s="63"/>
      <c r="EJ110" s="63"/>
      <c r="EK110" s="63"/>
      <c r="EL110" s="63"/>
      <c r="EM110" s="63"/>
      <c r="EN110" s="63"/>
      <c r="EO110" s="63"/>
      <c r="EP110" s="63"/>
      <c r="EQ110" s="63"/>
      <c r="ER110" s="63"/>
      <c r="ES110" s="63"/>
      <c r="ET110" s="63"/>
      <c r="EU110" s="63"/>
      <c r="EV110" s="63"/>
      <c r="EW110" s="63"/>
      <c r="EX110" s="63"/>
      <c r="EY110" s="63"/>
      <c r="EZ110" s="63"/>
      <c r="FA110" s="63"/>
      <c r="FB110" s="63"/>
      <c r="FC110" s="63"/>
      <c r="FD110" s="63"/>
      <c r="FE110" s="63"/>
      <c r="FF110" s="63"/>
      <c r="FG110" s="63"/>
      <c r="FH110" s="63"/>
      <c r="FI110" s="63"/>
      <c r="FJ110" s="63"/>
      <c r="FK110" s="63"/>
      <c r="FL110" s="63"/>
      <c r="FM110" s="63"/>
      <c r="FN110" s="63"/>
      <c r="FO110" s="63"/>
      <c r="FP110" s="63"/>
      <c r="FQ110" s="63"/>
      <c r="FR110" s="63"/>
      <c r="FS110" s="63"/>
      <c r="FT110" s="63"/>
      <c r="FU110" s="63"/>
      <c r="FV110" s="63"/>
      <c r="FW110" s="63"/>
      <c r="FX110" s="63"/>
      <c r="FY110" s="63"/>
      <c r="FZ110" s="63"/>
      <c r="GA110" s="63"/>
      <c r="GB110" s="63"/>
      <c r="GC110" s="63"/>
      <c r="GD110" s="63"/>
      <c r="GE110" s="63"/>
      <c r="GF110" s="63"/>
      <c r="GG110" s="63"/>
      <c r="GH110" s="63"/>
      <c r="GI110" s="63"/>
      <c r="GJ110" s="63"/>
      <c r="GK110" s="63"/>
      <c r="GL110" s="63"/>
      <c r="GM110" s="63"/>
      <c r="GN110" s="63"/>
      <c r="GO110" s="63"/>
      <c r="GP110" s="63"/>
      <c r="GQ110" s="63"/>
      <c r="GR110" s="63"/>
      <c r="GS110" s="63"/>
      <c r="GT110" s="63"/>
      <c r="GU110" s="63"/>
      <c r="GV110" s="63"/>
      <c r="GW110" s="63"/>
      <c r="GX110" s="63"/>
      <c r="GY110" s="63"/>
      <c r="GZ110" s="63"/>
      <c r="HA110" s="63"/>
      <c r="HB110" s="63"/>
      <c r="HC110" s="63"/>
      <c r="HD110" s="63"/>
      <c r="HE110" s="63"/>
      <c r="HF110" s="63"/>
      <c r="HG110" s="63"/>
      <c r="HH110" s="63"/>
      <c r="HI110" s="63"/>
      <c r="HJ110" s="63"/>
      <c r="HK110" s="63"/>
      <c r="HL110" s="63"/>
      <c r="HM110" s="63"/>
      <c r="HN110" s="63"/>
      <c r="HO110" s="63"/>
      <c r="HP110" s="63"/>
      <c r="HQ110" s="63"/>
      <c r="HR110" s="63"/>
      <c r="HS110" s="63"/>
      <c r="HT110" s="63"/>
      <c r="HU110" s="63"/>
      <c r="HV110" s="63"/>
      <c r="HW110" s="63"/>
      <c r="HX110" s="63"/>
      <c r="HY110" s="63"/>
      <c r="HZ110" s="63"/>
      <c r="IA110" s="63"/>
      <c r="IB110" s="63"/>
      <c r="IC110" s="63"/>
      <c r="ID110" s="63"/>
      <c r="IE110" s="63"/>
      <c r="IF110" s="63"/>
      <c r="IG110" s="63"/>
      <c r="IH110" s="63"/>
      <c r="II110" s="63"/>
      <c r="IJ110" s="63"/>
      <c r="IK110" s="63"/>
      <c r="IL110" s="63"/>
      <c r="IM110" s="63"/>
      <c r="IN110" s="63"/>
      <c r="IO110" s="63"/>
      <c r="IP110" s="63"/>
      <c r="IQ110" s="63"/>
      <c r="IR110" s="63"/>
      <c r="IS110" s="63"/>
      <c r="IT110" s="63"/>
      <c r="IU110" s="63"/>
      <c r="IV110" s="63"/>
    </row>
    <row r="111" spans="1:256" s="430" customFormat="1" x14ac:dyDescent="0.2">
      <c r="A111" s="63"/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63"/>
      <c r="AP111" s="63"/>
      <c r="AQ111" s="63"/>
      <c r="AR111" s="63"/>
      <c r="AS111" s="63"/>
      <c r="AT111" s="63"/>
      <c r="AU111" s="63"/>
      <c r="AV111" s="63"/>
      <c r="AW111" s="63"/>
      <c r="AX111" s="63"/>
      <c r="AY111" s="63"/>
      <c r="AZ111" s="63"/>
      <c r="BA111" s="63"/>
      <c r="BB111" s="63"/>
      <c r="BC111" s="63"/>
      <c r="BD111" s="63"/>
      <c r="BE111" s="63"/>
      <c r="BF111" s="63"/>
      <c r="BG111" s="63"/>
      <c r="BH111" s="63"/>
      <c r="BI111" s="63"/>
      <c r="BJ111" s="63"/>
      <c r="BK111" s="63"/>
      <c r="BL111" s="63"/>
      <c r="BM111" s="63"/>
      <c r="BN111" s="63"/>
      <c r="BO111" s="63"/>
      <c r="BP111" s="63"/>
      <c r="BQ111" s="63"/>
      <c r="BR111" s="63"/>
      <c r="BS111" s="63"/>
      <c r="BT111" s="63"/>
      <c r="BU111" s="63"/>
      <c r="BV111" s="63"/>
      <c r="BW111" s="63"/>
      <c r="BX111" s="63"/>
      <c r="BY111" s="63"/>
      <c r="BZ111" s="63"/>
      <c r="CA111" s="63"/>
      <c r="CB111" s="63"/>
      <c r="CC111" s="63"/>
      <c r="CD111" s="63"/>
      <c r="CE111" s="63"/>
      <c r="CF111" s="63"/>
      <c r="CG111" s="63"/>
      <c r="CH111" s="63"/>
      <c r="CI111" s="63"/>
      <c r="CJ111" s="63"/>
      <c r="CK111" s="63"/>
      <c r="CL111" s="63"/>
      <c r="CM111" s="63"/>
      <c r="CN111" s="63"/>
      <c r="CO111" s="63"/>
      <c r="CP111" s="63"/>
      <c r="CQ111" s="63"/>
      <c r="CR111" s="63"/>
      <c r="CS111" s="63"/>
      <c r="CT111" s="63"/>
      <c r="CU111" s="63"/>
      <c r="CV111" s="63"/>
      <c r="CW111" s="63"/>
      <c r="CX111" s="63"/>
      <c r="CY111" s="63"/>
      <c r="CZ111" s="63"/>
      <c r="DA111" s="63"/>
      <c r="DB111" s="63"/>
      <c r="DC111" s="63"/>
      <c r="DD111" s="63"/>
      <c r="DE111" s="63"/>
      <c r="DF111" s="63"/>
      <c r="DG111" s="63"/>
      <c r="DH111" s="63"/>
      <c r="DI111" s="63"/>
      <c r="DJ111" s="63"/>
      <c r="DK111" s="63"/>
      <c r="DL111" s="63"/>
      <c r="DM111" s="63"/>
      <c r="DN111" s="63"/>
      <c r="DO111" s="63"/>
      <c r="DP111" s="63"/>
      <c r="DQ111" s="63"/>
      <c r="DR111" s="63"/>
      <c r="DS111" s="63"/>
      <c r="DT111" s="63"/>
      <c r="DU111" s="63"/>
      <c r="DV111" s="63"/>
      <c r="DW111" s="63"/>
      <c r="DX111" s="63"/>
      <c r="DY111" s="63"/>
      <c r="DZ111" s="63"/>
      <c r="EA111" s="63"/>
      <c r="EB111" s="63"/>
      <c r="EC111" s="63"/>
      <c r="ED111" s="63"/>
      <c r="EE111" s="63"/>
      <c r="EF111" s="63"/>
      <c r="EG111" s="63"/>
      <c r="EH111" s="63"/>
      <c r="EI111" s="63"/>
      <c r="EJ111" s="63"/>
      <c r="EK111" s="63"/>
      <c r="EL111" s="63"/>
      <c r="EM111" s="63"/>
      <c r="EN111" s="63"/>
      <c r="EO111" s="63"/>
      <c r="EP111" s="63"/>
      <c r="EQ111" s="63"/>
      <c r="ER111" s="63"/>
      <c r="ES111" s="63"/>
      <c r="ET111" s="63"/>
      <c r="EU111" s="63"/>
      <c r="EV111" s="63"/>
      <c r="EW111" s="63"/>
      <c r="EX111" s="63"/>
      <c r="EY111" s="63"/>
      <c r="EZ111" s="63"/>
      <c r="FA111" s="63"/>
      <c r="FB111" s="63"/>
      <c r="FC111" s="63"/>
      <c r="FD111" s="63"/>
      <c r="FE111" s="63"/>
      <c r="FF111" s="63"/>
      <c r="FG111" s="63"/>
      <c r="FH111" s="63"/>
      <c r="FI111" s="63"/>
      <c r="FJ111" s="63"/>
      <c r="FK111" s="63"/>
      <c r="FL111" s="63"/>
      <c r="FM111" s="63"/>
      <c r="FN111" s="63"/>
      <c r="FO111" s="63"/>
      <c r="FP111" s="63"/>
      <c r="FQ111" s="63"/>
      <c r="FR111" s="63"/>
      <c r="FS111" s="63"/>
      <c r="FT111" s="63"/>
      <c r="FU111" s="63"/>
      <c r="FV111" s="63"/>
      <c r="FW111" s="63"/>
      <c r="FX111" s="63"/>
      <c r="FY111" s="63"/>
      <c r="FZ111" s="63"/>
      <c r="GA111" s="63"/>
      <c r="GB111" s="63"/>
      <c r="GC111" s="63"/>
      <c r="GD111" s="63"/>
      <c r="GE111" s="63"/>
      <c r="GF111" s="63"/>
      <c r="GG111" s="63"/>
      <c r="GH111" s="63"/>
      <c r="GI111" s="63"/>
      <c r="GJ111" s="63"/>
      <c r="GK111" s="63"/>
      <c r="GL111" s="63"/>
      <c r="GM111" s="63"/>
      <c r="GN111" s="63"/>
      <c r="GO111" s="63"/>
      <c r="GP111" s="63"/>
      <c r="GQ111" s="63"/>
      <c r="GR111" s="63"/>
      <c r="GS111" s="63"/>
      <c r="GT111" s="63"/>
      <c r="GU111" s="63"/>
      <c r="GV111" s="63"/>
      <c r="GW111" s="63"/>
      <c r="GX111" s="63"/>
      <c r="GY111" s="63"/>
      <c r="GZ111" s="63"/>
      <c r="HA111" s="63"/>
      <c r="HB111" s="63"/>
      <c r="HC111" s="63"/>
      <c r="HD111" s="63"/>
      <c r="HE111" s="63"/>
      <c r="HF111" s="63"/>
      <c r="HG111" s="63"/>
      <c r="HH111" s="63"/>
      <c r="HI111" s="63"/>
      <c r="HJ111" s="63"/>
      <c r="HK111" s="63"/>
      <c r="HL111" s="63"/>
      <c r="HM111" s="63"/>
      <c r="HN111" s="63"/>
      <c r="HO111" s="63"/>
      <c r="HP111" s="63"/>
      <c r="HQ111" s="63"/>
      <c r="HR111" s="63"/>
      <c r="HS111" s="63"/>
      <c r="HT111" s="63"/>
      <c r="HU111" s="63"/>
      <c r="HV111" s="63"/>
      <c r="HW111" s="63"/>
      <c r="HX111" s="63"/>
      <c r="HY111" s="63"/>
      <c r="HZ111" s="63"/>
      <c r="IA111" s="63"/>
      <c r="IB111" s="63"/>
      <c r="IC111" s="63"/>
      <c r="ID111" s="63"/>
      <c r="IE111" s="63"/>
      <c r="IF111" s="63"/>
      <c r="IG111" s="63"/>
      <c r="IH111" s="63"/>
      <c r="II111" s="63"/>
      <c r="IJ111" s="63"/>
      <c r="IK111" s="63"/>
      <c r="IL111" s="63"/>
      <c r="IM111" s="63"/>
      <c r="IN111" s="63"/>
      <c r="IO111" s="63"/>
      <c r="IP111" s="63"/>
      <c r="IQ111" s="63"/>
      <c r="IR111" s="63"/>
      <c r="IS111" s="63"/>
      <c r="IT111" s="63"/>
      <c r="IU111" s="63"/>
      <c r="IV111" s="63"/>
    </row>
    <row r="112" spans="1:256" s="430" customFormat="1" x14ac:dyDescent="0.2">
      <c r="A112" s="63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  <c r="AO112" s="63"/>
      <c r="AP112" s="63"/>
      <c r="AQ112" s="63"/>
      <c r="AR112" s="63"/>
      <c r="AS112" s="63"/>
      <c r="AT112" s="63"/>
      <c r="AU112" s="63"/>
      <c r="AV112" s="63"/>
      <c r="AW112" s="63"/>
      <c r="AX112" s="63"/>
      <c r="AY112" s="63"/>
      <c r="AZ112" s="63"/>
      <c r="BA112" s="63"/>
      <c r="BB112" s="63"/>
      <c r="BC112" s="63"/>
      <c r="BD112" s="63"/>
      <c r="BE112" s="63"/>
      <c r="BF112" s="63"/>
      <c r="BG112" s="63"/>
      <c r="BH112" s="63"/>
      <c r="BI112" s="63"/>
      <c r="BJ112" s="63"/>
      <c r="BK112" s="63"/>
      <c r="BL112" s="63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  <c r="EE112" s="63"/>
      <c r="EF112" s="63"/>
      <c r="EG112" s="63"/>
      <c r="EH112" s="63"/>
      <c r="EI112" s="63"/>
      <c r="EJ112" s="63"/>
      <c r="EK112" s="63"/>
      <c r="EL112" s="63"/>
      <c r="EM112" s="63"/>
      <c r="EN112" s="63"/>
      <c r="EO112" s="63"/>
      <c r="EP112" s="63"/>
      <c r="EQ112" s="63"/>
      <c r="ER112" s="63"/>
      <c r="ES112" s="63"/>
      <c r="ET112" s="63"/>
      <c r="EU112" s="63"/>
      <c r="EV112" s="63"/>
      <c r="EW112" s="63"/>
      <c r="EX112" s="63"/>
      <c r="EY112" s="63"/>
      <c r="EZ112" s="63"/>
      <c r="FA112" s="63"/>
      <c r="FB112" s="63"/>
      <c r="FC112" s="63"/>
      <c r="FD112" s="63"/>
      <c r="FE112" s="63"/>
      <c r="FF112" s="63"/>
      <c r="FG112" s="63"/>
      <c r="FH112" s="63"/>
      <c r="FI112" s="63"/>
      <c r="FJ112" s="63"/>
      <c r="FK112" s="63"/>
      <c r="FL112" s="63"/>
      <c r="FM112" s="63"/>
      <c r="FN112" s="63"/>
      <c r="FO112" s="63"/>
      <c r="FP112" s="63"/>
      <c r="FQ112" s="63"/>
      <c r="FR112" s="63"/>
      <c r="FS112" s="63"/>
      <c r="FT112" s="63"/>
      <c r="FU112" s="63"/>
      <c r="FV112" s="63"/>
      <c r="FW112" s="63"/>
      <c r="FX112" s="63"/>
      <c r="FY112" s="63"/>
      <c r="FZ112" s="63"/>
      <c r="GA112" s="63"/>
      <c r="GB112" s="63"/>
      <c r="GC112" s="63"/>
      <c r="GD112" s="63"/>
      <c r="GE112" s="63"/>
      <c r="GF112" s="63"/>
      <c r="GG112" s="63"/>
      <c r="GH112" s="63"/>
      <c r="GI112" s="63"/>
      <c r="GJ112" s="63"/>
      <c r="GK112" s="63"/>
      <c r="GL112" s="63"/>
      <c r="GM112" s="63"/>
      <c r="GN112" s="63"/>
      <c r="GO112" s="63"/>
      <c r="GP112" s="63"/>
      <c r="GQ112" s="63"/>
      <c r="GR112" s="63"/>
      <c r="GS112" s="63"/>
      <c r="GT112" s="63"/>
      <c r="GU112" s="63"/>
      <c r="GV112" s="63"/>
      <c r="GW112" s="63"/>
      <c r="GX112" s="63"/>
      <c r="GY112" s="63"/>
      <c r="GZ112" s="63"/>
      <c r="HA112" s="63"/>
      <c r="HB112" s="63"/>
      <c r="HC112" s="63"/>
      <c r="HD112" s="63"/>
      <c r="HE112" s="63"/>
      <c r="HF112" s="63"/>
      <c r="HG112" s="63"/>
      <c r="HH112" s="63"/>
      <c r="HI112" s="63"/>
      <c r="HJ112" s="63"/>
      <c r="HK112" s="63"/>
      <c r="HL112" s="63"/>
      <c r="HM112" s="63"/>
      <c r="HN112" s="63"/>
      <c r="HO112" s="63"/>
      <c r="HP112" s="63"/>
      <c r="HQ112" s="63"/>
      <c r="HR112" s="63"/>
      <c r="HS112" s="63"/>
      <c r="HT112" s="63"/>
      <c r="HU112" s="63"/>
      <c r="HV112" s="63"/>
      <c r="HW112" s="63"/>
      <c r="HX112" s="63"/>
      <c r="HY112" s="63"/>
      <c r="HZ112" s="63"/>
      <c r="IA112" s="63"/>
      <c r="IB112" s="63"/>
      <c r="IC112" s="63"/>
      <c r="ID112" s="63"/>
      <c r="IE112" s="63"/>
      <c r="IF112" s="63"/>
      <c r="IG112" s="63"/>
      <c r="IH112" s="63"/>
      <c r="II112" s="63"/>
      <c r="IJ112" s="63"/>
      <c r="IK112" s="63"/>
      <c r="IL112" s="63"/>
      <c r="IM112" s="63"/>
      <c r="IN112" s="63"/>
      <c r="IO112" s="63"/>
      <c r="IP112" s="63"/>
      <c r="IQ112" s="63"/>
      <c r="IR112" s="63"/>
      <c r="IS112" s="63"/>
      <c r="IT112" s="63"/>
      <c r="IU112" s="63"/>
      <c r="IV112" s="63"/>
    </row>
    <row r="113" spans="1:256" s="430" customFormat="1" x14ac:dyDescent="0.2">
      <c r="A113" s="63"/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3"/>
      <c r="BH113" s="63"/>
      <c r="BI113" s="63"/>
      <c r="BJ113" s="63"/>
      <c r="BK113" s="63"/>
      <c r="BL113" s="63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  <c r="EE113" s="63"/>
      <c r="EF113" s="63"/>
      <c r="EG113" s="63"/>
      <c r="EH113" s="63"/>
      <c r="EI113" s="63"/>
      <c r="EJ113" s="63"/>
      <c r="EK113" s="63"/>
      <c r="EL113" s="63"/>
      <c r="EM113" s="63"/>
      <c r="EN113" s="63"/>
      <c r="EO113" s="63"/>
      <c r="EP113" s="63"/>
      <c r="EQ113" s="63"/>
      <c r="ER113" s="63"/>
      <c r="ES113" s="63"/>
      <c r="ET113" s="63"/>
      <c r="EU113" s="63"/>
      <c r="EV113" s="63"/>
      <c r="EW113" s="63"/>
      <c r="EX113" s="63"/>
      <c r="EY113" s="63"/>
      <c r="EZ113" s="63"/>
      <c r="FA113" s="63"/>
      <c r="FB113" s="63"/>
      <c r="FC113" s="63"/>
      <c r="FD113" s="63"/>
      <c r="FE113" s="63"/>
      <c r="FF113" s="63"/>
      <c r="FG113" s="63"/>
      <c r="FH113" s="63"/>
      <c r="FI113" s="63"/>
      <c r="FJ113" s="63"/>
      <c r="FK113" s="63"/>
      <c r="FL113" s="63"/>
      <c r="FM113" s="63"/>
      <c r="FN113" s="63"/>
      <c r="FO113" s="63"/>
      <c r="FP113" s="63"/>
      <c r="FQ113" s="63"/>
      <c r="FR113" s="63"/>
      <c r="FS113" s="63"/>
      <c r="FT113" s="63"/>
      <c r="FU113" s="63"/>
      <c r="FV113" s="63"/>
      <c r="FW113" s="63"/>
      <c r="FX113" s="63"/>
      <c r="FY113" s="63"/>
      <c r="FZ113" s="63"/>
      <c r="GA113" s="63"/>
      <c r="GB113" s="63"/>
      <c r="GC113" s="63"/>
      <c r="GD113" s="63"/>
      <c r="GE113" s="63"/>
      <c r="GF113" s="63"/>
      <c r="GG113" s="63"/>
      <c r="GH113" s="63"/>
      <c r="GI113" s="63"/>
      <c r="GJ113" s="63"/>
      <c r="GK113" s="63"/>
      <c r="GL113" s="63"/>
      <c r="GM113" s="63"/>
      <c r="GN113" s="63"/>
      <c r="GO113" s="63"/>
      <c r="GP113" s="63"/>
      <c r="GQ113" s="63"/>
      <c r="GR113" s="63"/>
      <c r="GS113" s="63"/>
      <c r="GT113" s="63"/>
      <c r="GU113" s="63"/>
      <c r="GV113" s="63"/>
      <c r="GW113" s="63"/>
      <c r="GX113" s="63"/>
      <c r="GY113" s="63"/>
      <c r="GZ113" s="63"/>
      <c r="HA113" s="63"/>
      <c r="HB113" s="63"/>
      <c r="HC113" s="63"/>
      <c r="HD113" s="63"/>
      <c r="HE113" s="63"/>
      <c r="HF113" s="63"/>
      <c r="HG113" s="63"/>
      <c r="HH113" s="63"/>
      <c r="HI113" s="63"/>
      <c r="HJ113" s="63"/>
      <c r="HK113" s="63"/>
      <c r="HL113" s="63"/>
      <c r="HM113" s="63"/>
      <c r="HN113" s="63"/>
      <c r="HO113" s="63"/>
      <c r="HP113" s="63"/>
      <c r="HQ113" s="63"/>
      <c r="HR113" s="63"/>
      <c r="HS113" s="63"/>
      <c r="HT113" s="63"/>
      <c r="HU113" s="63"/>
      <c r="HV113" s="63"/>
      <c r="HW113" s="63"/>
      <c r="HX113" s="63"/>
      <c r="HY113" s="63"/>
      <c r="HZ113" s="63"/>
      <c r="IA113" s="63"/>
      <c r="IB113" s="63"/>
      <c r="IC113" s="63"/>
      <c r="ID113" s="63"/>
      <c r="IE113" s="63"/>
      <c r="IF113" s="63"/>
      <c r="IG113" s="63"/>
      <c r="IH113" s="63"/>
      <c r="II113" s="63"/>
      <c r="IJ113" s="63"/>
      <c r="IK113" s="63"/>
      <c r="IL113" s="63"/>
      <c r="IM113" s="63"/>
      <c r="IN113" s="63"/>
      <c r="IO113" s="63"/>
      <c r="IP113" s="63"/>
      <c r="IQ113" s="63"/>
      <c r="IR113" s="63"/>
      <c r="IS113" s="63"/>
      <c r="IT113" s="63"/>
      <c r="IU113" s="63"/>
      <c r="IV113" s="63"/>
    </row>
    <row r="114" spans="1:256" s="430" customFormat="1" x14ac:dyDescent="0.2">
      <c r="A114" s="63"/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  <c r="AN114" s="63"/>
      <c r="AO114" s="63"/>
      <c r="AP114" s="63"/>
      <c r="AQ114" s="63"/>
      <c r="AR114" s="63"/>
      <c r="AS114" s="63"/>
      <c r="AT114" s="63"/>
      <c r="AU114" s="63"/>
      <c r="AV114" s="63"/>
      <c r="AW114" s="63"/>
      <c r="AX114" s="63"/>
      <c r="AY114" s="63"/>
      <c r="AZ114" s="63"/>
      <c r="BA114" s="63"/>
      <c r="BB114" s="63"/>
      <c r="BC114" s="63"/>
      <c r="BD114" s="63"/>
      <c r="BE114" s="63"/>
      <c r="BF114" s="63"/>
      <c r="BG114" s="63"/>
      <c r="BH114" s="63"/>
      <c r="BI114" s="63"/>
      <c r="BJ114" s="63"/>
      <c r="BK114" s="63"/>
      <c r="BL114" s="63"/>
      <c r="BM114" s="63"/>
      <c r="BN114" s="63"/>
      <c r="BO114" s="63"/>
      <c r="BP114" s="63"/>
      <c r="BQ114" s="63"/>
      <c r="BR114" s="63"/>
      <c r="BS114" s="63"/>
      <c r="BT114" s="63"/>
      <c r="BU114" s="63"/>
      <c r="BV114" s="63"/>
      <c r="BW114" s="63"/>
      <c r="BX114" s="63"/>
      <c r="BY114" s="63"/>
      <c r="BZ114" s="63"/>
      <c r="CA114" s="63"/>
      <c r="CB114" s="63"/>
      <c r="CC114" s="63"/>
      <c r="CD114" s="63"/>
      <c r="CE114" s="63"/>
      <c r="CF114" s="63"/>
      <c r="CG114" s="63"/>
      <c r="CH114" s="63"/>
      <c r="CI114" s="63"/>
      <c r="CJ114" s="63"/>
      <c r="CK114" s="63"/>
      <c r="CL114" s="63"/>
      <c r="CM114" s="63"/>
      <c r="CN114" s="63"/>
      <c r="CO114" s="63"/>
      <c r="CP114" s="63"/>
      <c r="CQ114" s="63"/>
      <c r="CR114" s="63"/>
      <c r="CS114" s="63"/>
      <c r="CT114" s="63"/>
      <c r="CU114" s="63"/>
      <c r="CV114" s="63"/>
      <c r="CW114" s="63"/>
      <c r="CX114" s="63"/>
      <c r="CY114" s="63"/>
      <c r="CZ114" s="63"/>
      <c r="DA114" s="63"/>
      <c r="DB114" s="63"/>
      <c r="DC114" s="63"/>
      <c r="DD114" s="63"/>
      <c r="DE114" s="63"/>
      <c r="DF114" s="63"/>
      <c r="DG114" s="63"/>
      <c r="DH114" s="63"/>
      <c r="DI114" s="63"/>
      <c r="DJ114" s="63"/>
      <c r="DK114" s="63"/>
      <c r="DL114" s="63"/>
      <c r="DM114" s="63"/>
      <c r="DN114" s="63"/>
      <c r="DO114" s="63"/>
      <c r="DP114" s="63"/>
      <c r="DQ114" s="63"/>
      <c r="DR114" s="63"/>
      <c r="DS114" s="63"/>
      <c r="DT114" s="63"/>
      <c r="DU114" s="63"/>
      <c r="DV114" s="63"/>
      <c r="DW114" s="63"/>
      <c r="DX114" s="63"/>
      <c r="DY114" s="63"/>
      <c r="DZ114" s="63"/>
      <c r="EA114" s="63"/>
      <c r="EB114" s="63"/>
      <c r="EC114" s="63"/>
      <c r="ED114" s="63"/>
      <c r="EE114" s="63"/>
      <c r="EF114" s="63"/>
      <c r="EG114" s="63"/>
      <c r="EH114" s="63"/>
      <c r="EI114" s="63"/>
      <c r="EJ114" s="63"/>
      <c r="EK114" s="63"/>
      <c r="EL114" s="63"/>
      <c r="EM114" s="63"/>
      <c r="EN114" s="63"/>
      <c r="EO114" s="63"/>
      <c r="EP114" s="63"/>
      <c r="EQ114" s="63"/>
      <c r="ER114" s="63"/>
      <c r="ES114" s="63"/>
      <c r="ET114" s="63"/>
      <c r="EU114" s="63"/>
      <c r="EV114" s="63"/>
      <c r="EW114" s="63"/>
      <c r="EX114" s="63"/>
      <c r="EY114" s="63"/>
      <c r="EZ114" s="63"/>
      <c r="FA114" s="63"/>
      <c r="FB114" s="63"/>
      <c r="FC114" s="63"/>
      <c r="FD114" s="63"/>
      <c r="FE114" s="63"/>
      <c r="FF114" s="63"/>
      <c r="FG114" s="63"/>
      <c r="FH114" s="63"/>
      <c r="FI114" s="63"/>
      <c r="FJ114" s="63"/>
      <c r="FK114" s="63"/>
      <c r="FL114" s="63"/>
      <c r="FM114" s="63"/>
      <c r="FN114" s="63"/>
      <c r="FO114" s="63"/>
      <c r="FP114" s="63"/>
      <c r="FQ114" s="63"/>
      <c r="FR114" s="63"/>
      <c r="FS114" s="63"/>
      <c r="FT114" s="63"/>
      <c r="FU114" s="63"/>
      <c r="FV114" s="63"/>
      <c r="FW114" s="63"/>
      <c r="FX114" s="63"/>
      <c r="FY114" s="63"/>
      <c r="FZ114" s="63"/>
      <c r="GA114" s="63"/>
      <c r="GB114" s="63"/>
      <c r="GC114" s="63"/>
      <c r="GD114" s="63"/>
      <c r="GE114" s="63"/>
      <c r="GF114" s="63"/>
      <c r="GG114" s="63"/>
      <c r="GH114" s="63"/>
      <c r="GI114" s="63"/>
      <c r="GJ114" s="63"/>
      <c r="GK114" s="63"/>
      <c r="GL114" s="63"/>
      <c r="GM114" s="63"/>
      <c r="GN114" s="63"/>
      <c r="GO114" s="63"/>
      <c r="GP114" s="63"/>
      <c r="GQ114" s="63"/>
      <c r="GR114" s="63"/>
      <c r="GS114" s="63"/>
      <c r="GT114" s="63"/>
      <c r="GU114" s="63"/>
      <c r="GV114" s="63"/>
      <c r="GW114" s="63"/>
      <c r="GX114" s="63"/>
      <c r="GY114" s="63"/>
      <c r="GZ114" s="63"/>
      <c r="HA114" s="63"/>
      <c r="HB114" s="63"/>
      <c r="HC114" s="63"/>
      <c r="HD114" s="63"/>
      <c r="HE114" s="63"/>
      <c r="HF114" s="63"/>
      <c r="HG114" s="63"/>
      <c r="HH114" s="63"/>
      <c r="HI114" s="63"/>
      <c r="HJ114" s="63"/>
      <c r="HK114" s="63"/>
      <c r="HL114" s="63"/>
      <c r="HM114" s="63"/>
      <c r="HN114" s="63"/>
      <c r="HO114" s="63"/>
      <c r="HP114" s="63"/>
      <c r="HQ114" s="63"/>
      <c r="HR114" s="63"/>
      <c r="HS114" s="63"/>
      <c r="HT114" s="63"/>
      <c r="HU114" s="63"/>
      <c r="HV114" s="63"/>
      <c r="HW114" s="63"/>
      <c r="HX114" s="63"/>
      <c r="HY114" s="63"/>
      <c r="HZ114" s="63"/>
      <c r="IA114" s="63"/>
      <c r="IB114" s="63"/>
      <c r="IC114" s="63"/>
      <c r="ID114" s="63"/>
      <c r="IE114" s="63"/>
      <c r="IF114" s="63"/>
      <c r="IG114" s="63"/>
      <c r="IH114" s="63"/>
      <c r="II114" s="63"/>
      <c r="IJ114" s="63"/>
      <c r="IK114" s="63"/>
      <c r="IL114" s="63"/>
      <c r="IM114" s="63"/>
      <c r="IN114" s="63"/>
      <c r="IO114" s="63"/>
      <c r="IP114" s="63"/>
      <c r="IQ114" s="63"/>
      <c r="IR114" s="63"/>
      <c r="IS114" s="63"/>
      <c r="IT114" s="63"/>
      <c r="IU114" s="63"/>
      <c r="IV114" s="63"/>
    </row>
    <row r="115" spans="1:256" s="430" customFormat="1" x14ac:dyDescent="0.2">
      <c r="A115" s="63"/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3"/>
      <c r="BH115" s="63"/>
      <c r="BI115" s="63"/>
      <c r="BJ115" s="63"/>
      <c r="BK115" s="63"/>
      <c r="BL115" s="63"/>
      <c r="BM115" s="63"/>
      <c r="BN115" s="63"/>
      <c r="BO115" s="63"/>
      <c r="BP115" s="63"/>
      <c r="BQ115" s="63"/>
      <c r="BR115" s="63"/>
      <c r="BS115" s="63"/>
      <c r="BT115" s="63"/>
      <c r="BU115" s="63"/>
      <c r="BV115" s="63"/>
      <c r="BW115" s="63"/>
      <c r="BX115" s="63"/>
      <c r="BY115" s="63"/>
      <c r="BZ115" s="63"/>
      <c r="CA115" s="63"/>
      <c r="CB115" s="63"/>
      <c r="CC115" s="63"/>
      <c r="CD115" s="63"/>
      <c r="CE115" s="63"/>
      <c r="CF115" s="63"/>
      <c r="CG115" s="63"/>
      <c r="CH115" s="63"/>
      <c r="CI115" s="63"/>
      <c r="CJ115" s="63"/>
      <c r="CK115" s="63"/>
      <c r="CL115" s="63"/>
      <c r="CM115" s="63"/>
      <c r="CN115" s="63"/>
      <c r="CO115" s="63"/>
      <c r="CP115" s="63"/>
      <c r="CQ115" s="63"/>
      <c r="CR115" s="63"/>
      <c r="CS115" s="63"/>
      <c r="CT115" s="63"/>
      <c r="CU115" s="63"/>
      <c r="CV115" s="63"/>
      <c r="CW115" s="63"/>
      <c r="CX115" s="63"/>
      <c r="CY115" s="63"/>
      <c r="CZ115" s="63"/>
      <c r="DA115" s="63"/>
      <c r="DB115" s="63"/>
      <c r="DC115" s="63"/>
      <c r="DD115" s="63"/>
      <c r="DE115" s="63"/>
      <c r="DF115" s="63"/>
      <c r="DG115" s="63"/>
      <c r="DH115" s="63"/>
      <c r="DI115" s="63"/>
      <c r="DJ115" s="63"/>
      <c r="DK115" s="63"/>
      <c r="DL115" s="63"/>
      <c r="DM115" s="63"/>
      <c r="DN115" s="63"/>
      <c r="DO115" s="63"/>
      <c r="DP115" s="63"/>
      <c r="DQ115" s="63"/>
      <c r="DR115" s="63"/>
      <c r="DS115" s="63"/>
      <c r="DT115" s="63"/>
      <c r="DU115" s="63"/>
      <c r="DV115" s="63"/>
      <c r="DW115" s="63"/>
      <c r="DX115" s="63"/>
      <c r="DY115" s="63"/>
      <c r="DZ115" s="63"/>
      <c r="EA115" s="63"/>
      <c r="EB115" s="63"/>
      <c r="EC115" s="63"/>
      <c r="ED115" s="63"/>
      <c r="EE115" s="63"/>
      <c r="EF115" s="63"/>
      <c r="EG115" s="63"/>
      <c r="EH115" s="63"/>
      <c r="EI115" s="63"/>
      <c r="EJ115" s="63"/>
      <c r="EK115" s="63"/>
      <c r="EL115" s="63"/>
      <c r="EM115" s="63"/>
      <c r="EN115" s="63"/>
      <c r="EO115" s="63"/>
      <c r="EP115" s="63"/>
      <c r="EQ115" s="63"/>
      <c r="ER115" s="63"/>
      <c r="ES115" s="63"/>
      <c r="ET115" s="63"/>
      <c r="EU115" s="63"/>
      <c r="EV115" s="63"/>
      <c r="EW115" s="63"/>
      <c r="EX115" s="63"/>
      <c r="EY115" s="63"/>
      <c r="EZ115" s="63"/>
      <c r="FA115" s="63"/>
      <c r="FB115" s="63"/>
      <c r="FC115" s="63"/>
      <c r="FD115" s="63"/>
      <c r="FE115" s="63"/>
      <c r="FF115" s="63"/>
      <c r="FG115" s="63"/>
      <c r="FH115" s="63"/>
      <c r="FI115" s="63"/>
      <c r="FJ115" s="63"/>
      <c r="FK115" s="63"/>
      <c r="FL115" s="63"/>
      <c r="FM115" s="63"/>
      <c r="FN115" s="63"/>
      <c r="FO115" s="63"/>
      <c r="FP115" s="63"/>
      <c r="FQ115" s="63"/>
      <c r="FR115" s="63"/>
      <c r="FS115" s="63"/>
      <c r="FT115" s="63"/>
      <c r="FU115" s="63"/>
      <c r="FV115" s="63"/>
      <c r="FW115" s="63"/>
      <c r="FX115" s="63"/>
      <c r="FY115" s="63"/>
      <c r="FZ115" s="63"/>
      <c r="GA115" s="63"/>
      <c r="GB115" s="63"/>
      <c r="GC115" s="63"/>
      <c r="GD115" s="63"/>
      <c r="GE115" s="63"/>
      <c r="GF115" s="63"/>
      <c r="GG115" s="63"/>
      <c r="GH115" s="63"/>
      <c r="GI115" s="63"/>
      <c r="GJ115" s="63"/>
      <c r="GK115" s="63"/>
      <c r="GL115" s="63"/>
      <c r="GM115" s="63"/>
      <c r="GN115" s="63"/>
      <c r="GO115" s="63"/>
      <c r="GP115" s="63"/>
      <c r="GQ115" s="63"/>
      <c r="GR115" s="63"/>
      <c r="GS115" s="63"/>
      <c r="GT115" s="63"/>
      <c r="GU115" s="63"/>
      <c r="GV115" s="63"/>
      <c r="GW115" s="63"/>
      <c r="GX115" s="63"/>
      <c r="GY115" s="63"/>
      <c r="GZ115" s="63"/>
      <c r="HA115" s="63"/>
      <c r="HB115" s="63"/>
      <c r="HC115" s="63"/>
      <c r="HD115" s="63"/>
      <c r="HE115" s="63"/>
      <c r="HF115" s="63"/>
      <c r="HG115" s="63"/>
      <c r="HH115" s="63"/>
      <c r="HI115" s="63"/>
      <c r="HJ115" s="63"/>
      <c r="HK115" s="63"/>
      <c r="HL115" s="63"/>
      <c r="HM115" s="63"/>
      <c r="HN115" s="63"/>
      <c r="HO115" s="63"/>
      <c r="HP115" s="63"/>
      <c r="HQ115" s="63"/>
      <c r="HR115" s="63"/>
      <c r="HS115" s="63"/>
      <c r="HT115" s="63"/>
      <c r="HU115" s="63"/>
      <c r="HV115" s="63"/>
      <c r="HW115" s="63"/>
      <c r="HX115" s="63"/>
      <c r="HY115" s="63"/>
      <c r="HZ115" s="63"/>
      <c r="IA115" s="63"/>
      <c r="IB115" s="63"/>
      <c r="IC115" s="63"/>
      <c r="ID115" s="63"/>
      <c r="IE115" s="63"/>
      <c r="IF115" s="63"/>
      <c r="IG115" s="63"/>
      <c r="IH115" s="63"/>
      <c r="II115" s="63"/>
      <c r="IJ115" s="63"/>
      <c r="IK115" s="63"/>
      <c r="IL115" s="63"/>
      <c r="IM115" s="63"/>
      <c r="IN115" s="63"/>
      <c r="IO115" s="63"/>
      <c r="IP115" s="63"/>
      <c r="IQ115" s="63"/>
      <c r="IR115" s="63"/>
      <c r="IS115" s="63"/>
      <c r="IT115" s="63"/>
      <c r="IU115" s="63"/>
      <c r="IV115" s="63"/>
    </row>
    <row r="116" spans="1:256" s="430" customFormat="1" x14ac:dyDescent="0.2">
      <c r="A116" s="63"/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  <c r="AH116" s="63"/>
      <c r="AI116" s="63"/>
      <c r="AJ116" s="63"/>
      <c r="AK116" s="63"/>
      <c r="AL116" s="63"/>
      <c r="AM116" s="63"/>
      <c r="AN116" s="63"/>
      <c r="AO116" s="63"/>
      <c r="AP116" s="63"/>
      <c r="AQ116" s="63"/>
      <c r="AR116" s="63"/>
      <c r="AS116" s="63"/>
      <c r="AT116" s="63"/>
      <c r="AU116" s="63"/>
      <c r="AV116" s="63"/>
      <c r="AW116" s="63"/>
      <c r="AX116" s="63"/>
      <c r="AY116" s="63"/>
      <c r="AZ116" s="63"/>
      <c r="BA116" s="63"/>
      <c r="BB116" s="63"/>
      <c r="BC116" s="63"/>
      <c r="BD116" s="63"/>
      <c r="BE116" s="63"/>
      <c r="BF116" s="63"/>
      <c r="BG116" s="63"/>
      <c r="BH116" s="63"/>
      <c r="BI116" s="63"/>
      <c r="BJ116" s="63"/>
      <c r="BK116" s="63"/>
      <c r="BL116" s="63"/>
      <c r="BM116" s="63"/>
      <c r="BN116" s="63"/>
      <c r="BO116" s="63"/>
      <c r="BP116" s="63"/>
      <c r="BQ116" s="63"/>
      <c r="BR116" s="63"/>
      <c r="BS116" s="63"/>
      <c r="BT116" s="63"/>
      <c r="BU116" s="63"/>
      <c r="BV116" s="63"/>
      <c r="BW116" s="63"/>
      <c r="BX116" s="63"/>
      <c r="BY116" s="63"/>
      <c r="BZ116" s="63"/>
      <c r="CA116" s="63"/>
      <c r="CB116" s="63"/>
      <c r="CC116" s="63"/>
      <c r="CD116" s="63"/>
      <c r="CE116" s="63"/>
      <c r="CF116" s="63"/>
      <c r="CG116" s="63"/>
      <c r="CH116" s="63"/>
      <c r="CI116" s="63"/>
      <c r="CJ116" s="63"/>
      <c r="CK116" s="63"/>
      <c r="CL116" s="63"/>
      <c r="CM116" s="63"/>
      <c r="CN116" s="63"/>
      <c r="CO116" s="63"/>
      <c r="CP116" s="63"/>
      <c r="CQ116" s="63"/>
      <c r="CR116" s="63"/>
      <c r="CS116" s="63"/>
      <c r="CT116" s="63"/>
      <c r="CU116" s="63"/>
      <c r="CV116" s="63"/>
      <c r="CW116" s="63"/>
      <c r="CX116" s="63"/>
      <c r="CY116" s="63"/>
      <c r="CZ116" s="63"/>
      <c r="DA116" s="63"/>
      <c r="DB116" s="63"/>
      <c r="DC116" s="63"/>
      <c r="DD116" s="63"/>
      <c r="DE116" s="63"/>
      <c r="DF116" s="63"/>
      <c r="DG116" s="63"/>
      <c r="DH116" s="63"/>
      <c r="DI116" s="63"/>
      <c r="DJ116" s="63"/>
      <c r="DK116" s="63"/>
      <c r="DL116" s="63"/>
      <c r="DM116" s="63"/>
      <c r="DN116" s="63"/>
      <c r="DO116" s="63"/>
      <c r="DP116" s="63"/>
      <c r="DQ116" s="63"/>
      <c r="DR116" s="63"/>
      <c r="DS116" s="63"/>
      <c r="DT116" s="63"/>
      <c r="DU116" s="63"/>
      <c r="DV116" s="63"/>
      <c r="DW116" s="63"/>
      <c r="DX116" s="63"/>
      <c r="DY116" s="63"/>
      <c r="DZ116" s="63"/>
      <c r="EA116" s="63"/>
      <c r="EB116" s="63"/>
      <c r="EC116" s="63"/>
      <c r="ED116" s="63"/>
      <c r="EE116" s="63"/>
      <c r="EF116" s="63"/>
      <c r="EG116" s="63"/>
      <c r="EH116" s="63"/>
      <c r="EI116" s="63"/>
      <c r="EJ116" s="63"/>
      <c r="EK116" s="63"/>
      <c r="EL116" s="63"/>
      <c r="EM116" s="63"/>
      <c r="EN116" s="63"/>
      <c r="EO116" s="63"/>
      <c r="EP116" s="63"/>
      <c r="EQ116" s="63"/>
      <c r="ER116" s="63"/>
      <c r="ES116" s="63"/>
      <c r="ET116" s="63"/>
      <c r="EU116" s="63"/>
      <c r="EV116" s="63"/>
      <c r="EW116" s="63"/>
      <c r="EX116" s="63"/>
      <c r="EY116" s="63"/>
      <c r="EZ116" s="63"/>
      <c r="FA116" s="63"/>
      <c r="FB116" s="63"/>
      <c r="FC116" s="63"/>
      <c r="FD116" s="63"/>
      <c r="FE116" s="63"/>
      <c r="FF116" s="63"/>
      <c r="FG116" s="63"/>
      <c r="FH116" s="63"/>
      <c r="FI116" s="63"/>
      <c r="FJ116" s="63"/>
      <c r="FK116" s="63"/>
      <c r="FL116" s="63"/>
      <c r="FM116" s="63"/>
      <c r="FN116" s="63"/>
      <c r="FO116" s="63"/>
      <c r="FP116" s="63"/>
      <c r="FQ116" s="63"/>
      <c r="FR116" s="63"/>
      <c r="FS116" s="63"/>
      <c r="FT116" s="63"/>
      <c r="FU116" s="63"/>
      <c r="FV116" s="63"/>
      <c r="FW116" s="63"/>
      <c r="FX116" s="63"/>
      <c r="FY116" s="63"/>
      <c r="FZ116" s="63"/>
      <c r="GA116" s="63"/>
      <c r="GB116" s="63"/>
      <c r="GC116" s="63"/>
      <c r="GD116" s="63"/>
      <c r="GE116" s="63"/>
      <c r="GF116" s="63"/>
      <c r="GG116" s="63"/>
      <c r="GH116" s="63"/>
      <c r="GI116" s="63"/>
      <c r="GJ116" s="63"/>
      <c r="GK116" s="63"/>
      <c r="GL116" s="63"/>
      <c r="GM116" s="63"/>
      <c r="GN116" s="63"/>
      <c r="GO116" s="63"/>
      <c r="GP116" s="63"/>
      <c r="GQ116" s="63"/>
      <c r="GR116" s="63"/>
      <c r="GS116" s="63"/>
      <c r="GT116" s="63"/>
      <c r="GU116" s="63"/>
      <c r="GV116" s="63"/>
      <c r="GW116" s="63"/>
      <c r="GX116" s="63"/>
      <c r="GY116" s="63"/>
      <c r="GZ116" s="63"/>
      <c r="HA116" s="63"/>
      <c r="HB116" s="63"/>
      <c r="HC116" s="63"/>
      <c r="HD116" s="63"/>
      <c r="HE116" s="63"/>
      <c r="HF116" s="63"/>
      <c r="HG116" s="63"/>
      <c r="HH116" s="63"/>
      <c r="HI116" s="63"/>
      <c r="HJ116" s="63"/>
      <c r="HK116" s="63"/>
      <c r="HL116" s="63"/>
      <c r="HM116" s="63"/>
      <c r="HN116" s="63"/>
      <c r="HO116" s="63"/>
      <c r="HP116" s="63"/>
      <c r="HQ116" s="63"/>
      <c r="HR116" s="63"/>
      <c r="HS116" s="63"/>
      <c r="HT116" s="63"/>
      <c r="HU116" s="63"/>
      <c r="HV116" s="63"/>
      <c r="HW116" s="63"/>
      <c r="HX116" s="63"/>
      <c r="HY116" s="63"/>
      <c r="HZ116" s="63"/>
      <c r="IA116" s="63"/>
      <c r="IB116" s="63"/>
      <c r="IC116" s="63"/>
      <c r="ID116" s="63"/>
      <c r="IE116" s="63"/>
      <c r="IF116" s="63"/>
      <c r="IG116" s="63"/>
      <c r="IH116" s="63"/>
      <c r="II116" s="63"/>
      <c r="IJ116" s="63"/>
      <c r="IK116" s="63"/>
      <c r="IL116" s="63"/>
      <c r="IM116" s="63"/>
      <c r="IN116" s="63"/>
      <c r="IO116" s="63"/>
      <c r="IP116" s="63"/>
      <c r="IQ116" s="63"/>
      <c r="IR116" s="63"/>
      <c r="IS116" s="63"/>
      <c r="IT116" s="63"/>
      <c r="IU116" s="63"/>
      <c r="IV116" s="63"/>
    </row>
    <row r="117" spans="1:256" s="430" customFormat="1" x14ac:dyDescent="0.2">
      <c r="A117" s="63"/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3"/>
      <c r="BH117" s="63"/>
      <c r="BI117" s="63"/>
      <c r="BJ117" s="63"/>
      <c r="BK117" s="63"/>
      <c r="BL117" s="63"/>
      <c r="BM117" s="63"/>
      <c r="BN117" s="63"/>
      <c r="BO117" s="63"/>
      <c r="BP117" s="63"/>
      <c r="BQ117" s="63"/>
      <c r="BR117" s="63"/>
      <c r="BS117" s="63"/>
      <c r="BT117" s="63"/>
      <c r="BU117" s="63"/>
      <c r="BV117" s="63"/>
      <c r="BW117" s="63"/>
      <c r="BX117" s="63"/>
      <c r="BY117" s="63"/>
      <c r="BZ117" s="63"/>
      <c r="CA117" s="63"/>
      <c r="CB117" s="63"/>
      <c r="CC117" s="63"/>
      <c r="CD117" s="63"/>
      <c r="CE117" s="63"/>
      <c r="CF117" s="63"/>
      <c r="CG117" s="63"/>
      <c r="CH117" s="63"/>
      <c r="CI117" s="63"/>
      <c r="CJ117" s="63"/>
      <c r="CK117" s="63"/>
      <c r="CL117" s="63"/>
      <c r="CM117" s="63"/>
      <c r="CN117" s="63"/>
      <c r="CO117" s="63"/>
      <c r="CP117" s="63"/>
      <c r="CQ117" s="63"/>
      <c r="CR117" s="63"/>
      <c r="CS117" s="63"/>
      <c r="CT117" s="63"/>
      <c r="CU117" s="63"/>
      <c r="CV117" s="63"/>
      <c r="CW117" s="63"/>
      <c r="CX117" s="63"/>
      <c r="CY117" s="63"/>
      <c r="CZ117" s="63"/>
      <c r="DA117" s="63"/>
      <c r="DB117" s="63"/>
      <c r="DC117" s="63"/>
      <c r="DD117" s="63"/>
      <c r="DE117" s="63"/>
      <c r="DF117" s="63"/>
      <c r="DG117" s="63"/>
      <c r="DH117" s="63"/>
      <c r="DI117" s="63"/>
      <c r="DJ117" s="63"/>
      <c r="DK117" s="63"/>
      <c r="DL117" s="63"/>
      <c r="DM117" s="63"/>
      <c r="DN117" s="63"/>
      <c r="DO117" s="63"/>
      <c r="DP117" s="63"/>
      <c r="DQ117" s="63"/>
      <c r="DR117" s="63"/>
      <c r="DS117" s="63"/>
      <c r="DT117" s="63"/>
      <c r="DU117" s="63"/>
      <c r="DV117" s="63"/>
      <c r="DW117" s="63"/>
      <c r="DX117" s="63"/>
      <c r="DY117" s="63"/>
      <c r="DZ117" s="63"/>
      <c r="EA117" s="63"/>
      <c r="EB117" s="63"/>
      <c r="EC117" s="63"/>
      <c r="ED117" s="63"/>
      <c r="EE117" s="63"/>
      <c r="EF117" s="63"/>
      <c r="EG117" s="63"/>
      <c r="EH117" s="63"/>
      <c r="EI117" s="63"/>
      <c r="EJ117" s="63"/>
      <c r="EK117" s="63"/>
      <c r="EL117" s="63"/>
      <c r="EM117" s="63"/>
      <c r="EN117" s="63"/>
      <c r="EO117" s="63"/>
      <c r="EP117" s="63"/>
      <c r="EQ117" s="63"/>
      <c r="ER117" s="63"/>
      <c r="ES117" s="63"/>
      <c r="ET117" s="63"/>
      <c r="EU117" s="63"/>
      <c r="EV117" s="63"/>
      <c r="EW117" s="63"/>
      <c r="EX117" s="63"/>
      <c r="EY117" s="63"/>
      <c r="EZ117" s="63"/>
      <c r="FA117" s="63"/>
      <c r="FB117" s="63"/>
      <c r="FC117" s="63"/>
      <c r="FD117" s="63"/>
      <c r="FE117" s="63"/>
      <c r="FF117" s="63"/>
      <c r="FG117" s="63"/>
      <c r="FH117" s="63"/>
      <c r="FI117" s="63"/>
      <c r="FJ117" s="63"/>
      <c r="FK117" s="63"/>
      <c r="FL117" s="63"/>
      <c r="FM117" s="63"/>
      <c r="FN117" s="63"/>
      <c r="FO117" s="63"/>
      <c r="FP117" s="63"/>
      <c r="FQ117" s="63"/>
      <c r="FR117" s="63"/>
      <c r="FS117" s="63"/>
      <c r="FT117" s="63"/>
      <c r="FU117" s="63"/>
      <c r="FV117" s="63"/>
      <c r="FW117" s="63"/>
      <c r="FX117" s="63"/>
      <c r="FY117" s="63"/>
      <c r="FZ117" s="63"/>
      <c r="GA117" s="63"/>
      <c r="GB117" s="63"/>
      <c r="GC117" s="63"/>
      <c r="GD117" s="63"/>
      <c r="GE117" s="63"/>
      <c r="GF117" s="63"/>
      <c r="GG117" s="63"/>
      <c r="GH117" s="63"/>
      <c r="GI117" s="63"/>
      <c r="GJ117" s="63"/>
      <c r="GK117" s="63"/>
      <c r="GL117" s="63"/>
      <c r="GM117" s="63"/>
      <c r="GN117" s="63"/>
      <c r="GO117" s="63"/>
      <c r="GP117" s="63"/>
      <c r="GQ117" s="63"/>
      <c r="GR117" s="63"/>
      <c r="GS117" s="63"/>
      <c r="GT117" s="63"/>
      <c r="GU117" s="63"/>
      <c r="GV117" s="63"/>
      <c r="GW117" s="63"/>
      <c r="GX117" s="63"/>
      <c r="GY117" s="63"/>
      <c r="GZ117" s="63"/>
      <c r="HA117" s="63"/>
      <c r="HB117" s="63"/>
      <c r="HC117" s="63"/>
      <c r="HD117" s="63"/>
      <c r="HE117" s="63"/>
      <c r="HF117" s="63"/>
      <c r="HG117" s="63"/>
      <c r="HH117" s="63"/>
      <c r="HI117" s="63"/>
      <c r="HJ117" s="63"/>
      <c r="HK117" s="63"/>
      <c r="HL117" s="63"/>
      <c r="HM117" s="63"/>
      <c r="HN117" s="63"/>
      <c r="HO117" s="63"/>
      <c r="HP117" s="63"/>
      <c r="HQ117" s="63"/>
      <c r="HR117" s="63"/>
      <c r="HS117" s="63"/>
      <c r="HT117" s="63"/>
      <c r="HU117" s="63"/>
      <c r="HV117" s="63"/>
      <c r="HW117" s="63"/>
      <c r="HX117" s="63"/>
      <c r="HY117" s="63"/>
      <c r="HZ117" s="63"/>
      <c r="IA117" s="63"/>
      <c r="IB117" s="63"/>
      <c r="IC117" s="63"/>
      <c r="ID117" s="63"/>
      <c r="IE117" s="63"/>
      <c r="IF117" s="63"/>
      <c r="IG117" s="63"/>
      <c r="IH117" s="63"/>
      <c r="II117" s="63"/>
      <c r="IJ117" s="63"/>
      <c r="IK117" s="63"/>
      <c r="IL117" s="63"/>
      <c r="IM117" s="63"/>
      <c r="IN117" s="63"/>
      <c r="IO117" s="63"/>
      <c r="IP117" s="63"/>
      <c r="IQ117" s="63"/>
      <c r="IR117" s="63"/>
      <c r="IS117" s="63"/>
      <c r="IT117" s="63"/>
      <c r="IU117" s="63"/>
      <c r="IV117" s="63"/>
    </row>
    <row r="118" spans="1:256" s="430" customFormat="1" x14ac:dyDescent="0.2">
      <c r="A118" s="63"/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  <c r="AH118" s="63"/>
      <c r="AI118" s="63"/>
      <c r="AJ118" s="63"/>
      <c r="AK118" s="63"/>
      <c r="AL118" s="63"/>
      <c r="AM118" s="63"/>
      <c r="AN118" s="63"/>
      <c r="AO118" s="63"/>
      <c r="AP118" s="63"/>
      <c r="AQ118" s="63"/>
      <c r="AR118" s="63"/>
      <c r="AS118" s="63"/>
      <c r="AT118" s="63"/>
      <c r="AU118" s="63"/>
      <c r="AV118" s="63"/>
      <c r="AW118" s="63"/>
      <c r="AX118" s="63"/>
      <c r="AY118" s="63"/>
      <c r="AZ118" s="63"/>
      <c r="BA118" s="63"/>
      <c r="BB118" s="63"/>
      <c r="BC118" s="63"/>
      <c r="BD118" s="63"/>
      <c r="BE118" s="63"/>
      <c r="BF118" s="63"/>
      <c r="BG118" s="63"/>
      <c r="BH118" s="63"/>
      <c r="BI118" s="63"/>
      <c r="BJ118" s="63"/>
      <c r="BK118" s="63"/>
      <c r="BL118" s="63"/>
      <c r="BM118" s="63"/>
      <c r="BN118" s="63"/>
      <c r="BO118" s="63"/>
      <c r="BP118" s="63"/>
      <c r="BQ118" s="63"/>
      <c r="BR118" s="63"/>
      <c r="BS118" s="63"/>
      <c r="BT118" s="63"/>
      <c r="BU118" s="63"/>
      <c r="BV118" s="63"/>
      <c r="BW118" s="63"/>
      <c r="BX118" s="63"/>
      <c r="BY118" s="63"/>
      <c r="BZ118" s="63"/>
      <c r="CA118" s="63"/>
      <c r="CB118" s="63"/>
      <c r="CC118" s="63"/>
      <c r="CD118" s="63"/>
      <c r="CE118" s="63"/>
      <c r="CF118" s="63"/>
      <c r="CG118" s="63"/>
      <c r="CH118" s="63"/>
      <c r="CI118" s="63"/>
      <c r="CJ118" s="63"/>
      <c r="CK118" s="63"/>
      <c r="CL118" s="63"/>
      <c r="CM118" s="63"/>
      <c r="CN118" s="63"/>
      <c r="CO118" s="63"/>
      <c r="CP118" s="63"/>
      <c r="CQ118" s="63"/>
      <c r="CR118" s="63"/>
      <c r="CS118" s="63"/>
      <c r="CT118" s="63"/>
      <c r="CU118" s="63"/>
      <c r="CV118" s="63"/>
      <c r="CW118" s="63"/>
      <c r="CX118" s="63"/>
      <c r="CY118" s="63"/>
      <c r="CZ118" s="63"/>
      <c r="DA118" s="63"/>
      <c r="DB118" s="63"/>
      <c r="DC118" s="63"/>
      <c r="DD118" s="63"/>
      <c r="DE118" s="63"/>
      <c r="DF118" s="63"/>
      <c r="DG118" s="63"/>
      <c r="DH118" s="63"/>
      <c r="DI118" s="63"/>
      <c r="DJ118" s="63"/>
      <c r="DK118" s="63"/>
      <c r="DL118" s="63"/>
      <c r="DM118" s="63"/>
      <c r="DN118" s="63"/>
      <c r="DO118" s="63"/>
      <c r="DP118" s="63"/>
      <c r="DQ118" s="63"/>
      <c r="DR118" s="63"/>
      <c r="DS118" s="63"/>
      <c r="DT118" s="63"/>
      <c r="DU118" s="63"/>
      <c r="DV118" s="63"/>
      <c r="DW118" s="63"/>
      <c r="DX118" s="63"/>
      <c r="DY118" s="63"/>
      <c r="DZ118" s="63"/>
      <c r="EA118" s="63"/>
      <c r="EB118" s="63"/>
      <c r="EC118" s="63"/>
      <c r="ED118" s="63"/>
      <c r="EE118" s="63"/>
      <c r="EF118" s="63"/>
      <c r="EG118" s="63"/>
      <c r="EH118" s="63"/>
      <c r="EI118" s="63"/>
      <c r="EJ118" s="63"/>
      <c r="EK118" s="63"/>
      <c r="EL118" s="63"/>
      <c r="EM118" s="63"/>
      <c r="EN118" s="63"/>
      <c r="EO118" s="63"/>
      <c r="EP118" s="63"/>
      <c r="EQ118" s="63"/>
      <c r="ER118" s="63"/>
      <c r="ES118" s="63"/>
      <c r="ET118" s="63"/>
      <c r="EU118" s="63"/>
      <c r="EV118" s="63"/>
      <c r="EW118" s="63"/>
      <c r="EX118" s="63"/>
      <c r="EY118" s="63"/>
      <c r="EZ118" s="63"/>
      <c r="FA118" s="63"/>
      <c r="FB118" s="63"/>
      <c r="FC118" s="63"/>
      <c r="FD118" s="63"/>
      <c r="FE118" s="63"/>
      <c r="FF118" s="63"/>
      <c r="FG118" s="63"/>
      <c r="FH118" s="63"/>
      <c r="FI118" s="63"/>
      <c r="FJ118" s="63"/>
      <c r="FK118" s="63"/>
      <c r="FL118" s="63"/>
      <c r="FM118" s="63"/>
      <c r="FN118" s="63"/>
      <c r="FO118" s="63"/>
      <c r="FP118" s="63"/>
      <c r="FQ118" s="63"/>
      <c r="FR118" s="63"/>
      <c r="FS118" s="63"/>
      <c r="FT118" s="63"/>
      <c r="FU118" s="63"/>
      <c r="FV118" s="63"/>
      <c r="FW118" s="63"/>
      <c r="FX118" s="63"/>
      <c r="FY118" s="63"/>
      <c r="FZ118" s="63"/>
      <c r="GA118" s="63"/>
      <c r="GB118" s="63"/>
      <c r="GC118" s="63"/>
      <c r="GD118" s="63"/>
      <c r="GE118" s="63"/>
      <c r="GF118" s="63"/>
      <c r="GG118" s="63"/>
      <c r="GH118" s="63"/>
      <c r="GI118" s="63"/>
      <c r="GJ118" s="63"/>
      <c r="GK118" s="63"/>
      <c r="GL118" s="63"/>
      <c r="GM118" s="63"/>
      <c r="GN118" s="63"/>
      <c r="GO118" s="63"/>
      <c r="GP118" s="63"/>
      <c r="GQ118" s="63"/>
      <c r="GR118" s="63"/>
      <c r="GS118" s="63"/>
      <c r="GT118" s="63"/>
      <c r="GU118" s="63"/>
      <c r="GV118" s="63"/>
      <c r="GW118" s="63"/>
      <c r="GX118" s="63"/>
      <c r="GY118" s="63"/>
      <c r="GZ118" s="63"/>
      <c r="HA118" s="63"/>
      <c r="HB118" s="63"/>
      <c r="HC118" s="63"/>
      <c r="HD118" s="63"/>
      <c r="HE118" s="63"/>
      <c r="HF118" s="63"/>
      <c r="HG118" s="63"/>
      <c r="HH118" s="63"/>
      <c r="HI118" s="63"/>
      <c r="HJ118" s="63"/>
      <c r="HK118" s="63"/>
      <c r="HL118" s="63"/>
      <c r="HM118" s="63"/>
      <c r="HN118" s="63"/>
      <c r="HO118" s="63"/>
      <c r="HP118" s="63"/>
      <c r="HQ118" s="63"/>
      <c r="HR118" s="63"/>
      <c r="HS118" s="63"/>
      <c r="HT118" s="63"/>
      <c r="HU118" s="63"/>
      <c r="HV118" s="63"/>
      <c r="HW118" s="63"/>
      <c r="HX118" s="63"/>
      <c r="HY118" s="63"/>
      <c r="HZ118" s="63"/>
      <c r="IA118" s="63"/>
      <c r="IB118" s="63"/>
      <c r="IC118" s="63"/>
      <c r="ID118" s="63"/>
      <c r="IE118" s="63"/>
      <c r="IF118" s="63"/>
      <c r="IG118" s="63"/>
      <c r="IH118" s="63"/>
      <c r="II118" s="63"/>
      <c r="IJ118" s="63"/>
      <c r="IK118" s="63"/>
      <c r="IL118" s="63"/>
      <c r="IM118" s="63"/>
      <c r="IN118" s="63"/>
      <c r="IO118" s="63"/>
      <c r="IP118" s="63"/>
      <c r="IQ118" s="63"/>
      <c r="IR118" s="63"/>
      <c r="IS118" s="63"/>
      <c r="IT118" s="63"/>
      <c r="IU118" s="63"/>
      <c r="IV118" s="63"/>
    </row>
    <row r="119" spans="1:256" s="430" customFormat="1" x14ac:dyDescent="0.2">
      <c r="A119" s="63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3"/>
      <c r="BH119" s="63"/>
      <c r="BI119" s="63"/>
      <c r="BJ119" s="63"/>
      <c r="BK119" s="63"/>
      <c r="BL119" s="63"/>
      <c r="BM119" s="63"/>
      <c r="BN119" s="63"/>
      <c r="BO119" s="63"/>
      <c r="BP119" s="63"/>
      <c r="BQ119" s="63"/>
      <c r="BR119" s="63"/>
      <c r="BS119" s="63"/>
      <c r="BT119" s="63"/>
      <c r="BU119" s="63"/>
      <c r="BV119" s="63"/>
      <c r="BW119" s="63"/>
      <c r="BX119" s="63"/>
      <c r="BY119" s="63"/>
      <c r="BZ119" s="63"/>
      <c r="CA119" s="63"/>
      <c r="CB119" s="63"/>
      <c r="CC119" s="63"/>
      <c r="CD119" s="63"/>
      <c r="CE119" s="63"/>
      <c r="CF119" s="63"/>
      <c r="CG119" s="63"/>
      <c r="CH119" s="63"/>
      <c r="CI119" s="63"/>
      <c r="CJ119" s="63"/>
      <c r="CK119" s="63"/>
      <c r="CL119" s="63"/>
      <c r="CM119" s="63"/>
      <c r="CN119" s="63"/>
      <c r="CO119" s="63"/>
      <c r="CP119" s="63"/>
      <c r="CQ119" s="63"/>
      <c r="CR119" s="63"/>
      <c r="CS119" s="63"/>
      <c r="CT119" s="63"/>
      <c r="CU119" s="63"/>
      <c r="CV119" s="63"/>
      <c r="CW119" s="63"/>
      <c r="CX119" s="63"/>
      <c r="CY119" s="63"/>
      <c r="CZ119" s="63"/>
      <c r="DA119" s="63"/>
      <c r="DB119" s="63"/>
      <c r="DC119" s="63"/>
      <c r="DD119" s="63"/>
      <c r="DE119" s="63"/>
      <c r="DF119" s="63"/>
      <c r="DG119" s="63"/>
      <c r="DH119" s="63"/>
      <c r="DI119" s="63"/>
      <c r="DJ119" s="63"/>
      <c r="DK119" s="63"/>
      <c r="DL119" s="63"/>
      <c r="DM119" s="63"/>
      <c r="DN119" s="63"/>
      <c r="DO119" s="63"/>
      <c r="DP119" s="63"/>
      <c r="DQ119" s="63"/>
      <c r="DR119" s="63"/>
      <c r="DS119" s="63"/>
      <c r="DT119" s="63"/>
      <c r="DU119" s="63"/>
      <c r="DV119" s="63"/>
      <c r="DW119" s="63"/>
      <c r="DX119" s="63"/>
      <c r="DY119" s="63"/>
      <c r="DZ119" s="63"/>
      <c r="EA119" s="63"/>
      <c r="EB119" s="63"/>
      <c r="EC119" s="63"/>
      <c r="ED119" s="63"/>
      <c r="EE119" s="63"/>
      <c r="EF119" s="63"/>
      <c r="EG119" s="63"/>
      <c r="EH119" s="63"/>
      <c r="EI119" s="63"/>
      <c r="EJ119" s="63"/>
      <c r="EK119" s="63"/>
      <c r="EL119" s="63"/>
      <c r="EM119" s="63"/>
      <c r="EN119" s="63"/>
      <c r="EO119" s="63"/>
      <c r="EP119" s="63"/>
      <c r="EQ119" s="63"/>
      <c r="ER119" s="63"/>
      <c r="ES119" s="63"/>
      <c r="ET119" s="63"/>
      <c r="EU119" s="63"/>
      <c r="EV119" s="63"/>
      <c r="EW119" s="63"/>
      <c r="EX119" s="63"/>
      <c r="EY119" s="63"/>
      <c r="EZ119" s="63"/>
      <c r="FA119" s="63"/>
      <c r="FB119" s="63"/>
      <c r="FC119" s="63"/>
      <c r="FD119" s="63"/>
      <c r="FE119" s="63"/>
      <c r="FF119" s="63"/>
      <c r="FG119" s="63"/>
      <c r="FH119" s="63"/>
      <c r="FI119" s="63"/>
      <c r="FJ119" s="63"/>
      <c r="FK119" s="63"/>
      <c r="FL119" s="63"/>
      <c r="FM119" s="63"/>
      <c r="FN119" s="63"/>
      <c r="FO119" s="63"/>
      <c r="FP119" s="63"/>
      <c r="FQ119" s="63"/>
      <c r="FR119" s="63"/>
      <c r="FS119" s="63"/>
      <c r="FT119" s="63"/>
      <c r="FU119" s="63"/>
      <c r="FV119" s="63"/>
      <c r="FW119" s="63"/>
      <c r="FX119" s="63"/>
      <c r="FY119" s="63"/>
      <c r="FZ119" s="63"/>
      <c r="GA119" s="63"/>
      <c r="GB119" s="63"/>
      <c r="GC119" s="63"/>
      <c r="GD119" s="63"/>
      <c r="GE119" s="63"/>
      <c r="GF119" s="63"/>
      <c r="GG119" s="63"/>
      <c r="GH119" s="63"/>
      <c r="GI119" s="63"/>
      <c r="GJ119" s="63"/>
      <c r="GK119" s="63"/>
      <c r="GL119" s="63"/>
      <c r="GM119" s="63"/>
      <c r="GN119" s="63"/>
      <c r="GO119" s="63"/>
      <c r="GP119" s="63"/>
      <c r="GQ119" s="63"/>
      <c r="GR119" s="63"/>
      <c r="GS119" s="63"/>
      <c r="GT119" s="63"/>
      <c r="GU119" s="63"/>
      <c r="GV119" s="63"/>
      <c r="GW119" s="63"/>
      <c r="GX119" s="63"/>
      <c r="GY119" s="63"/>
      <c r="GZ119" s="63"/>
      <c r="HA119" s="63"/>
      <c r="HB119" s="63"/>
      <c r="HC119" s="63"/>
      <c r="HD119" s="63"/>
      <c r="HE119" s="63"/>
      <c r="HF119" s="63"/>
      <c r="HG119" s="63"/>
      <c r="HH119" s="63"/>
      <c r="HI119" s="63"/>
      <c r="HJ119" s="63"/>
      <c r="HK119" s="63"/>
      <c r="HL119" s="63"/>
      <c r="HM119" s="63"/>
      <c r="HN119" s="63"/>
      <c r="HO119" s="63"/>
      <c r="HP119" s="63"/>
      <c r="HQ119" s="63"/>
      <c r="HR119" s="63"/>
      <c r="HS119" s="63"/>
      <c r="HT119" s="63"/>
      <c r="HU119" s="63"/>
      <c r="HV119" s="63"/>
      <c r="HW119" s="63"/>
      <c r="HX119" s="63"/>
      <c r="HY119" s="63"/>
      <c r="HZ119" s="63"/>
      <c r="IA119" s="63"/>
      <c r="IB119" s="63"/>
      <c r="IC119" s="63"/>
      <c r="ID119" s="63"/>
      <c r="IE119" s="63"/>
      <c r="IF119" s="63"/>
      <c r="IG119" s="63"/>
      <c r="IH119" s="63"/>
      <c r="II119" s="63"/>
      <c r="IJ119" s="63"/>
      <c r="IK119" s="63"/>
      <c r="IL119" s="63"/>
      <c r="IM119" s="63"/>
      <c r="IN119" s="63"/>
      <c r="IO119" s="63"/>
      <c r="IP119" s="63"/>
      <c r="IQ119" s="63"/>
      <c r="IR119" s="63"/>
      <c r="IS119" s="63"/>
      <c r="IT119" s="63"/>
      <c r="IU119" s="63"/>
      <c r="IV119" s="63"/>
    </row>
    <row r="120" spans="1:256" s="430" customFormat="1" x14ac:dyDescent="0.2">
      <c r="A120" s="63"/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  <c r="AI120" s="63"/>
      <c r="AJ120" s="63"/>
      <c r="AK120" s="63"/>
      <c r="AL120" s="63"/>
      <c r="AM120" s="63"/>
      <c r="AN120" s="63"/>
      <c r="AO120" s="63"/>
      <c r="AP120" s="63"/>
      <c r="AQ120" s="63"/>
      <c r="AR120" s="63"/>
      <c r="AS120" s="63"/>
      <c r="AT120" s="63"/>
      <c r="AU120" s="63"/>
      <c r="AV120" s="63"/>
      <c r="AW120" s="63"/>
      <c r="AX120" s="63"/>
      <c r="AY120" s="63"/>
      <c r="AZ120" s="63"/>
      <c r="BA120" s="63"/>
      <c r="BB120" s="63"/>
      <c r="BC120" s="63"/>
      <c r="BD120" s="63"/>
      <c r="BE120" s="63"/>
      <c r="BF120" s="63"/>
      <c r="BG120" s="63"/>
      <c r="BH120" s="63"/>
      <c r="BI120" s="63"/>
      <c r="BJ120" s="63"/>
      <c r="BK120" s="63"/>
      <c r="BL120" s="63"/>
      <c r="BM120" s="63"/>
      <c r="BN120" s="63"/>
      <c r="BO120" s="63"/>
      <c r="BP120" s="63"/>
      <c r="BQ120" s="63"/>
      <c r="BR120" s="63"/>
      <c r="BS120" s="63"/>
      <c r="BT120" s="63"/>
      <c r="BU120" s="63"/>
      <c r="BV120" s="63"/>
      <c r="BW120" s="63"/>
      <c r="BX120" s="63"/>
      <c r="BY120" s="63"/>
      <c r="BZ120" s="63"/>
      <c r="CA120" s="63"/>
      <c r="CB120" s="63"/>
      <c r="CC120" s="63"/>
      <c r="CD120" s="63"/>
      <c r="CE120" s="63"/>
      <c r="CF120" s="63"/>
      <c r="CG120" s="63"/>
      <c r="CH120" s="63"/>
      <c r="CI120" s="63"/>
      <c r="CJ120" s="63"/>
      <c r="CK120" s="63"/>
      <c r="CL120" s="63"/>
      <c r="CM120" s="63"/>
      <c r="CN120" s="63"/>
      <c r="CO120" s="63"/>
      <c r="CP120" s="63"/>
      <c r="CQ120" s="63"/>
      <c r="CR120" s="63"/>
      <c r="CS120" s="63"/>
      <c r="CT120" s="63"/>
      <c r="CU120" s="63"/>
      <c r="CV120" s="63"/>
      <c r="CW120" s="63"/>
      <c r="CX120" s="63"/>
      <c r="CY120" s="63"/>
      <c r="CZ120" s="63"/>
      <c r="DA120" s="63"/>
      <c r="DB120" s="63"/>
      <c r="DC120" s="63"/>
      <c r="DD120" s="63"/>
      <c r="DE120" s="63"/>
      <c r="DF120" s="63"/>
      <c r="DG120" s="63"/>
      <c r="DH120" s="63"/>
      <c r="DI120" s="63"/>
      <c r="DJ120" s="63"/>
      <c r="DK120" s="63"/>
      <c r="DL120" s="63"/>
      <c r="DM120" s="63"/>
      <c r="DN120" s="63"/>
      <c r="DO120" s="63"/>
      <c r="DP120" s="63"/>
      <c r="DQ120" s="63"/>
      <c r="DR120" s="63"/>
      <c r="DS120" s="63"/>
      <c r="DT120" s="63"/>
      <c r="DU120" s="63"/>
      <c r="DV120" s="63"/>
      <c r="DW120" s="63"/>
      <c r="DX120" s="63"/>
      <c r="DY120" s="63"/>
      <c r="DZ120" s="63"/>
      <c r="EA120" s="63"/>
      <c r="EB120" s="63"/>
      <c r="EC120" s="63"/>
      <c r="ED120" s="63"/>
      <c r="EE120" s="63"/>
      <c r="EF120" s="63"/>
      <c r="EG120" s="63"/>
      <c r="EH120" s="63"/>
      <c r="EI120" s="63"/>
      <c r="EJ120" s="63"/>
      <c r="EK120" s="63"/>
      <c r="EL120" s="63"/>
      <c r="EM120" s="63"/>
      <c r="EN120" s="63"/>
      <c r="EO120" s="63"/>
      <c r="EP120" s="63"/>
      <c r="EQ120" s="63"/>
      <c r="ER120" s="63"/>
      <c r="ES120" s="63"/>
      <c r="ET120" s="63"/>
      <c r="EU120" s="63"/>
      <c r="EV120" s="63"/>
      <c r="EW120" s="63"/>
      <c r="EX120" s="63"/>
      <c r="EY120" s="63"/>
      <c r="EZ120" s="63"/>
      <c r="FA120" s="63"/>
      <c r="FB120" s="63"/>
      <c r="FC120" s="63"/>
      <c r="FD120" s="63"/>
      <c r="FE120" s="63"/>
      <c r="FF120" s="63"/>
      <c r="FG120" s="63"/>
      <c r="FH120" s="63"/>
      <c r="FI120" s="63"/>
      <c r="FJ120" s="63"/>
      <c r="FK120" s="63"/>
      <c r="FL120" s="63"/>
      <c r="FM120" s="63"/>
      <c r="FN120" s="63"/>
      <c r="FO120" s="63"/>
      <c r="FP120" s="63"/>
      <c r="FQ120" s="63"/>
      <c r="FR120" s="63"/>
      <c r="FS120" s="63"/>
      <c r="FT120" s="63"/>
      <c r="FU120" s="63"/>
      <c r="FV120" s="63"/>
      <c r="FW120" s="63"/>
      <c r="FX120" s="63"/>
      <c r="FY120" s="63"/>
      <c r="FZ120" s="63"/>
      <c r="GA120" s="63"/>
      <c r="GB120" s="63"/>
      <c r="GC120" s="63"/>
      <c r="GD120" s="63"/>
      <c r="GE120" s="63"/>
      <c r="GF120" s="63"/>
      <c r="GG120" s="63"/>
      <c r="GH120" s="63"/>
      <c r="GI120" s="63"/>
      <c r="GJ120" s="63"/>
      <c r="GK120" s="63"/>
      <c r="GL120" s="63"/>
      <c r="GM120" s="63"/>
      <c r="GN120" s="63"/>
      <c r="GO120" s="63"/>
      <c r="GP120" s="63"/>
      <c r="GQ120" s="63"/>
      <c r="GR120" s="63"/>
      <c r="GS120" s="63"/>
      <c r="GT120" s="63"/>
      <c r="GU120" s="63"/>
      <c r="GV120" s="63"/>
      <c r="GW120" s="63"/>
      <c r="GX120" s="63"/>
      <c r="GY120" s="63"/>
      <c r="GZ120" s="63"/>
      <c r="HA120" s="63"/>
      <c r="HB120" s="63"/>
      <c r="HC120" s="63"/>
      <c r="HD120" s="63"/>
      <c r="HE120" s="63"/>
      <c r="HF120" s="63"/>
      <c r="HG120" s="63"/>
      <c r="HH120" s="63"/>
      <c r="HI120" s="63"/>
      <c r="HJ120" s="63"/>
      <c r="HK120" s="63"/>
      <c r="HL120" s="63"/>
      <c r="HM120" s="63"/>
      <c r="HN120" s="63"/>
      <c r="HO120" s="63"/>
      <c r="HP120" s="63"/>
      <c r="HQ120" s="63"/>
      <c r="HR120" s="63"/>
      <c r="HS120" s="63"/>
      <c r="HT120" s="63"/>
      <c r="HU120" s="63"/>
      <c r="HV120" s="63"/>
      <c r="HW120" s="63"/>
      <c r="HX120" s="63"/>
      <c r="HY120" s="63"/>
      <c r="HZ120" s="63"/>
      <c r="IA120" s="63"/>
      <c r="IB120" s="63"/>
      <c r="IC120" s="63"/>
      <c r="ID120" s="63"/>
      <c r="IE120" s="63"/>
      <c r="IF120" s="63"/>
      <c r="IG120" s="63"/>
      <c r="IH120" s="63"/>
      <c r="II120" s="63"/>
      <c r="IJ120" s="63"/>
      <c r="IK120" s="63"/>
      <c r="IL120" s="63"/>
      <c r="IM120" s="63"/>
      <c r="IN120" s="63"/>
      <c r="IO120" s="63"/>
      <c r="IP120" s="63"/>
      <c r="IQ120" s="63"/>
      <c r="IR120" s="63"/>
      <c r="IS120" s="63"/>
      <c r="IT120" s="63"/>
      <c r="IU120" s="63"/>
      <c r="IV120" s="63"/>
    </row>
    <row r="121" spans="1:256" s="430" customFormat="1" x14ac:dyDescent="0.2">
      <c r="A121" s="63"/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3"/>
      <c r="BH121" s="63"/>
      <c r="BI121" s="63"/>
      <c r="BJ121" s="63"/>
      <c r="BK121" s="63"/>
      <c r="BL121" s="63"/>
      <c r="BM121" s="63"/>
      <c r="BN121" s="63"/>
      <c r="BO121" s="63"/>
      <c r="BP121" s="63"/>
      <c r="BQ121" s="63"/>
      <c r="BR121" s="63"/>
      <c r="BS121" s="63"/>
      <c r="BT121" s="63"/>
      <c r="BU121" s="63"/>
      <c r="BV121" s="63"/>
      <c r="BW121" s="63"/>
      <c r="BX121" s="63"/>
      <c r="BY121" s="63"/>
      <c r="BZ121" s="63"/>
      <c r="CA121" s="63"/>
      <c r="CB121" s="63"/>
      <c r="CC121" s="63"/>
      <c r="CD121" s="63"/>
      <c r="CE121" s="63"/>
      <c r="CF121" s="63"/>
      <c r="CG121" s="63"/>
      <c r="CH121" s="63"/>
      <c r="CI121" s="63"/>
      <c r="CJ121" s="63"/>
      <c r="CK121" s="63"/>
      <c r="CL121" s="63"/>
      <c r="CM121" s="63"/>
      <c r="CN121" s="63"/>
      <c r="CO121" s="63"/>
      <c r="CP121" s="63"/>
      <c r="CQ121" s="63"/>
      <c r="CR121" s="63"/>
      <c r="CS121" s="63"/>
      <c r="CT121" s="63"/>
      <c r="CU121" s="63"/>
      <c r="CV121" s="63"/>
      <c r="CW121" s="63"/>
      <c r="CX121" s="63"/>
      <c r="CY121" s="63"/>
      <c r="CZ121" s="63"/>
      <c r="DA121" s="63"/>
      <c r="DB121" s="63"/>
      <c r="DC121" s="63"/>
      <c r="DD121" s="63"/>
      <c r="DE121" s="63"/>
      <c r="DF121" s="63"/>
      <c r="DG121" s="63"/>
      <c r="DH121" s="63"/>
      <c r="DI121" s="63"/>
      <c r="DJ121" s="63"/>
      <c r="DK121" s="63"/>
      <c r="DL121" s="63"/>
      <c r="DM121" s="63"/>
      <c r="DN121" s="63"/>
      <c r="DO121" s="63"/>
      <c r="DP121" s="63"/>
      <c r="DQ121" s="63"/>
      <c r="DR121" s="63"/>
      <c r="DS121" s="63"/>
      <c r="DT121" s="63"/>
      <c r="DU121" s="63"/>
      <c r="DV121" s="63"/>
      <c r="DW121" s="63"/>
      <c r="DX121" s="63"/>
      <c r="DY121" s="63"/>
      <c r="DZ121" s="63"/>
      <c r="EA121" s="63"/>
      <c r="EB121" s="63"/>
      <c r="EC121" s="63"/>
      <c r="ED121" s="63"/>
      <c r="EE121" s="63"/>
      <c r="EF121" s="63"/>
      <c r="EG121" s="63"/>
      <c r="EH121" s="63"/>
      <c r="EI121" s="63"/>
      <c r="EJ121" s="63"/>
      <c r="EK121" s="63"/>
      <c r="EL121" s="63"/>
      <c r="EM121" s="63"/>
      <c r="EN121" s="63"/>
      <c r="EO121" s="63"/>
      <c r="EP121" s="63"/>
      <c r="EQ121" s="63"/>
      <c r="ER121" s="63"/>
      <c r="ES121" s="63"/>
      <c r="ET121" s="63"/>
      <c r="EU121" s="63"/>
      <c r="EV121" s="63"/>
      <c r="EW121" s="63"/>
      <c r="EX121" s="63"/>
      <c r="EY121" s="63"/>
      <c r="EZ121" s="63"/>
      <c r="FA121" s="63"/>
      <c r="FB121" s="63"/>
      <c r="FC121" s="63"/>
      <c r="FD121" s="63"/>
      <c r="FE121" s="63"/>
      <c r="FF121" s="63"/>
      <c r="FG121" s="63"/>
      <c r="FH121" s="63"/>
      <c r="FI121" s="63"/>
      <c r="FJ121" s="63"/>
      <c r="FK121" s="63"/>
      <c r="FL121" s="63"/>
      <c r="FM121" s="63"/>
      <c r="FN121" s="63"/>
      <c r="FO121" s="63"/>
      <c r="FP121" s="63"/>
      <c r="FQ121" s="63"/>
      <c r="FR121" s="63"/>
      <c r="FS121" s="63"/>
      <c r="FT121" s="63"/>
      <c r="FU121" s="63"/>
      <c r="FV121" s="63"/>
      <c r="FW121" s="63"/>
      <c r="FX121" s="63"/>
      <c r="FY121" s="63"/>
      <c r="FZ121" s="63"/>
      <c r="GA121" s="63"/>
      <c r="GB121" s="63"/>
      <c r="GC121" s="63"/>
      <c r="GD121" s="63"/>
      <c r="GE121" s="63"/>
      <c r="GF121" s="63"/>
      <c r="GG121" s="63"/>
      <c r="GH121" s="63"/>
      <c r="GI121" s="63"/>
      <c r="GJ121" s="63"/>
      <c r="GK121" s="63"/>
      <c r="GL121" s="63"/>
      <c r="GM121" s="63"/>
      <c r="GN121" s="63"/>
      <c r="GO121" s="63"/>
      <c r="GP121" s="63"/>
      <c r="GQ121" s="63"/>
      <c r="GR121" s="63"/>
      <c r="GS121" s="63"/>
      <c r="GT121" s="63"/>
      <c r="GU121" s="63"/>
      <c r="GV121" s="63"/>
      <c r="GW121" s="63"/>
      <c r="GX121" s="63"/>
      <c r="GY121" s="63"/>
      <c r="GZ121" s="63"/>
      <c r="HA121" s="63"/>
      <c r="HB121" s="63"/>
      <c r="HC121" s="63"/>
      <c r="HD121" s="63"/>
      <c r="HE121" s="63"/>
      <c r="HF121" s="63"/>
      <c r="HG121" s="63"/>
      <c r="HH121" s="63"/>
      <c r="HI121" s="63"/>
      <c r="HJ121" s="63"/>
      <c r="HK121" s="63"/>
      <c r="HL121" s="63"/>
      <c r="HM121" s="63"/>
      <c r="HN121" s="63"/>
      <c r="HO121" s="63"/>
      <c r="HP121" s="63"/>
      <c r="HQ121" s="63"/>
      <c r="HR121" s="63"/>
      <c r="HS121" s="63"/>
      <c r="HT121" s="63"/>
      <c r="HU121" s="63"/>
      <c r="HV121" s="63"/>
      <c r="HW121" s="63"/>
      <c r="HX121" s="63"/>
      <c r="HY121" s="63"/>
      <c r="HZ121" s="63"/>
      <c r="IA121" s="63"/>
      <c r="IB121" s="63"/>
      <c r="IC121" s="63"/>
      <c r="ID121" s="63"/>
      <c r="IE121" s="63"/>
      <c r="IF121" s="63"/>
      <c r="IG121" s="63"/>
      <c r="IH121" s="63"/>
      <c r="II121" s="63"/>
      <c r="IJ121" s="63"/>
      <c r="IK121" s="63"/>
      <c r="IL121" s="63"/>
      <c r="IM121" s="63"/>
      <c r="IN121" s="63"/>
      <c r="IO121" s="63"/>
      <c r="IP121" s="63"/>
      <c r="IQ121" s="63"/>
      <c r="IR121" s="63"/>
      <c r="IS121" s="63"/>
      <c r="IT121" s="63"/>
      <c r="IU121" s="63"/>
      <c r="IV121" s="63"/>
    </row>
    <row r="122" spans="1:256" s="430" customFormat="1" x14ac:dyDescent="0.2">
      <c r="A122" s="63"/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N122" s="63"/>
      <c r="AO122" s="63"/>
      <c r="AP122" s="63"/>
      <c r="AQ122" s="63"/>
      <c r="AR122" s="63"/>
      <c r="AS122" s="63"/>
      <c r="AT122" s="63"/>
      <c r="AU122" s="63"/>
      <c r="AV122" s="63"/>
      <c r="AW122" s="63"/>
      <c r="AX122" s="63"/>
      <c r="AY122" s="63"/>
      <c r="AZ122" s="63"/>
      <c r="BA122" s="63"/>
      <c r="BB122" s="63"/>
      <c r="BC122" s="63"/>
      <c r="BD122" s="63"/>
      <c r="BE122" s="63"/>
      <c r="BF122" s="63"/>
      <c r="BG122" s="63"/>
      <c r="BH122" s="63"/>
      <c r="BI122" s="63"/>
      <c r="BJ122" s="63"/>
      <c r="BK122" s="63"/>
      <c r="BL122" s="63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  <c r="EE122" s="63"/>
      <c r="EF122" s="63"/>
      <c r="EG122" s="63"/>
      <c r="EH122" s="63"/>
      <c r="EI122" s="63"/>
      <c r="EJ122" s="63"/>
      <c r="EK122" s="63"/>
      <c r="EL122" s="63"/>
      <c r="EM122" s="63"/>
      <c r="EN122" s="63"/>
      <c r="EO122" s="63"/>
      <c r="EP122" s="63"/>
      <c r="EQ122" s="63"/>
      <c r="ER122" s="63"/>
      <c r="ES122" s="63"/>
      <c r="ET122" s="63"/>
      <c r="EU122" s="63"/>
      <c r="EV122" s="63"/>
      <c r="EW122" s="63"/>
      <c r="EX122" s="63"/>
      <c r="EY122" s="63"/>
      <c r="EZ122" s="63"/>
      <c r="FA122" s="63"/>
      <c r="FB122" s="63"/>
      <c r="FC122" s="63"/>
      <c r="FD122" s="63"/>
      <c r="FE122" s="63"/>
      <c r="FF122" s="63"/>
      <c r="FG122" s="63"/>
      <c r="FH122" s="63"/>
      <c r="FI122" s="63"/>
      <c r="FJ122" s="63"/>
      <c r="FK122" s="63"/>
      <c r="FL122" s="63"/>
      <c r="FM122" s="63"/>
      <c r="FN122" s="63"/>
      <c r="FO122" s="63"/>
      <c r="FP122" s="63"/>
      <c r="FQ122" s="63"/>
      <c r="FR122" s="63"/>
      <c r="FS122" s="63"/>
      <c r="FT122" s="63"/>
      <c r="FU122" s="63"/>
      <c r="FV122" s="63"/>
      <c r="FW122" s="63"/>
      <c r="FX122" s="63"/>
      <c r="FY122" s="63"/>
      <c r="FZ122" s="63"/>
      <c r="GA122" s="63"/>
      <c r="GB122" s="63"/>
      <c r="GC122" s="63"/>
      <c r="GD122" s="63"/>
      <c r="GE122" s="63"/>
      <c r="GF122" s="63"/>
      <c r="GG122" s="63"/>
      <c r="GH122" s="63"/>
      <c r="GI122" s="63"/>
      <c r="GJ122" s="63"/>
      <c r="GK122" s="63"/>
      <c r="GL122" s="63"/>
      <c r="GM122" s="63"/>
      <c r="GN122" s="63"/>
      <c r="GO122" s="63"/>
      <c r="GP122" s="63"/>
      <c r="GQ122" s="63"/>
      <c r="GR122" s="63"/>
      <c r="GS122" s="63"/>
      <c r="GT122" s="63"/>
      <c r="GU122" s="63"/>
      <c r="GV122" s="63"/>
      <c r="GW122" s="63"/>
      <c r="GX122" s="63"/>
      <c r="GY122" s="63"/>
      <c r="GZ122" s="63"/>
      <c r="HA122" s="63"/>
      <c r="HB122" s="63"/>
      <c r="HC122" s="63"/>
      <c r="HD122" s="63"/>
      <c r="HE122" s="63"/>
      <c r="HF122" s="63"/>
      <c r="HG122" s="63"/>
      <c r="HH122" s="63"/>
      <c r="HI122" s="63"/>
      <c r="HJ122" s="63"/>
      <c r="HK122" s="63"/>
      <c r="HL122" s="63"/>
      <c r="HM122" s="63"/>
      <c r="HN122" s="63"/>
      <c r="HO122" s="63"/>
      <c r="HP122" s="63"/>
      <c r="HQ122" s="63"/>
      <c r="HR122" s="63"/>
      <c r="HS122" s="63"/>
      <c r="HT122" s="63"/>
      <c r="HU122" s="63"/>
      <c r="HV122" s="63"/>
      <c r="HW122" s="63"/>
      <c r="HX122" s="63"/>
      <c r="HY122" s="63"/>
      <c r="HZ122" s="63"/>
      <c r="IA122" s="63"/>
      <c r="IB122" s="63"/>
      <c r="IC122" s="63"/>
      <c r="ID122" s="63"/>
      <c r="IE122" s="63"/>
      <c r="IF122" s="63"/>
      <c r="IG122" s="63"/>
      <c r="IH122" s="63"/>
      <c r="II122" s="63"/>
      <c r="IJ122" s="63"/>
      <c r="IK122" s="63"/>
      <c r="IL122" s="63"/>
      <c r="IM122" s="63"/>
      <c r="IN122" s="63"/>
      <c r="IO122" s="63"/>
      <c r="IP122" s="63"/>
      <c r="IQ122" s="63"/>
      <c r="IR122" s="63"/>
      <c r="IS122" s="63"/>
      <c r="IT122" s="63"/>
      <c r="IU122" s="63"/>
      <c r="IV122" s="63"/>
    </row>
    <row r="123" spans="1:256" s="430" customFormat="1" x14ac:dyDescent="0.2">
      <c r="A123" s="63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3"/>
      <c r="BH123" s="63"/>
      <c r="BI123" s="63"/>
      <c r="BJ123" s="63"/>
      <c r="BK123" s="63"/>
      <c r="BL123" s="63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  <c r="EE123" s="63"/>
      <c r="EF123" s="63"/>
      <c r="EG123" s="63"/>
      <c r="EH123" s="63"/>
      <c r="EI123" s="63"/>
      <c r="EJ123" s="63"/>
      <c r="EK123" s="63"/>
      <c r="EL123" s="63"/>
      <c r="EM123" s="63"/>
      <c r="EN123" s="63"/>
      <c r="EO123" s="63"/>
      <c r="EP123" s="63"/>
      <c r="EQ123" s="63"/>
      <c r="ER123" s="63"/>
      <c r="ES123" s="63"/>
      <c r="ET123" s="63"/>
      <c r="EU123" s="63"/>
      <c r="EV123" s="63"/>
      <c r="EW123" s="63"/>
      <c r="EX123" s="63"/>
      <c r="EY123" s="63"/>
      <c r="EZ123" s="63"/>
      <c r="FA123" s="63"/>
      <c r="FB123" s="63"/>
      <c r="FC123" s="63"/>
      <c r="FD123" s="63"/>
      <c r="FE123" s="63"/>
      <c r="FF123" s="63"/>
      <c r="FG123" s="63"/>
      <c r="FH123" s="63"/>
      <c r="FI123" s="63"/>
      <c r="FJ123" s="63"/>
      <c r="FK123" s="63"/>
      <c r="FL123" s="63"/>
      <c r="FM123" s="63"/>
      <c r="FN123" s="63"/>
      <c r="FO123" s="63"/>
      <c r="FP123" s="63"/>
      <c r="FQ123" s="63"/>
      <c r="FR123" s="63"/>
      <c r="FS123" s="63"/>
      <c r="FT123" s="63"/>
      <c r="FU123" s="63"/>
      <c r="FV123" s="63"/>
      <c r="FW123" s="63"/>
      <c r="FX123" s="63"/>
      <c r="FY123" s="63"/>
      <c r="FZ123" s="63"/>
      <c r="GA123" s="63"/>
      <c r="GB123" s="63"/>
      <c r="GC123" s="63"/>
      <c r="GD123" s="63"/>
      <c r="GE123" s="63"/>
      <c r="GF123" s="63"/>
      <c r="GG123" s="63"/>
      <c r="GH123" s="63"/>
      <c r="GI123" s="63"/>
      <c r="GJ123" s="63"/>
      <c r="GK123" s="63"/>
      <c r="GL123" s="63"/>
      <c r="GM123" s="63"/>
      <c r="GN123" s="63"/>
      <c r="GO123" s="63"/>
      <c r="GP123" s="63"/>
      <c r="GQ123" s="63"/>
      <c r="GR123" s="63"/>
      <c r="GS123" s="63"/>
      <c r="GT123" s="63"/>
      <c r="GU123" s="63"/>
      <c r="GV123" s="63"/>
      <c r="GW123" s="63"/>
      <c r="GX123" s="63"/>
      <c r="GY123" s="63"/>
      <c r="GZ123" s="63"/>
      <c r="HA123" s="63"/>
      <c r="HB123" s="63"/>
      <c r="HC123" s="63"/>
      <c r="HD123" s="63"/>
      <c r="HE123" s="63"/>
      <c r="HF123" s="63"/>
      <c r="HG123" s="63"/>
      <c r="HH123" s="63"/>
      <c r="HI123" s="63"/>
      <c r="HJ123" s="63"/>
      <c r="HK123" s="63"/>
      <c r="HL123" s="63"/>
      <c r="HM123" s="63"/>
      <c r="HN123" s="63"/>
      <c r="HO123" s="63"/>
      <c r="HP123" s="63"/>
      <c r="HQ123" s="63"/>
      <c r="HR123" s="63"/>
      <c r="HS123" s="63"/>
      <c r="HT123" s="63"/>
      <c r="HU123" s="63"/>
      <c r="HV123" s="63"/>
      <c r="HW123" s="63"/>
      <c r="HX123" s="63"/>
      <c r="HY123" s="63"/>
      <c r="HZ123" s="63"/>
      <c r="IA123" s="63"/>
      <c r="IB123" s="63"/>
      <c r="IC123" s="63"/>
      <c r="ID123" s="63"/>
      <c r="IE123" s="63"/>
      <c r="IF123" s="63"/>
      <c r="IG123" s="63"/>
      <c r="IH123" s="63"/>
      <c r="II123" s="63"/>
      <c r="IJ123" s="63"/>
      <c r="IK123" s="63"/>
      <c r="IL123" s="63"/>
      <c r="IM123" s="63"/>
      <c r="IN123" s="63"/>
      <c r="IO123" s="63"/>
      <c r="IP123" s="63"/>
      <c r="IQ123" s="63"/>
      <c r="IR123" s="63"/>
      <c r="IS123" s="63"/>
      <c r="IT123" s="63"/>
      <c r="IU123" s="63"/>
      <c r="IV123" s="63"/>
    </row>
    <row r="124" spans="1:256" s="430" customFormat="1" x14ac:dyDescent="0.2">
      <c r="A124" s="63"/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  <c r="AH124" s="63"/>
      <c r="AI124" s="63"/>
      <c r="AJ124" s="63"/>
      <c r="AK124" s="63"/>
      <c r="AL124" s="63"/>
      <c r="AM124" s="63"/>
      <c r="AN124" s="63"/>
      <c r="AO124" s="63"/>
      <c r="AP124" s="63"/>
      <c r="AQ124" s="63"/>
      <c r="AR124" s="63"/>
      <c r="AS124" s="63"/>
      <c r="AT124" s="63"/>
      <c r="AU124" s="63"/>
      <c r="AV124" s="63"/>
      <c r="AW124" s="63"/>
      <c r="AX124" s="63"/>
      <c r="AY124" s="63"/>
      <c r="AZ124" s="63"/>
      <c r="BA124" s="63"/>
      <c r="BB124" s="63"/>
      <c r="BC124" s="63"/>
      <c r="BD124" s="63"/>
      <c r="BE124" s="63"/>
      <c r="BF124" s="63"/>
      <c r="BG124" s="63"/>
      <c r="BH124" s="63"/>
      <c r="BI124" s="63"/>
      <c r="BJ124" s="63"/>
      <c r="BK124" s="63"/>
      <c r="BL124" s="63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  <c r="EE124" s="63"/>
      <c r="EF124" s="63"/>
      <c r="EG124" s="63"/>
      <c r="EH124" s="63"/>
      <c r="EI124" s="63"/>
      <c r="EJ124" s="63"/>
      <c r="EK124" s="63"/>
      <c r="EL124" s="63"/>
      <c r="EM124" s="63"/>
      <c r="EN124" s="63"/>
      <c r="EO124" s="63"/>
      <c r="EP124" s="63"/>
      <c r="EQ124" s="63"/>
      <c r="ER124" s="63"/>
      <c r="ES124" s="63"/>
      <c r="ET124" s="63"/>
      <c r="EU124" s="63"/>
      <c r="EV124" s="63"/>
      <c r="EW124" s="63"/>
      <c r="EX124" s="63"/>
      <c r="EY124" s="63"/>
      <c r="EZ124" s="63"/>
      <c r="FA124" s="63"/>
      <c r="FB124" s="63"/>
      <c r="FC124" s="63"/>
      <c r="FD124" s="63"/>
      <c r="FE124" s="63"/>
      <c r="FF124" s="63"/>
      <c r="FG124" s="63"/>
      <c r="FH124" s="63"/>
      <c r="FI124" s="63"/>
      <c r="FJ124" s="63"/>
      <c r="FK124" s="63"/>
      <c r="FL124" s="63"/>
      <c r="FM124" s="63"/>
      <c r="FN124" s="63"/>
      <c r="FO124" s="63"/>
      <c r="FP124" s="63"/>
      <c r="FQ124" s="63"/>
      <c r="FR124" s="63"/>
      <c r="FS124" s="63"/>
      <c r="FT124" s="63"/>
      <c r="FU124" s="63"/>
      <c r="FV124" s="63"/>
      <c r="FW124" s="63"/>
      <c r="FX124" s="63"/>
      <c r="FY124" s="63"/>
      <c r="FZ124" s="63"/>
      <c r="GA124" s="63"/>
      <c r="GB124" s="63"/>
      <c r="GC124" s="63"/>
      <c r="GD124" s="63"/>
      <c r="GE124" s="63"/>
      <c r="GF124" s="63"/>
      <c r="GG124" s="63"/>
      <c r="GH124" s="63"/>
      <c r="GI124" s="63"/>
      <c r="GJ124" s="63"/>
      <c r="GK124" s="63"/>
      <c r="GL124" s="63"/>
      <c r="GM124" s="63"/>
      <c r="GN124" s="63"/>
      <c r="GO124" s="63"/>
      <c r="GP124" s="63"/>
      <c r="GQ124" s="63"/>
      <c r="GR124" s="63"/>
      <c r="GS124" s="63"/>
      <c r="GT124" s="63"/>
      <c r="GU124" s="63"/>
      <c r="GV124" s="63"/>
      <c r="GW124" s="63"/>
      <c r="GX124" s="63"/>
      <c r="GY124" s="63"/>
      <c r="GZ124" s="63"/>
      <c r="HA124" s="63"/>
      <c r="HB124" s="63"/>
      <c r="HC124" s="63"/>
      <c r="HD124" s="63"/>
      <c r="HE124" s="63"/>
      <c r="HF124" s="63"/>
      <c r="HG124" s="63"/>
      <c r="HH124" s="63"/>
      <c r="HI124" s="63"/>
      <c r="HJ124" s="63"/>
      <c r="HK124" s="63"/>
      <c r="HL124" s="63"/>
      <c r="HM124" s="63"/>
      <c r="HN124" s="63"/>
      <c r="HO124" s="63"/>
      <c r="HP124" s="63"/>
      <c r="HQ124" s="63"/>
      <c r="HR124" s="63"/>
      <c r="HS124" s="63"/>
      <c r="HT124" s="63"/>
      <c r="HU124" s="63"/>
      <c r="HV124" s="63"/>
      <c r="HW124" s="63"/>
      <c r="HX124" s="63"/>
      <c r="HY124" s="63"/>
      <c r="HZ124" s="63"/>
      <c r="IA124" s="63"/>
      <c r="IB124" s="63"/>
      <c r="IC124" s="63"/>
      <c r="ID124" s="63"/>
      <c r="IE124" s="63"/>
      <c r="IF124" s="63"/>
      <c r="IG124" s="63"/>
      <c r="IH124" s="63"/>
      <c r="II124" s="63"/>
      <c r="IJ124" s="63"/>
      <c r="IK124" s="63"/>
      <c r="IL124" s="63"/>
      <c r="IM124" s="63"/>
      <c r="IN124" s="63"/>
      <c r="IO124" s="63"/>
      <c r="IP124" s="63"/>
      <c r="IQ124" s="63"/>
      <c r="IR124" s="63"/>
      <c r="IS124" s="63"/>
      <c r="IT124" s="63"/>
      <c r="IU124" s="63"/>
      <c r="IV124" s="63"/>
    </row>
    <row r="125" spans="1:256" s="430" customFormat="1" x14ac:dyDescent="0.2">
      <c r="A125" s="63"/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3"/>
      <c r="BH125" s="63"/>
      <c r="BI125" s="63"/>
      <c r="BJ125" s="63"/>
      <c r="BK125" s="63"/>
      <c r="BL125" s="63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  <c r="EE125" s="63"/>
      <c r="EF125" s="63"/>
      <c r="EG125" s="63"/>
      <c r="EH125" s="63"/>
      <c r="EI125" s="63"/>
      <c r="EJ125" s="63"/>
      <c r="EK125" s="63"/>
      <c r="EL125" s="63"/>
      <c r="EM125" s="63"/>
      <c r="EN125" s="63"/>
      <c r="EO125" s="63"/>
      <c r="EP125" s="63"/>
      <c r="EQ125" s="63"/>
      <c r="ER125" s="63"/>
      <c r="ES125" s="63"/>
      <c r="ET125" s="63"/>
      <c r="EU125" s="63"/>
      <c r="EV125" s="63"/>
      <c r="EW125" s="63"/>
      <c r="EX125" s="63"/>
      <c r="EY125" s="63"/>
      <c r="EZ125" s="63"/>
      <c r="FA125" s="63"/>
      <c r="FB125" s="63"/>
      <c r="FC125" s="63"/>
      <c r="FD125" s="63"/>
      <c r="FE125" s="63"/>
      <c r="FF125" s="63"/>
      <c r="FG125" s="63"/>
      <c r="FH125" s="63"/>
      <c r="FI125" s="63"/>
      <c r="FJ125" s="63"/>
      <c r="FK125" s="63"/>
      <c r="FL125" s="63"/>
      <c r="FM125" s="63"/>
      <c r="FN125" s="63"/>
      <c r="FO125" s="63"/>
      <c r="FP125" s="63"/>
      <c r="FQ125" s="63"/>
      <c r="FR125" s="63"/>
      <c r="FS125" s="63"/>
      <c r="FT125" s="63"/>
      <c r="FU125" s="63"/>
      <c r="FV125" s="63"/>
      <c r="FW125" s="63"/>
      <c r="FX125" s="63"/>
      <c r="FY125" s="63"/>
      <c r="FZ125" s="63"/>
      <c r="GA125" s="63"/>
      <c r="GB125" s="63"/>
      <c r="GC125" s="63"/>
      <c r="GD125" s="63"/>
      <c r="GE125" s="63"/>
      <c r="GF125" s="63"/>
      <c r="GG125" s="63"/>
      <c r="GH125" s="63"/>
      <c r="GI125" s="63"/>
      <c r="GJ125" s="63"/>
      <c r="GK125" s="63"/>
      <c r="GL125" s="63"/>
      <c r="GM125" s="63"/>
      <c r="GN125" s="63"/>
      <c r="GO125" s="63"/>
      <c r="GP125" s="63"/>
      <c r="GQ125" s="63"/>
      <c r="GR125" s="63"/>
      <c r="GS125" s="63"/>
      <c r="GT125" s="63"/>
      <c r="GU125" s="63"/>
      <c r="GV125" s="63"/>
      <c r="GW125" s="63"/>
      <c r="GX125" s="63"/>
      <c r="GY125" s="63"/>
      <c r="GZ125" s="63"/>
      <c r="HA125" s="63"/>
      <c r="HB125" s="63"/>
      <c r="HC125" s="63"/>
      <c r="HD125" s="63"/>
      <c r="HE125" s="63"/>
      <c r="HF125" s="63"/>
      <c r="HG125" s="63"/>
      <c r="HH125" s="63"/>
      <c r="HI125" s="63"/>
      <c r="HJ125" s="63"/>
      <c r="HK125" s="63"/>
      <c r="HL125" s="63"/>
      <c r="HM125" s="63"/>
      <c r="HN125" s="63"/>
      <c r="HO125" s="63"/>
      <c r="HP125" s="63"/>
      <c r="HQ125" s="63"/>
      <c r="HR125" s="63"/>
      <c r="HS125" s="63"/>
      <c r="HT125" s="63"/>
      <c r="HU125" s="63"/>
      <c r="HV125" s="63"/>
      <c r="HW125" s="63"/>
      <c r="HX125" s="63"/>
      <c r="HY125" s="63"/>
      <c r="HZ125" s="63"/>
      <c r="IA125" s="63"/>
      <c r="IB125" s="63"/>
      <c r="IC125" s="63"/>
      <c r="ID125" s="63"/>
      <c r="IE125" s="63"/>
      <c r="IF125" s="63"/>
      <c r="IG125" s="63"/>
      <c r="IH125" s="63"/>
      <c r="II125" s="63"/>
      <c r="IJ125" s="63"/>
      <c r="IK125" s="63"/>
      <c r="IL125" s="63"/>
      <c r="IM125" s="63"/>
      <c r="IN125" s="63"/>
      <c r="IO125" s="63"/>
      <c r="IP125" s="63"/>
      <c r="IQ125" s="63"/>
      <c r="IR125" s="63"/>
      <c r="IS125" s="63"/>
      <c r="IT125" s="63"/>
      <c r="IU125" s="63"/>
      <c r="IV125" s="63"/>
    </row>
    <row r="126" spans="1:256" s="430" customFormat="1" x14ac:dyDescent="0.2">
      <c r="A126" s="63"/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  <c r="AG126" s="63"/>
      <c r="AH126" s="63"/>
      <c r="AI126" s="63"/>
      <c r="AJ126" s="63"/>
      <c r="AK126" s="63"/>
      <c r="AL126" s="63"/>
      <c r="AM126" s="63"/>
      <c r="AN126" s="63"/>
      <c r="AO126" s="63"/>
      <c r="AP126" s="63"/>
      <c r="AQ126" s="63"/>
      <c r="AR126" s="63"/>
      <c r="AS126" s="63"/>
      <c r="AT126" s="63"/>
      <c r="AU126" s="63"/>
      <c r="AV126" s="63"/>
      <c r="AW126" s="63"/>
      <c r="AX126" s="63"/>
      <c r="AY126" s="63"/>
      <c r="AZ126" s="63"/>
      <c r="BA126" s="63"/>
      <c r="BB126" s="63"/>
      <c r="BC126" s="63"/>
      <c r="BD126" s="63"/>
      <c r="BE126" s="63"/>
      <c r="BF126" s="63"/>
      <c r="BG126" s="63"/>
      <c r="BH126" s="63"/>
      <c r="BI126" s="63"/>
      <c r="BJ126" s="63"/>
      <c r="BK126" s="63"/>
      <c r="BL126" s="63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  <c r="EE126" s="63"/>
      <c r="EF126" s="63"/>
      <c r="EG126" s="63"/>
      <c r="EH126" s="63"/>
      <c r="EI126" s="63"/>
      <c r="EJ126" s="63"/>
      <c r="EK126" s="63"/>
      <c r="EL126" s="63"/>
      <c r="EM126" s="63"/>
      <c r="EN126" s="63"/>
      <c r="EO126" s="63"/>
      <c r="EP126" s="63"/>
      <c r="EQ126" s="63"/>
      <c r="ER126" s="63"/>
      <c r="ES126" s="63"/>
      <c r="ET126" s="63"/>
      <c r="EU126" s="63"/>
      <c r="EV126" s="63"/>
      <c r="EW126" s="63"/>
      <c r="EX126" s="63"/>
      <c r="EY126" s="63"/>
      <c r="EZ126" s="63"/>
      <c r="FA126" s="63"/>
      <c r="FB126" s="63"/>
      <c r="FC126" s="63"/>
      <c r="FD126" s="63"/>
      <c r="FE126" s="63"/>
      <c r="FF126" s="63"/>
      <c r="FG126" s="63"/>
      <c r="FH126" s="63"/>
      <c r="FI126" s="63"/>
      <c r="FJ126" s="63"/>
      <c r="FK126" s="63"/>
      <c r="FL126" s="63"/>
      <c r="FM126" s="63"/>
      <c r="FN126" s="63"/>
      <c r="FO126" s="63"/>
      <c r="FP126" s="63"/>
      <c r="FQ126" s="63"/>
      <c r="FR126" s="63"/>
      <c r="FS126" s="63"/>
      <c r="FT126" s="63"/>
      <c r="FU126" s="63"/>
      <c r="FV126" s="63"/>
      <c r="FW126" s="63"/>
      <c r="FX126" s="63"/>
      <c r="FY126" s="63"/>
      <c r="FZ126" s="63"/>
      <c r="GA126" s="63"/>
      <c r="GB126" s="63"/>
      <c r="GC126" s="63"/>
      <c r="GD126" s="63"/>
      <c r="GE126" s="63"/>
      <c r="GF126" s="63"/>
      <c r="GG126" s="63"/>
      <c r="GH126" s="63"/>
      <c r="GI126" s="63"/>
      <c r="GJ126" s="63"/>
      <c r="GK126" s="63"/>
      <c r="GL126" s="63"/>
      <c r="GM126" s="63"/>
      <c r="GN126" s="63"/>
      <c r="GO126" s="63"/>
      <c r="GP126" s="63"/>
      <c r="GQ126" s="63"/>
      <c r="GR126" s="63"/>
      <c r="GS126" s="63"/>
      <c r="GT126" s="63"/>
      <c r="GU126" s="63"/>
      <c r="GV126" s="63"/>
      <c r="GW126" s="63"/>
      <c r="GX126" s="63"/>
      <c r="GY126" s="63"/>
      <c r="GZ126" s="63"/>
      <c r="HA126" s="63"/>
      <c r="HB126" s="63"/>
      <c r="HC126" s="63"/>
      <c r="HD126" s="63"/>
      <c r="HE126" s="63"/>
      <c r="HF126" s="63"/>
      <c r="HG126" s="63"/>
      <c r="HH126" s="63"/>
      <c r="HI126" s="63"/>
      <c r="HJ126" s="63"/>
      <c r="HK126" s="63"/>
      <c r="HL126" s="63"/>
      <c r="HM126" s="63"/>
      <c r="HN126" s="63"/>
      <c r="HO126" s="63"/>
      <c r="HP126" s="63"/>
      <c r="HQ126" s="63"/>
      <c r="HR126" s="63"/>
      <c r="HS126" s="63"/>
      <c r="HT126" s="63"/>
      <c r="HU126" s="63"/>
      <c r="HV126" s="63"/>
      <c r="HW126" s="63"/>
      <c r="HX126" s="63"/>
      <c r="HY126" s="63"/>
      <c r="HZ126" s="63"/>
      <c r="IA126" s="63"/>
      <c r="IB126" s="63"/>
      <c r="IC126" s="63"/>
      <c r="ID126" s="63"/>
      <c r="IE126" s="63"/>
      <c r="IF126" s="63"/>
      <c r="IG126" s="63"/>
      <c r="IH126" s="63"/>
      <c r="II126" s="63"/>
      <c r="IJ126" s="63"/>
      <c r="IK126" s="63"/>
      <c r="IL126" s="63"/>
      <c r="IM126" s="63"/>
      <c r="IN126" s="63"/>
      <c r="IO126" s="63"/>
      <c r="IP126" s="63"/>
      <c r="IQ126" s="63"/>
      <c r="IR126" s="63"/>
      <c r="IS126" s="63"/>
      <c r="IT126" s="63"/>
      <c r="IU126" s="63"/>
      <c r="IV126" s="63"/>
    </row>
    <row r="127" spans="1:256" s="430" customFormat="1" x14ac:dyDescent="0.2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3"/>
      <c r="BH127" s="63"/>
      <c r="BI127" s="63"/>
      <c r="BJ127" s="63"/>
      <c r="BK127" s="63"/>
      <c r="BL127" s="63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  <c r="EE127" s="63"/>
      <c r="EF127" s="63"/>
      <c r="EG127" s="63"/>
      <c r="EH127" s="63"/>
      <c r="EI127" s="63"/>
      <c r="EJ127" s="63"/>
      <c r="EK127" s="63"/>
      <c r="EL127" s="63"/>
      <c r="EM127" s="63"/>
      <c r="EN127" s="63"/>
      <c r="EO127" s="63"/>
      <c r="EP127" s="63"/>
      <c r="EQ127" s="63"/>
      <c r="ER127" s="63"/>
      <c r="ES127" s="63"/>
      <c r="ET127" s="63"/>
      <c r="EU127" s="63"/>
      <c r="EV127" s="63"/>
      <c r="EW127" s="63"/>
      <c r="EX127" s="63"/>
      <c r="EY127" s="63"/>
      <c r="EZ127" s="63"/>
      <c r="FA127" s="63"/>
      <c r="FB127" s="63"/>
      <c r="FC127" s="63"/>
      <c r="FD127" s="63"/>
      <c r="FE127" s="63"/>
      <c r="FF127" s="63"/>
      <c r="FG127" s="63"/>
      <c r="FH127" s="63"/>
      <c r="FI127" s="63"/>
      <c r="FJ127" s="63"/>
      <c r="FK127" s="63"/>
      <c r="FL127" s="63"/>
      <c r="FM127" s="63"/>
      <c r="FN127" s="63"/>
      <c r="FO127" s="63"/>
      <c r="FP127" s="63"/>
      <c r="FQ127" s="63"/>
      <c r="FR127" s="63"/>
      <c r="FS127" s="63"/>
      <c r="FT127" s="63"/>
      <c r="FU127" s="63"/>
      <c r="FV127" s="63"/>
      <c r="FW127" s="63"/>
      <c r="FX127" s="63"/>
      <c r="FY127" s="63"/>
      <c r="FZ127" s="63"/>
      <c r="GA127" s="63"/>
      <c r="GB127" s="63"/>
      <c r="GC127" s="63"/>
      <c r="GD127" s="63"/>
      <c r="GE127" s="63"/>
      <c r="GF127" s="63"/>
      <c r="GG127" s="63"/>
      <c r="GH127" s="63"/>
      <c r="GI127" s="63"/>
      <c r="GJ127" s="63"/>
      <c r="GK127" s="63"/>
      <c r="GL127" s="63"/>
      <c r="GM127" s="63"/>
      <c r="GN127" s="63"/>
      <c r="GO127" s="63"/>
      <c r="GP127" s="63"/>
      <c r="GQ127" s="63"/>
      <c r="GR127" s="63"/>
      <c r="GS127" s="63"/>
      <c r="GT127" s="63"/>
      <c r="GU127" s="63"/>
      <c r="GV127" s="63"/>
      <c r="GW127" s="63"/>
      <c r="GX127" s="63"/>
      <c r="GY127" s="63"/>
      <c r="GZ127" s="63"/>
      <c r="HA127" s="63"/>
      <c r="HB127" s="63"/>
      <c r="HC127" s="63"/>
      <c r="HD127" s="63"/>
      <c r="HE127" s="63"/>
      <c r="HF127" s="63"/>
      <c r="HG127" s="63"/>
      <c r="HH127" s="63"/>
      <c r="HI127" s="63"/>
      <c r="HJ127" s="63"/>
      <c r="HK127" s="63"/>
      <c r="HL127" s="63"/>
      <c r="HM127" s="63"/>
      <c r="HN127" s="63"/>
      <c r="HO127" s="63"/>
      <c r="HP127" s="63"/>
      <c r="HQ127" s="63"/>
      <c r="HR127" s="63"/>
      <c r="HS127" s="63"/>
      <c r="HT127" s="63"/>
      <c r="HU127" s="63"/>
      <c r="HV127" s="63"/>
      <c r="HW127" s="63"/>
      <c r="HX127" s="63"/>
      <c r="HY127" s="63"/>
      <c r="HZ127" s="63"/>
      <c r="IA127" s="63"/>
      <c r="IB127" s="63"/>
      <c r="IC127" s="63"/>
      <c r="ID127" s="63"/>
      <c r="IE127" s="63"/>
      <c r="IF127" s="63"/>
      <c r="IG127" s="63"/>
      <c r="IH127" s="63"/>
      <c r="II127" s="63"/>
      <c r="IJ127" s="63"/>
      <c r="IK127" s="63"/>
      <c r="IL127" s="63"/>
      <c r="IM127" s="63"/>
      <c r="IN127" s="63"/>
      <c r="IO127" s="63"/>
      <c r="IP127" s="63"/>
      <c r="IQ127" s="63"/>
      <c r="IR127" s="63"/>
      <c r="IS127" s="63"/>
      <c r="IT127" s="63"/>
      <c r="IU127" s="63"/>
      <c r="IV127" s="63"/>
    </row>
    <row r="128" spans="1:256" s="430" customFormat="1" x14ac:dyDescent="0.2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  <c r="AG128" s="63"/>
      <c r="AH128" s="63"/>
      <c r="AI128" s="63"/>
      <c r="AJ128" s="63"/>
      <c r="AK128" s="63"/>
      <c r="AL128" s="63"/>
      <c r="AM128" s="63"/>
      <c r="AN128" s="63"/>
      <c r="AO128" s="63"/>
      <c r="AP128" s="63"/>
      <c r="AQ128" s="63"/>
      <c r="AR128" s="63"/>
      <c r="AS128" s="63"/>
      <c r="AT128" s="63"/>
      <c r="AU128" s="63"/>
      <c r="AV128" s="63"/>
      <c r="AW128" s="63"/>
      <c r="AX128" s="63"/>
      <c r="AY128" s="63"/>
      <c r="AZ128" s="63"/>
      <c r="BA128" s="63"/>
      <c r="BB128" s="63"/>
      <c r="BC128" s="63"/>
      <c r="BD128" s="63"/>
      <c r="BE128" s="63"/>
      <c r="BF128" s="63"/>
      <c r="BG128" s="63"/>
      <c r="BH128" s="63"/>
      <c r="BI128" s="63"/>
      <c r="BJ128" s="63"/>
      <c r="BK128" s="63"/>
      <c r="BL128" s="63"/>
      <c r="BM128" s="63"/>
      <c r="BN128" s="63"/>
      <c r="BO128" s="63"/>
      <c r="BP128" s="63"/>
      <c r="BQ128" s="63"/>
      <c r="BR128" s="63"/>
      <c r="BS128" s="63"/>
      <c r="BT128" s="63"/>
      <c r="BU128" s="63"/>
      <c r="BV128" s="63"/>
      <c r="BW128" s="63"/>
      <c r="BX128" s="63"/>
      <c r="BY128" s="63"/>
      <c r="BZ128" s="63"/>
      <c r="CA128" s="63"/>
      <c r="CB128" s="63"/>
      <c r="CC128" s="63"/>
      <c r="CD128" s="63"/>
      <c r="CE128" s="63"/>
      <c r="CF128" s="63"/>
      <c r="CG128" s="63"/>
      <c r="CH128" s="63"/>
      <c r="CI128" s="63"/>
      <c r="CJ128" s="63"/>
      <c r="CK128" s="63"/>
      <c r="CL128" s="63"/>
      <c r="CM128" s="63"/>
      <c r="CN128" s="63"/>
      <c r="CO128" s="63"/>
      <c r="CP128" s="63"/>
      <c r="CQ128" s="63"/>
      <c r="CR128" s="63"/>
      <c r="CS128" s="63"/>
      <c r="CT128" s="63"/>
      <c r="CU128" s="63"/>
      <c r="CV128" s="63"/>
      <c r="CW128" s="63"/>
      <c r="CX128" s="63"/>
      <c r="CY128" s="63"/>
      <c r="CZ128" s="63"/>
      <c r="DA128" s="63"/>
      <c r="DB128" s="63"/>
      <c r="DC128" s="63"/>
      <c r="DD128" s="63"/>
      <c r="DE128" s="63"/>
      <c r="DF128" s="63"/>
      <c r="DG128" s="63"/>
      <c r="DH128" s="63"/>
      <c r="DI128" s="63"/>
      <c r="DJ128" s="63"/>
      <c r="DK128" s="63"/>
      <c r="DL128" s="63"/>
      <c r="DM128" s="63"/>
      <c r="DN128" s="63"/>
      <c r="DO128" s="63"/>
      <c r="DP128" s="63"/>
      <c r="DQ128" s="63"/>
      <c r="DR128" s="63"/>
      <c r="DS128" s="63"/>
      <c r="DT128" s="63"/>
      <c r="DU128" s="63"/>
      <c r="DV128" s="63"/>
      <c r="DW128" s="63"/>
      <c r="DX128" s="63"/>
      <c r="DY128" s="63"/>
      <c r="DZ128" s="63"/>
      <c r="EA128" s="63"/>
      <c r="EB128" s="63"/>
      <c r="EC128" s="63"/>
      <c r="ED128" s="63"/>
      <c r="EE128" s="63"/>
      <c r="EF128" s="63"/>
      <c r="EG128" s="63"/>
      <c r="EH128" s="63"/>
      <c r="EI128" s="63"/>
      <c r="EJ128" s="63"/>
      <c r="EK128" s="63"/>
      <c r="EL128" s="63"/>
      <c r="EM128" s="63"/>
      <c r="EN128" s="63"/>
      <c r="EO128" s="63"/>
      <c r="EP128" s="63"/>
      <c r="EQ128" s="63"/>
      <c r="ER128" s="63"/>
      <c r="ES128" s="63"/>
      <c r="ET128" s="63"/>
      <c r="EU128" s="63"/>
      <c r="EV128" s="63"/>
      <c r="EW128" s="63"/>
      <c r="EX128" s="63"/>
      <c r="EY128" s="63"/>
      <c r="EZ128" s="63"/>
      <c r="FA128" s="63"/>
      <c r="FB128" s="63"/>
      <c r="FC128" s="63"/>
      <c r="FD128" s="63"/>
      <c r="FE128" s="63"/>
      <c r="FF128" s="63"/>
      <c r="FG128" s="63"/>
      <c r="FH128" s="63"/>
      <c r="FI128" s="63"/>
      <c r="FJ128" s="63"/>
      <c r="FK128" s="63"/>
      <c r="FL128" s="63"/>
      <c r="FM128" s="63"/>
      <c r="FN128" s="63"/>
      <c r="FO128" s="63"/>
      <c r="FP128" s="63"/>
      <c r="FQ128" s="63"/>
      <c r="FR128" s="63"/>
      <c r="FS128" s="63"/>
      <c r="FT128" s="63"/>
      <c r="FU128" s="63"/>
      <c r="FV128" s="63"/>
      <c r="FW128" s="63"/>
      <c r="FX128" s="63"/>
      <c r="FY128" s="63"/>
      <c r="FZ128" s="63"/>
      <c r="GA128" s="63"/>
      <c r="GB128" s="63"/>
      <c r="GC128" s="63"/>
      <c r="GD128" s="63"/>
      <c r="GE128" s="63"/>
      <c r="GF128" s="63"/>
      <c r="GG128" s="63"/>
      <c r="GH128" s="63"/>
      <c r="GI128" s="63"/>
      <c r="GJ128" s="63"/>
      <c r="GK128" s="63"/>
      <c r="GL128" s="63"/>
      <c r="GM128" s="63"/>
      <c r="GN128" s="63"/>
      <c r="GO128" s="63"/>
      <c r="GP128" s="63"/>
      <c r="GQ128" s="63"/>
      <c r="GR128" s="63"/>
      <c r="GS128" s="63"/>
      <c r="GT128" s="63"/>
      <c r="GU128" s="63"/>
      <c r="GV128" s="63"/>
      <c r="GW128" s="63"/>
      <c r="GX128" s="63"/>
      <c r="GY128" s="63"/>
      <c r="GZ128" s="63"/>
      <c r="HA128" s="63"/>
      <c r="HB128" s="63"/>
      <c r="HC128" s="63"/>
      <c r="HD128" s="63"/>
      <c r="HE128" s="63"/>
      <c r="HF128" s="63"/>
      <c r="HG128" s="63"/>
      <c r="HH128" s="63"/>
      <c r="HI128" s="63"/>
      <c r="HJ128" s="63"/>
      <c r="HK128" s="63"/>
      <c r="HL128" s="63"/>
      <c r="HM128" s="63"/>
      <c r="HN128" s="63"/>
      <c r="HO128" s="63"/>
      <c r="HP128" s="63"/>
      <c r="HQ128" s="63"/>
      <c r="HR128" s="63"/>
      <c r="HS128" s="63"/>
      <c r="HT128" s="63"/>
      <c r="HU128" s="63"/>
      <c r="HV128" s="63"/>
      <c r="HW128" s="63"/>
      <c r="HX128" s="63"/>
      <c r="HY128" s="63"/>
      <c r="HZ128" s="63"/>
      <c r="IA128" s="63"/>
      <c r="IB128" s="63"/>
      <c r="IC128" s="63"/>
      <c r="ID128" s="63"/>
      <c r="IE128" s="63"/>
      <c r="IF128" s="63"/>
      <c r="IG128" s="63"/>
      <c r="IH128" s="63"/>
      <c r="II128" s="63"/>
      <c r="IJ128" s="63"/>
      <c r="IK128" s="63"/>
      <c r="IL128" s="63"/>
      <c r="IM128" s="63"/>
      <c r="IN128" s="63"/>
      <c r="IO128" s="63"/>
      <c r="IP128" s="63"/>
      <c r="IQ128" s="63"/>
      <c r="IR128" s="63"/>
      <c r="IS128" s="63"/>
      <c r="IT128" s="63"/>
      <c r="IU128" s="63"/>
      <c r="IV128" s="63"/>
    </row>
    <row r="129" spans="1:256" s="430" customFormat="1" x14ac:dyDescent="0.2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3"/>
      <c r="BH129" s="63"/>
      <c r="BI129" s="63"/>
      <c r="BJ129" s="63"/>
      <c r="BK129" s="63"/>
      <c r="BL129" s="63"/>
      <c r="BM129" s="63"/>
      <c r="BN129" s="63"/>
      <c r="BO129" s="63"/>
      <c r="BP129" s="63"/>
      <c r="BQ129" s="63"/>
      <c r="BR129" s="63"/>
      <c r="BS129" s="63"/>
      <c r="BT129" s="63"/>
      <c r="BU129" s="63"/>
      <c r="BV129" s="63"/>
      <c r="BW129" s="63"/>
      <c r="BX129" s="63"/>
      <c r="BY129" s="63"/>
      <c r="BZ129" s="63"/>
      <c r="CA129" s="63"/>
      <c r="CB129" s="63"/>
      <c r="CC129" s="63"/>
      <c r="CD129" s="63"/>
      <c r="CE129" s="63"/>
      <c r="CF129" s="63"/>
      <c r="CG129" s="63"/>
      <c r="CH129" s="63"/>
      <c r="CI129" s="63"/>
      <c r="CJ129" s="63"/>
      <c r="CK129" s="63"/>
      <c r="CL129" s="63"/>
      <c r="CM129" s="63"/>
      <c r="CN129" s="63"/>
      <c r="CO129" s="63"/>
      <c r="CP129" s="63"/>
      <c r="CQ129" s="63"/>
      <c r="CR129" s="63"/>
      <c r="CS129" s="63"/>
      <c r="CT129" s="63"/>
      <c r="CU129" s="63"/>
      <c r="CV129" s="63"/>
      <c r="CW129" s="63"/>
      <c r="CX129" s="63"/>
      <c r="CY129" s="63"/>
      <c r="CZ129" s="63"/>
      <c r="DA129" s="63"/>
      <c r="DB129" s="63"/>
      <c r="DC129" s="63"/>
      <c r="DD129" s="63"/>
      <c r="DE129" s="63"/>
      <c r="DF129" s="63"/>
      <c r="DG129" s="63"/>
      <c r="DH129" s="63"/>
      <c r="DI129" s="63"/>
      <c r="DJ129" s="63"/>
      <c r="DK129" s="63"/>
      <c r="DL129" s="63"/>
      <c r="DM129" s="63"/>
      <c r="DN129" s="63"/>
      <c r="DO129" s="63"/>
      <c r="DP129" s="63"/>
      <c r="DQ129" s="63"/>
      <c r="DR129" s="63"/>
      <c r="DS129" s="63"/>
      <c r="DT129" s="63"/>
      <c r="DU129" s="63"/>
      <c r="DV129" s="63"/>
      <c r="DW129" s="63"/>
      <c r="DX129" s="63"/>
      <c r="DY129" s="63"/>
      <c r="DZ129" s="63"/>
      <c r="EA129" s="63"/>
      <c r="EB129" s="63"/>
      <c r="EC129" s="63"/>
      <c r="ED129" s="63"/>
      <c r="EE129" s="63"/>
      <c r="EF129" s="63"/>
      <c r="EG129" s="63"/>
      <c r="EH129" s="63"/>
      <c r="EI129" s="63"/>
      <c r="EJ129" s="63"/>
      <c r="EK129" s="63"/>
      <c r="EL129" s="63"/>
      <c r="EM129" s="63"/>
      <c r="EN129" s="63"/>
      <c r="EO129" s="63"/>
      <c r="EP129" s="63"/>
      <c r="EQ129" s="63"/>
      <c r="ER129" s="63"/>
      <c r="ES129" s="63"/>
      <c r="ET129" s="63"/>
      <c r="EU129" s="63"/>
      <c r="EV129" s="63"/>
      <c r="EW129" s="63"/>
      <c r="EX129" s="63"/>
      <c r="EY129" s="63"/>
      <c r="EZ129" s="63"/>
      <c r="FA129" s="63"/>
      <c r="FB129" s="63"/>
      <c r="FC129" s="63"/>
      <c r="FD129" s="63"/>
      <c r="FE129" s="63"/>
      <c r="FF129" s="63"/>
      <c r="FG129" s="63"/>
      <c r="FH129" s="63"/>
      <c r="FI129" s="63"/>
      <c r="FJ129" s="63"/>
      <c r="FK129" s="63"/>
      <c r="FL129" s="63"/>
      <c r="FM129" s="63"/>
      <c r="FN129" s="63"/>
      <c r="FO129" s="63"/>
      <c r="FP129" s="63"/>
      <c r="FQ129" s="63"/>
      <c r="FR129" s="63"/>
      <c r="FS129" s="63"/>
      <c r="FT129" s="63"/>
      <c r="FU129" s="63"/>
      <c r="FV129" s="63"/>
      <c r="FW129" s="63"/>
      <c r="FX129" s="63"/>
      <c r="FY129" s="63"/>
      <c r="FZ129" s="63"/>
      <c r="GA129" s="63"/>
      <c r="GB129" s="63"/>
      <c r="GC129" s="63"/>
      <c r="GD129" s="63"/>
      <c r="GE129" s="63"/>
      <c r="GF129" s="63"/>
      <c r="GG129" s="63"/>
      <c r="GH129" s="63"/>
      <c r="GI129" s="63"/>
      <c r="GJ129" s="63"/>
      <c r="GK129" s="63"/>
      <c r="GL129" s="63"/>
      <c r="GM129" s="63"/>
      <c r="GN129" s="63"/>
      <c r="GO129" s="63"/>
      <c r="GP129" s="63"/>
      <c r="GQ129" s="63"/>
      <c r="GR129" s="63"/>
      <c r="GS129" s="63"/>
      <c r="GT129" s="63"/>
      <c r="GU129" s="63"/>
      <c r="GV129" s="63"/>
      <c r="GW129" s="63"/>
      <c r="GX129" s="63"/>
      <c r="GY129" s="63"/>
      <c r="GZ129" s="63"/>
      <c r="HA129" s="63"/>
      <c r="HB129" s="63"/>
      <c r="HC129" s="63"/>
      <c r="HD129" s="63"/>
      <c r="HE129" s="63"/>
      <c r="HF129" s="63"/>
      <c r="HG129" s="63"/>
      <c r="HH129" s="63"/>
      <c r="HI129" s="63"/>
      <c r="HJ129" s="63"/>
      <c r="HK129" s="63"/>
      <c r="HL129" s="63"/>
      <c r="HM129" s="63"/>
      <c r="HN129" s="63"/>
      <c r="HO129" s="63"/>
      <c r="HP129" s="63"/>
      <c r="HQ129" s="63"/>
      <c r="HR129" s="63"/>
      <c r="HS129" s="63"/>
      <c r="HT129" s="63"/>
      <c r="HU129" s="63"/>
      <c r="HV129" s="63"/>
      <c r="HW129" s="63"/>
      <c r="HX129" s="63"/>
      <c r="HY129" s="63"/>
      <c r="HZ129" s="63"/>
      <c r="IA129" s="63"/>
      <c r="IB129" s="63"/>
      <c r="IC129" s="63"/>
      <c r="ID129" s="63"/>
      <c r="IE129" s="63"/>
      <c r="IF129" s="63"/>
      <c r="IG129" s="63"/>
      <c r="IH129" s="63"/>
      <c r="II129" s="63"/>
      <c r="IJ129" s="63"/>
      <c r="IK129" s="63"/>
      <c r="IL129" s="63"/>
      <c r="IM129" s="63"/>
      <c r="IN129" s="63"/>
      <c r="IO129" s="63"/>
      <c r="IP129" s="63"/>
      <c r="IQ129" s="63"/>
      <c r="IR129" s="63"/>
      <c r="IS129" s="63"/>
      <c r="IT129" s="63"/>
      <c r="IU129" s="63"/>
      <c r="IV129" s="63"/>
    </row>
    <row r="130" spans="1:256" s="430" customFormat="1" x14ac:dyDescent="0.2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  <c r="AG130" s="63"/>
      <c r="AH130" s="63"/>
      <c r="AI130" s="63"/>
      <c r="AJ130" s="63"/>
      <c r="AK130" s="63"/>
      <c r="AL130" s="63"/>
      <c r="AM130" s="63"/>
      <c r="AN130" s="63"/>
      <c r="AO130" s="63"/>
      <c r="AP130" s="63"/>
      <c r="AQ130" s="63"/>
      <c r="AR130" s="63"/>
      <c r="AS130" s="63"/>
      <c r="AT130" s="63"/>
      <c r="AU130" s="63"/>
      <c r="AV130" s="63"/>
      <c r="AW130" s="63"/>
      <c r="AX130" s="63"/>
      <c r="AY130" s="63"/>
      <c r="AZ130" s="63"/>
      <c r="BA130" s="63"/>
      <c r="BB130" s="63"/>
      <c r="BC130" s="63"/>
      <c r="BD130" s="63"/>
      <c r="BE130" s="63"/>
      <c r="BF130" s="63"/>
      <c r="BG130" s="63"/>
      <c r="BH130" s="63"/>
      <c r="BI130" s="63"/>
      <c r="BJ130" s="63"/>
      <c r="BK130" s="63"/>
      <c r="BL130" s="63"/>
      <c r="BM130" s="63"/>
      <c r="BN130" s="63"/>
      <c r="BO130" s="63"/>
      <c r="BP130" s="63"/>
      <c r="BQ130" s="63"/>
      <c r="BR130" s="63"/>
      <c r="BS130" s="63"/>
      <c r="BT130" s="63"/>
      <c r="BU130" s="63"/>
      <c r="BV130" s="63"/>
      <c r="BW130" s="63"/>
      <c r="BX130" s="63"/>
      <c r="BY130" s="63"/>
      <c r="BZ130" s="63"/>
      <c r="CA130" s="63"/>
      <c r="CB130" s="63"/>
      <c r="CC130" s="63"/>
      <c r="CD130" s="63"/>
      <c r="CE130" s="63"/>
      <c r="CF130" s="63"/>
      <c r="CG130" s="63"/>
      <c r="CH130" s="63"/>
      <c r="CI130" s="63"/>
      <c r="CJ130" s="63"/>
      <c r="CK130" s="63"/>
      <c r="CL130" s="63"/>
      <c r="CM130" s="63"/>
      <c r="CN130" s="63"/>
      <c r="CO130" s="63"/>
      <c r="CP130" s="63"/>
      <c r="CQ130" s="63"/>
      <c r="CR130" s="63"/>
      <c r="CS130" s="63"/>
      <c r="CT130" s="63"/>
      <c r="CU130" s="63"/>
      <c r="CV130" s="63"/>
      <c r="CW130" s="63"/>
      <c r="CX130" s="63"/>
      <c r="CY130" s="63"/>
      <c r="CZ130" s="63"/>
      <c r="DA130" s="63"/>
      <c r="DB130" s="63"/>
      <c r="DC130" s="63"/>
      <c r="DD130" s="63"/>
      <c r="DE130" s="63"/>
      <c r="DF130" s="63"/>
      <c r="DG130" s="63"/>
      <c r="DH130" s="63"/>
      <c r="DI130" s="63"/>
      <c r="DJ130" s="63"/>
      <c r="DK130" s="63"/>
      <c r="DL130" s="63"/>
      <c r="DM130" s="63"/>
      <c r="DN130" s="63"/>
      <c r="DO130" s="63"/>
      <c r="DP130" s="63"/>
      <c r="DQ130" s="63"/>
      <c r="DR130" s="63"/>
      <c r="DS130" s="63"/>
      <c r="DT130" s="63"/>
      <c r="DU130" s="63"/>
      <c r="DV130" s="63"/>
      <c r="DW130" s="63"/>
      <c r="DX130" s="63"/>
      <c r="DY130" s="63"/>
      <c r="DZ130" s="63"/>
      <c r="EA130" s="63"/>
      <c r="EB130" s="63"/>
      <c r="EC130" s="63"/>
      <c r="ED130" s="63"/>
      <c r="EE130" s="63"/>
      <c r="EF130" s="63"/>
      <c r="EG130" s="63"/>
      <c r="EH130" s="63"/>
      <c r="EI130" s="63"/>
      <c r="EJ130" s="63"/>
      <c r="EK130" s="63"/>
      <c r="EL130" s="63"/>
      <c r="EM130" s="63"/>
      <c r="EN130" s="63"/>
      <c r="EO130" s="63"/>
      <c r="EP130" s="63"/>
      <c r="EQ130" s="63"/>
      <c r="ER130" s="63"/>
      <c r="ES130" s="63"/>
      <c r="ET130" s="63"/>
      <c r="EU130" s="63"/>
      <c r="EV130" s="63"/>
      <c r="EW130" s="63"/>
      <c r="EX130" s="63"/>
      <c r="EY130" s="63"/>
      <c r="EZ130" s="63"/>
      <c r="FA130" s="63"/>
      <c r="FB130" s="63"/>
      <c r="FC130" s="63"/>
      <c r="FD130" s="63"/>
      <c r="FE130" s="63"/>
      <c r="FF130" s="63"/>
      <c r="FG130" s="63"/>
      <c r="FH130" s="63"/>
      <c r="FI130" s="63"/>
      <c r="FJ130" s="63"/>
      <c r="FK130" s="63"/>
      <c r="FL130" s="63"/>
      <c r="FM130" s="63"/>
      <c r="FN130" s="63"/>
      <c r="FO130" s="63"/>
      <c r="FP130" s="63"/>
      <c r="FQ130" s="63"/>
      <c r="FR130" s="63"/>
      <c r="FS130" s="63"/>
      <c r="FT130" s="63"/>
      <c r="FU130" s="63"/>
      <c r="FV130" s="63"/>
      <c r="FW130" s="63"/>
      <c r="FX130" s="63"/>
      <c r="FY130" s="63"/>
      <c r="FZ130" s="63"/>
      <c r="GA130" s="63"/>
      <c r="GB130" s="63"/>
      <c r="GC130" s="63"/>
      <c r="GD130" s="63"/>
      <c r="GE130" s="63"/>
      <c r="GF130" s="63"/>
      <c r="GG130" s="63"/>
      <c r="GH130" s="63"/>
      <c r="GI130" s="63"/>
      <c r="GJ130" s="63"/>
      <c r="GK130" s="63"/>
      <c r="GL130" s="63"/>
      <c r="GM130" s="63"/>
      <c r="GN130" s="63"/>
      <c r="GO130" s="63"/>
      <c r="GP130" s="63"/>
      <c r="GQ130" s="63"/>
      <c r="GR130" s="63"/>
      <c r="GS130" s="63"/>
      <c r="GT130" s="63"/>
      <c r="GU130" s="63"/>
      <c r="GV130" s="63"/>
      <c r="GW130" s="63"/>
      <c r="GX130" s="63"/>
      <c r="GY130" s="63"/>
      <c r="GZ130" s="63"/>
      <c r="HA130" s="63"/>
      <c r="HB130" s="63"/>
      <c r="HC130" s="63"/>
      <c r="HD130" s="63"/>
      <c r="HE130" s="63"/>
      <c r="HF130" s="63"/>
      <c r="HG130" s="63"/>
      <c r="HH130" s="63"/>
      <c r="HI130" s="63"/>
      <c r="HJ130" s="63"/>
      <c r="HK130" s="63"/>
      <c r="HL130" s="63"/>
      <c r="HM130" s="63"/>
      <c r="HN130" s="63"/>
      <c r="HO130" s="63"/>
      <c r="HP130" s="63"/>
      <c r="HQ130" s="63"/>
      <c r="HR130" s="63"/>
      <c r="HS130" s="63"/>
      <c r="HT130" s="63"/>
      <c r="HU130" s="63"/>
      <c r="HV130" s="63"/>
      <c r="HW130" s="63"/>
      <c r="HX130" s="63"/>
      <c r="HY130" s="63"/>
      <c r="HZ130" s="63"/>
      <c r="IA130" s="63"/>
      <c r="IB130" s="63"/>
      <c r="IC130" s="63"/>
      <c r="ID130" s="63"/>
      <c r="IE130" s="63"/>
      <c r="IF130" s="63"/>
      <c r="IG130" s="63"/>
      <c r="IH130" s="63"/>
      <c r="II130" s="63"/>
      <c r="IJ130" s="63"/>
      <c r="IK130" s="63"/>
      <c r="IL130" s="63"/>
      <c r="IM130" s="63"/>
      <c r="IN130" s="63"/>
      <c r="IO130" s="63"/>
      <c r="IP130" s="63"/>
      <c r="IQ130" s="63"/>
      <c r="IR130" s="63"/>
      <c r="IS130" s="63"/>
      <c r="IT130" s="63"/>
      <c r="IU130" s="63"/>
      <c r="IV130" s="63"/>
    </row>
    <row r="131" spans="1:256" s="430" customFormat="1" x14ac:dyDescent="0.2">
      <c r="A131" s="63"/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3"/>
      <c r="BH131" s="63"/>
      <c r="BI131" s="63"/>
      <c r="BJ131" s="63"/>
      <c r="BK131" s="63"/>
      <c r="BL131" s="63"/>
      <c r="BM131" s="63"/>
      <c r="BN131" s="63"/>
      <c r="BO131" s="63"/>
      <c r="BP131" s="63"/>
      <c r="BQ131" s="63"/>
      <c r="BR131" s="63"/>
      <c r="BS131" s="63"/>
      <c r="BT131" s="63"/>
      <c r="BU131" s="63"/>
      <c r="BV131" s="63"/>
      <c r="BW131" s="63"/>
      <c r="BX131" s="63"/>
      <c r="BY131" s="63"/>
      <c r="BZ131" s="63"/>
      <c r="CA131" s="63"/>
      <c r="CB131" s="63"/>
      <c r="CC131" s="63"/>
      <c r="CD131" s="63"/>
      <c r="CE131" s="63"/>
      <c r="CF131" s="63"/>
      <c r="CG131" s="63"/>
      <c r="CH131" s="63"/>
      <c r="CI131" s="63"/>
      <c r="CJ131" s="63"/>
      <c r="CK131" s="63"/>
      <c r="CL131" s="63"/>
      <c r="CM131" s="63"/>
      <c r="CN131" s="63"/>
      <c r="CO131" s="63"/>
      <c r="CP131" s="63"/>
      <c r="CQ131" s="63"/>
      <c r="CR131" s="63"/>
      <c r="CS131" s="63"/>
      <c r="CT131" s="63"/>
      <c r="CU131" s="63"/>
      <c r="CV131" s="63"/>
      <c r="CW131" s="63"/>
      <c r="CX131" s="63"/>
      <c r="CY131" s="63"/>
      <c r="CZ131" s="63"/>
      <c r="DA131" s="63"/>
      <c r="DB131" s="63"/>
      <c r="DC131" s="63"/>
      <c r="DD131" s="63"/>
      <c r="DE131" s="63"/>
      <c r="DF131" s="63"/>
      <c r="DG131" s="63"/>
      <c r="DH131" s="63"/>
      <c r="DI131" s="63"/>
      <c r="DJ131" s="63"/>
      <c r="DK131" s="63"/>
      <c r="DL131" s="63"/>
      <c r="DM131" s="63"/>
      <c r="DN131" s="63"/>
      <c r="DO131" s="63"/>
      <c r="DP131" s="63"/>
      <c r="DQ131" s="63"/>
      <c r="DR131" s="63"/>
      <c r="DS131" s="63"/>
      <c r="DT131" s="63"/>
      <c r="DU131" s="63"/>
      <c r="DV131" s="63"/>
      <c r="DW131" s="63"/>
      <c r="DX131" s="63"/>
      <c r="DY131" s="63"/>
      <c r="DZ131" s="63"/>
      <c r="EA131" s="63"/>
      <c r="EB131" s="63"/>
      <c r="EC131" s="63"/>
      <c r="ED131" s="63"/>
      <c r="EE131" s="63"/>
      <c r="EF131" s="63"/>
      <c r="EG131" s="63"/>
      <c r="EH131" s="63"/>
      <c r="EI131" s="63"/>
      <c r="EJ131" s="63"/>
      <c r="EK131" s="63"/>
      <c r="EL131" s="63"/>
      <c r="EM131" s="63"/>
      <c r="EN131" s="63"/>
      <c r="EO131" s="63"/>
      <c r="EP131" s="63"/>
      <c r="EQ131" s="63"/>
      <c r="ER131" s="63"/>
      <c r="ES131" s="63"/>
      <c r="ET131" s="63"/>
      <c r="EU131" s="63"/>
      <c r="EV131" s="63"/>
      <c r="EW131" s="63"/>
      <c r="EX131" s="63"/>
      <c r="EY131" s="63"/>
      <c r="EZ131" s="63"/>
      <c r="FA131" s="63"/>
      <c r="FB131" s="63"/>
      <c r="FC131" s="63"/>
      <c r="FD131" s="63"/>
      <c r="FE131" s="63"/>
      <c r="FF131" s="63"/>
      <c r="FG131" s="63"/>
      <c r="FH131" s="63"/>
      <c r="FI131" s="63"/>
      <c r="FJ131" s="63"/>
      <c r="FK131" s="63"/>
      <c r="FL131" s="63"/>
      <c r="FM131" s="63"/>
      <c r="FN131" s="63"/>
      <c r="FO131" s="63"/>
      <c r="FP131" s="63"/>
      <c r="FQ131" s="63"/>
      <c r="FR131" s="63"/>
      <c r="FS131" s="63"/>
      <c r="FT131" s="63"/>
      <c r="FU131" s="63"/>
      <c r="FV131" s="63"/>
      <c r="FW131" s="63"/>
      <c r="FX131" s="63"/>
      <c r="FY131" s="63"/>
      <c r="FZ131" s="63"/>
      <c r="GA131" s="63"/>
      <c r="GB131" s="63"/>
      <c r="GC131" s="63"/>
      <c r="GD131" s="63"/>
      <c r="GE131" s="63"/>
      <c r="GF131" s="63"/>
      <c r="GG131" s="63"/>
      <c r="GH131" s="63"/>
      <c r="GI131" s="63"/>
      <c r="GJ131" s="63"/>
      <c r="GK131" s="63"/>
      <c r="GL131" s="63"/>
      <c r="GM131" s="63"/>
      <c r="GN131" s="63"/>
      <c r="GO131" s="63"/>
      <c r="GP131" s="63"/>
      <c r="GQ131" s="63"/>
      <c r="GR131" s="63"/>
      <c r="GS131" s="63"/>
      <c r="GT131" s="63"/>
      <c r="GU131" s="63"/>
      <c r="GV131" s="63"/>
      <c r="GW131" s="63"/>
      <c r="GX131" s="63"/>
      <c r="GY131" s="63"/>
      <c r="GZ131" s="63"/>
      <c r="HA131" s="63"/>
      <c r="HB131" s="63"/>
      <c r="HC131" s="63"/>
      <c r="HD131" s="63"/>
      <c r="HE131" s="63"/>
      <c r="HF131" s="63"/>
      <c r="HG131" s="63"/>
      <c r="HH131" s="63"/>
      <c r="HI131" s="63"/>
      <c r="HJ131" s="63"/>
      <c r="HK131" s="63"/>
      <c r="HL131" s="63"/>
      <c r="HM131" s="63"/>
      <c r="HN131" s="63"/>
      <c r="HO131" s="63"/>
      <c r="HP131" s="63"/>
      <c r="HQ131" s="63"/>
      <c r="HR131" s="63"/>
      <c r="HS131" s="63"/>
      <c r="HT131" s="63"/>
      <c r="HU131" s="63"/>
      <c r="HV131" s="63"/>
      <c r="HW131" s="63"/>
      <c r="HX131" s="63"/>
      <c r="HY131" s="63"/>
      <c r="HZ131" s="63"/>
      <c r="IA131" s="63"/>
      <c r="IB131" s="63"/>
      <c r="IC131" s="63"/>
      <c r="ID131" s="63"/>
      <c r="IE131" s="63"/>
      <c r="IF131" s="63"/>
      <c r="IG131" s="63"/>
      <c r="IH131" s="63"/>
      <c r="II131" s="63"/>
      <c r="IJ131" s="63"/>
      <c r="IK131" s="63"/>
      <c r="IL131" s="63"/>
      <c r="IM131" s="63"/>
      <c r="IN131" s="63"/>
      <c r="IO131" s="63"/>
      <c r="IP131" s="63"/>
      <c r="IQ131" s="63"/>
      <c r="IR131" s="63"/>
      <c r="IS131" s="63"/>
      <c r="IT131" s="63"/>
      <c r="IU131" s="63"/>
      <c r="IV131" s="63"/>
    </row>
    <row r="132" spans="1:256" s="430" customFormat="1" x14ac:dyDescent="0.2">
      <c r="A132" s="63"/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  <c r="AG132" s="63"/>
      <c r="AH132" s="63"/>
      <c r="AI132" s="63"/>
      <c r="AJ132" s="63"/>
      <c r="AK132" s="63"/>
      <c r="AL132" s="63"/>
      <c r="AM132" s="63"/>
      <c r="AN132" s="63"/>
      <c r="AO132" s="63"/>
      <c r="AP132" s="63"/>
      <c r="AQ132" s="63"/>
      <c r="AR132" s="63"/>
      <c r="AS132" s="63"/>
      <c r="AT132" s="63"/>
      <c r="AU132" s="63"/>
      <c r="AV132" s="63"/>
      <c r="AW132" s="63"/>
      <c r="AX132" s="63"/>
      <c r="AY132" s="63"/>
      <c r="AZ132" s="63"/>
      <c r="BA132" s="63"/>
      <c r="BB132" s="63"/>
      <c r="BC132" s="63"/>
      <c r="BD132" s="63"/>
      <c r="BE132" s="63"/>
      <c r="BF132" s="63"/>
      <c r="BG132" s="63"/>
      <c r="BH132" s="63"/>
      <c r="BI132" s="63"/>
      <c r="BJ132" s="63"/>
      <c r="BK132" s="63"/>
      <c r="BL132" s="63"/>
      <c r="BM132" s="63"/>
      <c r="BN132" s="63"/>
      <c r="BO132" s="63"/>
      <c r="BP132" s="63"/>
      <c r="BQ132" s="63"/>
      <c r="BR132" s="63"/>
      <c r="BS132" s="63"/>
      <c r="BT132" s="63"/>
      <c r="BU132" s="63"/>
      <c r="BV132" s="63"/>
      <c r="BW132" s="63"/>
      <c r="BX132" s="63"/>
      <c r="BY132" s="63"/>
      <c r="BZ132" s="63"/>
      <c r="CA132" s="63"/>
      <c r="CB132" s="63"/>
      <c r="CC132" s="63"/>
      <c r="CD132" s="63"/>
      <c r="CE132" s="63"/>
      <c r="CF132" s="63"/>
      <c r="CG132" s="63"/>
      <c r="CH132" s="63"/>
      <c r="CI132" s="63"/>
      <c r="CJ132" s="63"/>
      <c r="CK132" s="63"/>
      <c r="CL132" s="63"/>
      <c r="CM132" s="63"/>
      <c r="CN132" s="63"/>
      <c r="CO132" s="63"/>
      <c r="CP132" s="63"/>
      <c r="CQ132" s="63"/>
      <c r="CR132" s="63"/>
      <c r="CS132" s="63"/>
      <c r="CT132" s="63"/>
      <c r="CU132" s="63"/>
      <c r="CV132" s="63"/>
      <c r="CW132" s="63"/>
      <c r="CX132" s="63"/>
      <c r="CY132" s="63"/>
      <c r="CZ132" s="63"/>
      <c r="DA132" s="63"/>
      <c r="DB132" s="63"/>
      <c r="DC132" s="63"/>
      <c r="DD132" s="63"/>
      <c r="DE132" s="63"/>
      <c r="DF132" s="63"/>
      <c r="DG132" s="63"/>
      <c r="DH132" s="63"/>
      <c r="DI132" s="63"/>
      <c r="DJ132" s="63"/>
      <c r="DK132" s="63"/>
      <c r="DL132" s="63"/>
      <c r="DM132" s="63"/>
      <c r="DN132" s="63"/>
      <c r="DO132" s="63"/>
      <c r="DP132" s="63"/>
      <c r="DQ132" s="63"/>
      <c r="DR132" s="63"/>
      <c r="DS132" s="63"/>
      <c r="DT132" s="63"/>
      <c r="DU132" s="63"/>
      <c r="DV132" s="63"/>
      <c r="DW132" s="63"/>
      <c r="DX132" s="63"/>
      <c r="DY132" s="63"/>
      <c r="DZ132" s="63"/>
      <c r="EA132" s="63"/>
      <c r="EB132" s="63"/>
      <c r="EC132" s="63"/>
      <c r="ED132" s="63"/>
      <c r="EE132" s="63"/>
      <c r="EF132" s="63"/>
      <c r="EG132" s="63"/>
      <c r="EH132" s="63"/>
      <c r="EI132" s="63"/>
      <c r="EJ132" s="63"/>
      <c r="EK132" s="63"/>
      <c r="EL132" s="63"/>
      <c r="EM132" s="63"/>
      <c r="EN132" s="63"/>
      <c r="EO132" s="63"/>
      <c r="EP132" s="63"/>
      <c r="EQ132" s="63"/>
      <c r="ER132" s="63"/>
      <c r="ES132" s="63"/>
      <c r="ET132" s="63"/>
      <c r="EU132" s="63"/>
      <c r="EV132" s="63"/>
      <c r="EW132" s="63"/>
      <c r="EX132" s="63"/>
      <c r="EY132" s="63"/>
      <c r="EZ132" s="63"/>
      <c r="FA132" s="63"/>
      <c r="FB132" s="63"/>
      <c r="FC132" s="63"/>
      <c r="FD132" s="63"/>
      <c r="FE132" s="63"/>
      <c r="FF132" s="63"/>
      <c r="FG132" s="63"/>
      <c r="FH132" s="63"/>
      <c r="FI132" s="63"/>
      <c r="FJ132" s="63"/>
      <c r="FK132" s="63"/>
      <c r="FL132" s="63"/>
      <c r="FM132" s="63"/>
      <c r="FN132" s="63"/>
      <c r="FO132" s="63"/>
      <c r="FP132" s="63"/>
      <c r="FQ132" s="63"/>
      <c r="FR132" s="63"/>
      <c r="FS132" s="63"/>
      <c r="FT132" s="63"/>
      <c r="FU132" s="63"/>
      <c r="FV132" s="63"/>
      <c r="FW132" s="63"/>
      <c r="FX132" s="63"/>
      <c r="FY132" s="63"/>
      <c r="FZ132" s="63"/>
      <c r="GA132" s="63"/>
      <c r="GB132" s="63"/>
      <c r="GC132" s="63"/>
      <c r="GD132" s="63"/>
      <c r="GE132" s="63"/>
      <c r="GF132" s="63"/>
      <c r="GG132" s="63"/>
      <c r="GH132" s="63"/>
      <c r="GI132" s="63"/>
      <c r="GJ132" s="63"/>
      <c r="GK132" s="63"/>
      <c r="GL132" s="63"/>
      <c r="GM132" s="63"/>
      <c r="GN132" s="63"/>
      <c r="GO132" s="63"/>
      <c r="GP132" s="63"/>
      <c r="GQ132" s="63"/>
      <c r="GR132" s="63"/>
      <c r="GS132" s="63"/>
      <c r="GT132" s="63"/>
      <c r="GU132" s="63"/>
      <c r="GV132" s="63"/>
      <c r="GW132" s="63"/>
      <c r="GX132" s="63"/>
      <c r="GY132" s="63"/>
      <c r="GZ132" s="63"/>
      <c r="HA132" s="63"/>
      <c r="HB132" s="63"/>
      <c r="HC132" s="63"/>
      <c r="HD132" s="63"/>
      <c r="HE132" s="63"/>
      <c r="HF132" s="63"/>
      <c r="HG132" s="63"/>
      <c r="HH132" s="63"/>
      <c r="HI132" s="63"/>
      <c r="HJ132" s="63"/>
      <c r="HK132" s="63"/>
      <c r="HL132" s="63"/>
      <c r="HM132" s="63"/>
      <c r="HN132" s="63"/>
      <c r="HO132" s="63"/>
      <c r="HP132" s="63"/>
      <c r="HQ132" s="63"/>
      <c r="HR132" s="63"/>
      <c r="HS132" s="63"/>
      <c r="HT132" s="63"/>
      <c r="HU132" s="63"/>
      <c r="HV132" s="63"/>
      <c r="HW132" s="63"/>
      <c r="HX132" s="63"/>
      <c r="HY132" s="63"/>
      <c r="HZ132" s="63"/>
      <c r="IA132" s="63"/>
      <c r="IB132" s="63"/>
      <c r="IC132" s="63"/>
      <c r="ID132" s="63"/>
      <c r="IE132" s="63"/>
      <c r="IF132" s="63"/>
      <c r="IG132" s="63"/>
      <c r="IH132" s="63"/>
      <c r="II132" s="63"/>
      <c r="IJ132" s="63"/>
      <c r="IK132" s="63"/>
      <c r="IL132" s="63"/>
      <c r="IM132" s="63"/>
      <c r="IN132" s="63"/>
      <c r="IO132" s="63"/>
      <c r="IP132" s="63"/>
      <c r="IQ132" s="63"/>
      <c r="IR132" s="63"/>
      <c r="IS132" s="63"/>
      <c r="IT132" s="63"/>
      <c r="IU132" s="63"/>
      <c r="IV132" s="63"/>
    </row>
    <row r="133" spans="1:256" s="430" customFormat="1" x14ac:dyDescent="0.2">
      <c r="A133" s="63"/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  <c r="AG133" s="63"/>
      <c r="AH133" s="63"/>
      <c r="AI133" s="63"/>
      <c r="AJ133" s="63"/>
      <c r="AK133" s="63"/>
      <c r="AL133" s="63"/>
      <c r="AM133" s="63"/>
      <c r="AN133" s="63"/>
      <c r="AO133" s="63"/>
      <c r="AP133" s="63"/>
      <c r="AQ133" s="63"/>
      <c r="AR133" s="63"/>
      <c r="AS133" s="63"/>
      <c r="AT133" s="63"/>
      <c r="AU133" s="63"/>
      <c r="AV133" s="63"/>
      <c r="AW133" s="63"/>
      <c r="AX133" s="63"/>
      <c r="AY133" s="63"/>
      <c r="AZ133" s="63"/>
      <c r="BA133" s="63"/>
      <c r="BB133" s="63"/>
      <c r="BC133" s="63"/>
      <c r="BD133" s="63"/>
      <c r="BE133" s="63"/>
      <c r="BF133" s="63"/>
      <c r="BG133" s="63"/>
      <c r="BH133" s="63"/>
      <c r="BI133" s="63"/>
      <c r="BJ133" s="63"/>
      <c r="BK133" s="63"/>
      <c r="BL133" s="63"/>
      <c r="BM133" s="63"/>
      <c r="BN133" s="63"/>
      <c r="BO133" s="63"/>
      <c r="BP133" s="63"/>
      <c r="BQ133" s="63"/>
      <c r="BR133" s="63"/>
      <c r="BS133" s="63"/>
      <c r="BT133" s="63"/>
      <c r="BU133" s="63"/>
      <c r="BV133" s="63"/>
      <c r="BW133" s="63"/>
      <c r="BX133" s="63"/>
      <c r="BY133" s="63"/>
      <c r="BZ133" s="63"/>
      <c r="CA133" s="63"/>
      <c r="CB133" s="63"/>
      <c r="CC133" s="63"/>
      <c r="CD133" s="63"/>
      <c r="CE133" s="63"/>
      <c r="CF133" s="63"/>
      <c r="CG133" s="63"/>
      <c r="CH133" s="63"/>
      <c r="CI133" s="63"/>
      <c r="CJ133" s="63"/>
      <c r="CK133" s="63"/>
      <c r="CL133" s="63"/>
      <c r="CM133" s="63"/>
      <c r="CN133" s="63"/>
      <c r="CO133" s="63"/>
      <c r="CP133" s="63"/>
      <c r="CQ133" s="63"/>
      <c r="CR133" s="63"/>
      <c r="CS133" s="63"/>
      <c r="CT133" s="63"/>
      <c r="CU133" s="63"/>
      <c r="CV133" s="63"/>
      <c r="CW133" s="63"/>
      <c r="CX133" s="63"/>
      <c r="CY133" s="63"/>
      <c r="CZ133" s="63"/>
      <c r="DA133" s="63"/>
      <c r="DB133" s="63"/>
      <c r="DC133" s="63"/>
      <c r="DD133" s="63"/>
      <c r="DE133" s="63"/>
      <c r="DF133" s="63"/>
      <c r="DG133" s="63"/>
      <c r="DH133" s="63"/>
      <c r="DI133" s="63"/>
      <c r="DJ133" s="63"/>
      <c r="DK133" s="63"/>
      <c r="DL133" s="63"/>
      <c r="DM133" s="63"/>
      <c r="DN133" s="63"/>
      <c r="DO133" s="63"/>
      <c r="DP133" s="63"/>
      <c r="DQ133" s="63"/>
      <c r="DR133" s="63"/>
      <c r="DS133" s="63"/>
      <c r="DT133" s="63"/>
      <c r="DU133" s="63"/>
      <c r="DV133" s="63"/>
      <c r="DW133" s="63"/>
      <c r="DX133" s="63"/>
      <c r="DY133" s="63"/>
      <c r="DZ133" s="63"/>
      <c r="EA133" s="63"/>
      <c r="EB133" s="63"/>
      <c r="EC133" s="63"/>
      <c r="ED133" s="63"/>
      <c r="EE133" s="63"/>
      <c r="EF133" s="63"/>
      <c r="EG133" s="63"/>
      <c r="EH133" s="63"/>
      <c r="EI133" s="63"/>
      <c r="EJ133" s="63"/>
      <c r="EK133" s="63"/>
      <c r="EL133" s="63"/>
      <c r="EM133" s="63"/>
      <c r="EN133" s="63"/>
      <c r="EO133" s="63"/>
      <c r="EP133" s="63"/>
      <c r="EQ133" s="63"/>
      <c r="ER133" s="63"/>
      <c r="ES133" s="63"/>
      <c r="ET133" s="63"/>
      <c r="EU133" s="63"/>
      <c r="EV133" s="63"/>
      <c r="EW133" s="63"/>
      <c r="EX133" s="63"/>
      <c r="EY133" s="63"/>
      <c r="EZ133" s="63"/>
      <c r="FA133" s="63"/>
      <c r="FB133" s="63"/>
      <c r="FC133" s="63"/>
      <c r="FD133" s="63"/>
      <c r="FE133" s="63"/>
      <c r="FF133" s="63"/>
      <c r="FG133" s="63"/>
      <c r="FH133" s="63"/>
      <c r="FI133" s="63"/>
      <c r="FJ133" s="63"/>
      <c r="FK133" s="63"/>
      <c r="FL133" s="63"/>
      <c r="FM133" s="63"/>
      <c r="FN133" s="63"/>
      <c r="FO133" s="63"/>
      <c r="FP133" s="63"/>
      <c r="FQ133" s="63"/>
      <c r="FR133" s="63"/>
      <c r="FS133" s="63"/>
      <c r="FT133" s="63"/>
      <c r="FU133" s="63"/>
      <c r="FV133" s="63"/>
      <c r="FW133" s="63"/>
      <c r="FX133" s="63"/>
      <c r="FY133" s="63"/>
      <c r="FZ133" s="63"/>
      <c r="GA133" s="63"/>
      <c r="GB133" s="63"/>
      <c r="GC133" s="63"/>
      <c r="GD133" s="63"/>
      <c r="GE133" s="63"/>
      <c r="GF133" s="63"/>
      <c r="GG133" s="63"/>
      <c r="GH133" s="63"/>
      <c r="GI133" s="63"/>
      <c r="GJ133" s="63"/>
      <c r="GK133" s="63"/>
      <c r="GL133" s="63"/>
      <c r="GM133" s="63"/>
      <c r="GN133" s="63"/>
      <c r="GO133" s="63"/>
      <c r="GP133" s="63"/>
      <c r="GQ133" s="63"/>
      <c r="GR133" s="63"/>
      <c r="GS133" s="63"/>
      <c r="GT133" s="63"/>
      <c r="GU133" s="63"/>
      <c r="GV133" s="63"/>
      <c r="GW133" s="63"/>
      <c r="GX133" s="63"/>
      <c r="GY133" s="63"/>
      <c r="GZ133" s="63"/>
      <c r="HA133" s="63"/>
      <c r="HB133" s="63"/>
      <c r="HC133" s="63"/>
      <c r="HD133" s="63"/>
      <c r="HE133" s="63"/>
      <c r="HF133" s="63"/>
      <c r="HG133" s="63"/>
      <c r="HH133" s="63"/>
      <c r="HI133" s="63"/>
      <c r="HJ133" s="63"/>
      <c r="HK133" s="63"/>
      <c r="HL133" s="63"/>
      <c r="HM133" s="63"/>
      <c r="HN133" s="63"/>
      <c r="HO133" s="63"/>
      <c r="HP133" s="63"/>
      <c r="HQ133" s="63"/>
      <c r="HR133" s="63"/>
      <c r="HS133" s="63"/>
      <c r="HT133" s="63"/>
      <c r="HU133" s="63"/>
      <c r="HV133" s="63"/>
      <c r="HW133" s="63"/>
      <c r="HX133" s="63"/>
      <c r="HY133" s="63"/>
      <c r="HZ133" s="63"/>
      <c r="IA133" s="63"/>
      <c r="IB133" s="63"/>
      <c r="IC133" s="63"/>
      <c r="ID133" s="63"/>
      <c r="IE133" s="63"/>
      <c r="IF133" s="63"/>
      <c r="IG133" s="63"/>
      <c r="IH133" s="63"/>
      <c r="II133" s="63"/>
      <c r="IJ133" s="63"/>
      <c r="IK133" s="63"/>
      <c r="IL133" s="63"/>
      <c r="IM133" s="63"/>
      <c r="IN133" s="63"/>
      <c r="IO133" s="63"/>
      <c r="IP133" s="63"/>
      <c r="IQ133" s="63"/>
      <c r="IR133" s="63"/>
      <c r="IS133" s="63"/>
      <c r="IT133" s="63"/>
      <c r="IU133" s="63"/>
      <c r="IV133" s="63"/>
    </row>
    <row r="134" spans="1:256" s="430" customFormat="1" x14ac:dyDescent="0.2">
      <c r="A134" s="63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  <c r="AG134" s="63"/>
      <c r="AH134" s="63"/>
      <c r="AI134" s="63"/>
      <c r="AJ134" s="63"/>
      <c r="AK134" s="63"/>
      <c r="AL134" s="63"/>
      <c r="AM134" s="63"/>
      <c r="AN134" s="63"/>
      <c r="AO134" s="63"/>
      <c r="AP134" s="63"/>
      <c r="AQ134" s="63"/>
      <c r="AR134" s="63"/>
      <c r="AS134" s="63"/>
      <c r="AT134" s="63"/>
      <c r="AU134" s="63"/>
      <c r="AV134" s="63"/>
      <c r="AW134" s="63"/>
      <c r="AX134" s="63"/>
      <c r="AY134" s="63"/>
      <c r="AZ134" s="63"/>
      <c r="BA134" s="63"/>
      <c r="BB134" s="63"/>
      <c r="BC134" s="63"/>
      <c r="BD134" s="63"/>
      <c r="BE134" s="63"/>
      <c r="BF134" s="63"/>
      <c r="BG134" s="63"/>
      <c r="BH134" s="63"/>
      <c r="BI134" s="63"/>
      <c r="BJ134" s="63"/>
      <c r="BK134" s="63"/>
      <c r="BL134" s="63"/>
      <c r="BM134" s="63"/>
      <c r="BN134" s="63"/>
      <c r="BO134" s="63"/>
      <c r="BP134" s="63"/>
      <c r="BQ134" s="63"/>
      <c r="BR134" s="63"/>
      <c r="BS134" s="63"/>
      <c r="BT134" s="63"/>
      <c r="BU134" s="63"/>
      <c r="BV134" s="63"/>
      <c r="BW134" s="63"/>
      <c r="BX134" s="63"/>
      <c r="BY134" s="63"/>
      <c r="BZ134" s="63"/>
      <c r="CA134" s="63"/>
      <c r="CB134" s="63"/>
      <c r="CC134" s="63"/>
      <c r="CD134" s="63"/>
      <c r="CE134" s="63"/>
      <c r="CF134" s="63"/>
      <c r="CG134" s="63"/>
      <c r="CH134" s="63"/>
      <c r="CI134" s="63"/>
      <c r="CJ134" s="63"/>
      <c r="CK134" s="63"/>
      <c r="CL134" s="63"/>
      <c r="CM134" s="63"/>
      <c r="CN134" s="63"/>
      <c r="CO134" s="63"/>
      <c r="CP134" s="63"/>
      <c r="CQ134" s="63"/>
      <c r="CR134" s="63"/>
      <c r="CS134" s="63"/>
      <c r="CT134" s="63"/>
      <c r="CU134" s="63"/>
      <c r="CV134" s="63"/>
      <c r="CW134" s="63"/>
      <c r="CX134" s="63"/>
      <c r="CY134" s="63"/>
      <c r="CZ134" s="63"/>
      <c r="DA134" s="63"/>
      <c r="DB134" s="63"/>
      <c r="DC134" s="63"/>
      <c r="DD134" s="63"/>
      <c r="DE134" s="63"/>
      <c r="DF134" s="63"/>
      <c r="DG134" s="63"/>
      <c r="DH134" s="63"/>
      <c r="DI134" s="63"/>
      <c r="DJ134" s="63"/>
      <c r="DK134" s="63"/>
      <c r="DL134" s="63"/>
      <c r="DM134" s="63"/>
      <c r="DN134" s="63"/>
      <c r="DO134" s="63"/>
      <c r="DP134" s="63"/>
      <c r="DQ134" s="63"/>
      <c r="DR134" s="63"/>
      <c r="DS134" s="63"/>
      <c r="DT134" s="63"/>
      <c r="DU134" s="63"/>
      <c r="DV134" s="63"/>
      <c r="DW134" s="63"/>
      <c r="DX134" s="63"/>
      <c r="DY134" s="63"/>
      <c r="DZ134" s="63"/>
      <c r="EA134" s="63"/>
      <c r="EB134" s="63"/>
      <c r="EC134" s="63"/>
      <c r="ED134" s="63"/>
      <c r="EE134" s="63"/>
      <c r="EF134" s="63"/>
      <c r="EG134" s="63"/>
      <c r="EH134" s="63"/>
      <c r="EI134" s="63"/>
      <c r="EJ134" s="63"/>
      <c r="EK134" s="63"/>
      <c r="EL134" s="63"/>
      <c r="EM134" s="63"/>
      <c r="EN134" s="63"/>
      <c r="EO134" s="63"/>
      <c r="EP134" s="63"/>
      <c r="EQ134" s="63"/>
      <c r="ER134" s="63"/>
      <c r="ES134" s="63"/>
      <c r="ET134" s="63"/>
      <c r="EU134" s="63"/>
      <c r="EV134" s="63"/>
      <c r="EW134" s="63"/>
      <c r="EX134" s="63"/>
      <c r="EY134" s="63"/>
      <c r="EZ134" s="63"/>
      <c r="FA134" s="63"/>
      <c r="FB134" s="63"/>
      <c r="FC134" s="63"/>
      <c r="FD134" s="63"/>
      <c r="FE134" s="63"/>
      <c r="FF134" s="63"/>
      <c r="FG134" s="63"/>
      <c r="FH134" s="63"/>
      <c r="FI134" s="63"/>
      <c r="FJ134" s="63"/>
      <c r="FK134" s="63"/>
      <c r="FL134" s="63"/>
      <c r="FM134" s="63"/>
      <c r="FN134" s="63"/>
      <c r="FO134" s="63"/>
      <c r="FP134" s="63"/>
      <c r="FQ134" s="63"/>
      <c r="FR134" s="63"/>
      <c r="FS134" s="63"/>
      <c r="FT134" s="63"/>
      <c r="FU134" s="63"/>
      <c r="FV134" s="63"/>
      <c r="FW134" s="63"/>
      <c r="FX134" s="63"/>
      <c r="FY134" s="63"/>
      <c r="FZ134" s="63"/>
      <c r="GA134" s="63"/>
      <c r="GB134" s="63"/>
      <c r="GC134" s="63"/>
      <c r="GD134" s="63"/>
      <c r="GE134" s="63"/>
      <c r="GF134" s="63"/>
      <c r="GG134" s="63"/>
      <c r="GH134" s="63"/>
      <c r="GI134" s="63"/>
      <c r="GJ134" s="63"/>
      <c r="GK134" s="63"/>
      <c r="GL134" s="63"/>
      <c r="GM134" s="63"/>
      <c r="GN134" s="63"/>
      <c r="GO134" s="63"/>
      <c r="GP134" s="63"/>
      <c r="GQ134" s="63"/>
      <c r="GR134" s="63"/>
      <c r="GS134" s="63"/>
      <c r="GT134" s="63"/>
      <c r="GU134" s="63"/>
      <c r="GV134" s="63"/>
      <c r="GW134" s="63"/>
      <c r="GX134" s="63"/>
      <c r="GY134" s="63"/>
      <c r="GZ134" s="63"/>
      <c r="HA134" s="63"/>
      <c r="HB134" s="63"/>
      <c r="HC134" s="63"/>
      <c r="HD134" s="63"/>
      <c r="HE134" s="63"/>
      <c r="HF134" s="63"/>
      <c r="HG134" s="63"/>
      <c r="HH134" s="63"/>
      <c r="HI134" s="63"/>
      <c r="HJ134" s="63"/>
      <c r="HK134" s="63"/>
      <c r="HL134" s="63"/>
      <c r="HM134" s="63"/>
      <c r="HN134" s="63"/>
      <c r="HO134" s="63"/>
      <c r="HP134" s="63"/>
      <c r="HQ134" s="63"/>
      <c r="HR134" s="63"/>
      <c r="HS134" s="63"/>
      <c r="HT134" s="63"/>
      <c r="HU134" s="63"/>
      <c r="HV134" s="63"/>
      <c r="HW134" s="63"/>
      <c r="HX134" s="63"/>
      <c r="HY134" s="63"/>
      <c r="HZ134" s="63"/>
      <c r="IA134" s="63"/>
      <c r="IB134" s="63"/>
      <c r="IC134" s="63"/>
      <c r="ID134" s="63"/>
      <c r="IE134" s="63"/>
      <c r="IF134" s="63"/>
      <c r="IG134" s="63"/>
      <c r="IH134" s="63"/>
      <c r="II134" s="63"/>
      <c r="IJ134" s="63"/>
      <c r="IK134" s="63"/>
      <c r="IL134" s="63"/>
      <c r="IM134" s="63"/>
      <c r="IN134" s="63"/>
      <c r="IO134" s="63"/>
      <c r="IP134" s="63"/>
      <c r="IQ134" s="63"/>
      <c r="IR134" s="63"/>
      <c r="IS134" s="63"/>
      <c r="IT134" s="63"/>
      <c r="IU134" s="63"/>
      <c r="IV134" s="63"/>
    </row>
    <row r="135" spans="1:256" s="430" customFormat="1" x14ac:dyDescent="0.2">
      <c r="A135" s="63"/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3"/>
      <c r="BH135" s="63"/>
      <c r="BI135" s="63"/>
      <c r="BJ135" s="63"/>
      <c r="BK135" s="63"/>
      <c r="BL135" s="63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  <c r="EE135" s="63"/>
      <c r="EF135" s="63"/>
      <c r="EG135" s="63"/>
      <c r="EH135" s="63"/>
      <c r="EI135" s="63"/>
      <c r="EJ135" s="63"/>
      <c r="EK135" s="63"/>
      <c r="EL135" s="63"/>
      <c r="EM135" s="63"/>
      <c r="EN135" s="63"/>
      <c r="EO135" s="63"/>
      <c r="EP135" s="63"/>
      <c r="EQ135" s="63"/>
      <c r="ER135" s="63"/>
      <c r="ES135" s="63"/>
      <c r="ET135" s="63"/>
      <c r="EU135" s="63"/>
      <c r="EV135" s="63"/>
      <c r="EW135" s="63"/>
      <c r="EX135" s="63"/>
      <c r="EY135" s="63"/>
      <c r="EZ135" s="63"/>
      <c r="FA135" s="63"/>
      <c r="FB135" s="63"/>
      <c r="FC135" s="63"/>
      <c r="FD135" s="63"/>
      <c r="FE135" s="63"/>
      <c r="FF135" s="63"/>
      <c r="FG135" s="63"/>
      <c r="FH135" s="63"/>
      <c r="FI135" s="63"/>
      <c r="FJ135" s="63"/>
      <c r="FK135" s="63"/>
      <c r="FL135" s="63"/>
      <c r="FM135" s="63"/>
      <c r="FN135" s="63"/>
      <c r="FO135" s="63"/>
      <c r="FP135" s="63"/>
      <c r="FQ135" s="63"/>
      <c r="FR135" s="63"/>
      <c r="FS135" s="63"/>
      <c r="FT135" s="63"/>
      <c r="FU135" s="63"/>
      <c r="FV135" s="63"/>
      <c r="FW135" s="63"/>
      <c r="FX135" s="63"/>
      <c r="FY135" s="63"/>
      <c r="FZ135" s="63"/>
      <c r="GA135" s="63"/>
      <c r="GB135" s="63"/>
      <c r="GC135" s="63"/>
      <c r="GD135" s="63"/>
      <c r="GE135" s="63"/>
      <c r="GF135" s="63"/>
      <c r="GG135" s="63"/>
      <c r="GH135" s="63"/>
      <c r="GI135" s="63"/>
      <c r="GJ135" s="63"/>
      <c r="GK135" s="63"/>
      <c r="GL135" s="63"/>
      <c r="GM135" s="63"/>
      <c r="GN135" s="63"/>
      <c r="GO135" s="63"/>
      <c r="GP135" s="63"/>
      <c r="GQ135" s="63"/>
      <c r="GR135" s="63"/>
      <c r="GS135" s="63"/>
      <c r="GT135" s="63"/>
      <c r="GU135" s="63"/>
      <c r="GV135" s="63"/>
      <c r="GW135" s="63"/>
      <c r="GX135" s="63"/>
      <c r="GY135" s="63"/>
      <c r="GZ135" s="63"/>
      <c r="HA135" s="63"/>
      <c r="HB135" s="63"/>
      <c r="HC135" s="63"/>
      <c r="HD135" s="63"/>
      <c r="HE135" s="63"/>
      <c r="HF135" s="63"/>
      <c r="HG135" s="63"/>
      <c r="HH135" s="63"/>
      <c r="HI135" s="63"/>
      <c r="HJ135" s="63"/>
      <c r="HK135" s="63"/>
      <c r="HL135" s="63"/>
      <c r="HM135" s="63"/>
      <c r="HN135" s="63"/>
      <c r="HO135" s="63"/>
      <c r="HP135" s="63"/>
      <c r="HQ135" s="63"/>
      <c r="HR135" s="63"/>
      <c r="HS135" s="63"/>
      <c r="HT135" s="63"/>
      <c r="HU135" s="63"/>
      <c r="HV135" s="63"/>
      <c r="HW135" s="63"/>
      <c r="HX135" s="63"/>
      <c r="HY135" s="63"/>
      <c r="HZ135" s="63"/>
      <c r="IA135" s="63"/>
      <c r="IB135" s="63"/>
      <c r="IC135" s="63"/>
      <c r="ID135" s="63"/>
      <c r="IE135" s="63"/>
      <c r="IF135" s="63"/>
      <c r="IG135" s="63"/>
      <c r="IH135" s="63"/>
      <c r="II135" s="63"/>
      <c r="IJ135" s="63"/>
      <c r="IK135" s="63"/>
      <c r="IL135" s="63"/>
      <c r="IM135" s="63"/>
      <c r="IN135" s="63"/>
      <c r="IO135" s="63"/>
      <c r="IP135" s="63"/>
      <c r="IQ135" s="63"/>
      <c r="IR135" s="63"/>
      <c r="IS135" s="63"/>
      <c r="IT135" s="63"/>
      <c r="IU135" s="63"/>
      <c r="IV135" s="63"/>
    </row>
    <row r="136" spans="1:256" s="430" customFormat="1" x14ac:dyDescent="0.2">
      <c r="A136" s="63"/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  <c r="AG136" s="63"/>
      <c r="AH136" s="63"/>
      <c r="AI136" s="63"/>
      <c r="AJ136" s="63"/>
      <c r="AK136" s="63"/>
      <c r="AL136" s="63"/>
      <c r="AM136" s="63"/>
      <c r="AN136" s="63"/>
      <c r="AO136" s="63"/>
      <c r="AP136" s="63"/>
      <c r="AQ136" s="63"/>
      <c r="AR136" s="63"/>
      <c r="AS136" s="63"/>
      <c r="AT136" s="63"/>
      <c r="AU136" s="63"/>
      <c r="AV136" s="63"/>
      <c r="AW136" s="63"/>
      <c r="AX136" s="63"/>
      <c r="AY136" s="63"/>
      <c r="AZ136" s="63"/>
      <c r="BA136" s="63"/>
      <c r="BB136" s="63"/>
      <c r="BC136" s="63"/>
      <c r="BD136" s="63"/>
      <c r="BE136" s="63"/>
      <c r="BF136" s="63"/>
      <c r="BG136" s="63"/>
      <c r="BH136" s="63"/>
      <c r="BI136" s="63"/>
      <c r="BJ136" s="63"/>
      <c r="BK136" s="63"/>
      <c r="BL136" s="63"/>
      <c r="BM136" s="63"/>
      <c r="BN136" s="63"/>
      <c r="BO136" s="63"/>
      <c r="BP136" s="63"/>
      <c r="BQ136" s="63"/>
      <c r="BR136" s="63"/>
      <c r="BS136" s="63"/>
      <c r="BT136" s="63"/>
      <c r="BU136" s="63"/>
      <c r="BV136" s="63"/>
      <c r="BW136" s="63"/>
      <c r="BX136" s="63"/>
      <c r="BY136" s="63"/>
      <c r="BZ136" s="63"/>
      <c r="CA136" s="63"/>
      <c r="CB136" s="63"/>
      <c r="CC136" s="63"/>
      <c r="CD136" s="63"/>
      <c r="CE136" s="63"/>
      <c r="CF136" s="63"/>
      <c r="CG136" s="63"/>
      <c r="CH136" s="63"/>
      <c r="CI136" s="63"/>
      <c r="CJ136" s="63"/>
      <c r="CK136" s="63"/>
      <c r="CL136" s="63"/>
      <c r="CM136" s="63"/>
      <c r="CN136" s="63"/>
      <c r="CO136" s="63"/>
      <c r="CP136" s="63"/>
      <c r="CQ136" s="63"/>
      <c r="CR136" s="63"/>
      <c r="CS136" s="63"/>
      <c r="CT136" s="63"/>
      <c r="CU136" s="63"/>
      <c r="CV136" s="63"/>
      <c r="CW136" s="63"/>
      <c r="CX136" s="63"/>
      <c r="CY136" s="63"/>
      <c r="CZ136" s="63"/>
      <c r="DA136" s="63"/>
      <c r="DB136" s="63"/>
      <c r="DC136" s="63"/>
      <c r="DD136" s="63"/>
      <c r="DE136" s="63"/>
      <c r="DF136" s="63"/>
      <c r="DG136" s="63"/>
      <c r="DH136" s="63"/>
      <c r="DI136" s="63"/>
      <c r="DJ136" s="63"/>
      <c r="DK136" s="63"/>
      <c r="DL136" s="63"/>
      <c r="DM136" s="63"/>
      <c r="DN136" s="63"/>
      <c r="DO136" s="63"/>
      <c r="DP136" s="63"/>
      <c r="DQ136" s="63"/>
      <c r="DR136" s="63"/>
      <c r="DS136" s="63"/>
      <c r="DT136" s="63"/>
      <c r="DU136" s="63"/>
      <c r="DV136" s="63"/>
      <c r="DW136" s="63"/>
      <c r="DX136" s="63"/>
      <c r="DY136" s="63"/>
      <c r="DZ136" s="63"/>
      <c r="EA136" s="63"/>
      <c r="EB136" s="63"/>
      <c r="EC136" s="63"/>
      <c r="ED136" s="63"/>
      <c r="EE136" s="63"/>
      <c r="EF136" s="63"/>
      <c r="EG136" s="63"/>
      <c r="EH136" s="63"/>
      <c r="EI136" s="63"/>
      <c r="EJ136" s="63"/>
      <c r="EK136" s="63"/>
      <c r="EL136" s="63"/>
      <c r="EM136" s="63"/>
      <c r="EN136" s="63"/>
      <c r="EO136" s="63"/>
      <c r="EP136" s="63"/>
      <c r="EQ136" s="63"/>
      <c r="ER136" s="63"/>
      <c r="ES136" s="63"/>
      <c r="ET136" s="63"/>
      <c r="EU136" s="63"/>
      <c r="EV136" s="63"/>
      <c r="EW136" s="63"/>
      <c r="EX136" s="63"/>
      <c r="EY136" s="63"/>
      <c r="EZ136" s="63"/>
      <c r="FA136" s="63"/>
      <c r="FB136" s="63"/>
      <c r="FC136" s="63"/>
      <c r="FD136" s="63"/>
      <c r="FE136" s="63"/>
      <c r="FF136" s="63"/>
      <c r="FG136" s="63"/>
      <c r="FH136" s="63"/>
      <c r="FI136" s="63"/>
      <c r="FJ136" s="63"/>
      <c r="FK136" s="63"/>
      <c r="FL136" s="63"/>
      <c r="FM136" s="63"/>
      <c r="FN136" s="63"/>
      <c r="FO136" s="63"/>
      <c r="FP136" s="63"/>
      <c r="FQ136" s="63"/>
      <c r="FR136" s="63"/>
      <c r="FS136" s="63"/>
      <c r="FT136" s="63"/>
      <c r="FU136" s="63"/>
      <c r="FV136" s="63"/>
      <c r="FW136" s="63"/>
      <c r="FX136" s="63"/>
      <c r="FY136" s="63"/>
      <c r="FZ136" s="63"/>
      <c r="GA136" s="63"/>
      <c r="GB136" s="63"/>
      <c r="GC136" s="63"/>
      <c r="GD136" s="63"/>
      <c r="GE136" s="63"/>
      <c r="GF136" s="63"/>
      <c r="GG136" s="63"/>
      <c r="GH136" s="63"/>
      <c r="GI136" s="63"/>
      <c r="GJ136" s="63"/>
      <c r="GK136" s="63"/>
      <c r="GL136" s="63"/>
      <c r="GM136" s="63"/>
      <c r="GN136" s="63"/>
      <c r="GO136" s="63"/>
      <c r="GP136" s="63"/>
      <c r="GQ136" s="63"/>
      <c r="GR136" s="63"/>
      <c r="GS136" s="63"/>
      <c r="GT136" s="63"/>
      <c r="GU136" s="63"/>
      <c r="GV136" s="63"/>
      <c r="GW136" s="63"/>
      <c r="GX136" s="63"/>
      <c r="GY136" s="63"/>
      <c r="GZ136" s="63"/>
      <c r="HA136" s="63"/>
      <c r="HB136" s="63"/>
      <c r="HC136" s="63"/>
      <c r="HD136" s="63"/>
      <c r="HE136" s="63"/>
      <c r="HF136" s="63"/>
      <c r="HG136" s="63"/>
      <c r="HH136" s="63"/>
      <c r="HI136" s="63"/>
      <c r="HJ136" s="63"/>
      <c r="HK136" s="63"/>
      <c r="HL136" s="63"/>
      <c r="HM136" s="63"/>
      <c r="HN136" s="63"/>
      <c r="HO136" s="63"/>
      <c r="HP136" s="63"/>
      <c r="HQ136" s="63"/>
      <c r="HR136" s="63"/>
      <c r="HS136" s="63"/>
      <c r="HT136" s="63"/>
      <c r="HU136" s="63"/>
      <c r="HV136" s="63"/>
      <c r="HW136" s="63"/>
      <c r="HX136" s="63"/>
      <c r="HY136" s="63"/>
      <c r="HZ136" s="63"/>
      <c r="IA136" s="63"/>
      <c r="IB136" s="63"/>
      <c r="IC136" s="63"/>
      <c r="ID136" s="63"/>
      <c r="IE136" s="63"/>
      <c r="IF136" s="63"/>
      <c r="IG136" s="63"/>
      <c r="IH136" s="63"/>
      <c r="II136" s="63"/>
      <c r="IJ136" s="63"/>
      <c r="IK136" s="63"/>
      <c r="IL136" s="63"/>
      <c r="IM136" s="63"/>
      <c r="IN136" s="63"/>
      <c r="IO136" s="63"/>
      <c r="IP136" s="63"/>
      <c r="IQ136" s="63"/>
      <c r="IR136" s="63"/>
      <c r="IS136" s="63"/>
      <c r="IT136" s="63"/>
      <c r="IU136" s="63"/>
      <c r="IV136" s="63"/>
    </row>
  </sheetData>
  <mergeCells count="3">
    <mergeCell ref="A17:C17"/>
    <mergeCell ref="A18:C18"/>
    <mergeCell ref="A19:C19"/>
  </mergeCells>
  <printOptions horizontalCentered="1"/>
  <pageMargins left="0.59055118110236204" right="0.55118110236220497" top="0.59055118110236204" bottom="0.59055118110236204" header="0.27559055118110198" footer="0.511811023622047"/>
  <pageSetup paperSize="9" scale="59" orientation="landscape" r:id="rId1"/>
  <headerFooter alignWithMargins="0"/>
  <ignoredErrors>
    <ignoredError sqref="D17:D18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</sheetPr>
  <dimension ref="A1:E54"/>
  <sheetViews>
    <sheetView zoomScaleNormal="100" workbookViewId="0">
      <selection activeCell="A14" sqref="A14:D14"/>
    </sheetView>
  </sheetViews>
  <sheetFormatPr defaultRowHeight="15" x14ac:dyDescent="0.2"/>
  <cols>
    <col min="1" max="1" width="5.5703125" style="63" customWidth="1"/>
    <col min="2" max="2" width="59" style="63" bestFit="1" customWidth="1"/>
    <col min="3" max="3" width="20" style="63" customWidth="1"/>
    <col min="4" max="4" width="43" style="63" customWidth="1"/>
    <col min="5" max="5" width="9.28515625" style="63" customWidth="1"/>
    <col min="6" max="256" width="8.7109375" style="236"/>
    <col min="257" max="257" width="5.5703125" style="236" customWidth="1"/>
    <col min="258" max="258" width="59" style="236" bestFit="1" customWidth="1"/>
    <col min="259" max="259" width="38.7109375" style="236" customWidth="1"/>
    <col min="260" max="260" width="37.5703125" style="236" customWidth="1"/>
    <col min="261" max="261" width="9.28515625" style="236" customWidth="1"/>
    <col min="262" max="512" width="8.7109375" style="236"/>
    <col min="513" max="513" width="5.5703125" style="236" customWidth="1"/>
    <col min="514" max="514" width="59" style="236" bestFit="1" customWidth="1"/>
    <col min="515" max="515" width="38.7109375" style="236" customWidth="1"/>
    <col min="516" max="516" width="37.5703125" style="236" customWidth="1"/>
    <col min="517" max="517" width="9.28515625" style="236" customWidth="1"/>
    <col min="518" max="768" width="8.7109375" style="236"/>
    <col min="769" max="769" width="5.5703125" style="236" customWidth="1"/>
    <col min="770" max="770" width="59" style="236" bestFit="1" customWidth="1"/>
    <col min="771" max="771" width="38.7109375" style="236" customWidth="1"/>
    <col min="772" max="772" width="37.5703125" style="236" customWidth="1"/>
    <col min="773" max="773" width="9.28515625" style="236" customWidth="1"/>
    <col min="774" max="1024" width="8.7109375" style="236"/>
    <col min="1025" max="1025" width="5.5703125" style="236" customWidth="1"/>
    <col min="1026" max="1026" width="59" style="236" bestFit="1" customWidth="1"/>
    <col min="1027" max="1027" width="38.7109375" style="236" customWidth="1"/>
    <col min="1028" max="1028" width="37.5703125" style="236" customWidth="1"/>
    <col min="1029" max="1029" width="9.28515625" style="236" customWidth="1"/>
    <col min="1030" max="1280" width="8.7109375" style="236"/>
    <col min="1281" max="1281" width="5.5703125" style="236" customWidth="1"/>
    <col min="1282" max="1282" width="59" style="236" bestFit="1" customWidth="1"/>
    <col min="1283" max="1283" width="38.7109375" style="236" customWidth="1"/>
    <col min="1284" max="1284" width="37.5703125" style="236" customWidth="1"/>
    <col min="1285" max="1285" width="9.28515625" style="236" customWidth="1"/>
    <col min="1286" max="1536" width="8.7109375" style="236"/>
    <col min="1537" max="1537" width="5.5703125" style="236" customWidth="1"/>
    <col min="1538" max="1538" width="59" style="236" bestFit="1" customWidth="1"/>
    <col min="1539" max="1539" width="38.7109375" style="236" customWidth="1"/>
    <col min="1540" max="1540" width="37.5703125" style="236" customWidth="1"/>
    <col min="1541" max="1541" width="9.28515625" style="236" customWidth="1"/>
    <col min="1542" max="1792" width="8.7109375" style="236"/>
    <col min="1793" max="1793" width="5.5703125" style="236" customWidth="1"/>
    <col min="1794" max="1794" width="59" style="236" bestFit="1" customWidth="1"/>
    <col min="1795" max="1795" width="38.7109375" style="236" customWidth="1"/>
    <col min="1796" max="1796" width="37.5703125" style="236" customWidth="1"/>
    <col min="1797" max="1797" width="9.28515625" style="236" customWidth="1"/>
    <col min="1798" max="2048" width="8.7109375" style="236"/>
    <col min="2049" max="2049" width="5.5703125" style="236" customWidth="1"/>
    <col min="2050" max="2050" width="59" style="236" bestFit="1" customWidth="1"/>
    <col min="2051" max="2051" width="38.7109375" style="236" customWidth="1"/>
    <col min="2052" max="2052" width="37.5703125" style="236" customWidth="1"/>
    <col min="2053" max="2053" width="9.28515625" style="236" customWidth="1"/>
    <col min="2054" max="2304" width="8.7109375" style="236"/>
    <col min="2305" max="2305" width="5.5703125" style="236" customWidth="1"/>
    <col min="2306" max="2306" width="59" style="236" bestFit="1" customWidth="1"/>
    <col min="2307" max="2307" width="38.7109375" style="236" customWidth="1"/>
    <col min="2308" max="2308" width="37.5703125" style="236" customWidth="1"/>
    <col min="2309" max="2309" width="9.28515625" style="236" customWidth="1"/>
    <col min="2310" max="2560" width="8.7109375" style="236"/>
    <col min="2561" max="2561" width="5.5703125" style="236" customWidth="1"/>
    <col min="2562" max="2562" width="59" style="236" bestFit="1" customWidth="1"/>
    <col min="2563" max="2563" width="38.7109375" style="236" customWidth="1"/>
    <col min="2564" max="2564" width="37.5703125" style="236" customWidth="1"/>
    <col min="2565" max="2565" width="9.28515625" style="236" customWidth="1"/>
    <col min="2566" max="2816" width="8.7109375" style="236"/>
    <col min="2817" max="2817" width="5.5703125" style="236" customWidth="1"/>
    <col min="2818" max="2818" width="59" style="236" bestFit="1" customWidth="1"/>
    <col min="2819" max="2819" width="38.7109375" style="236" customWidth="1"/>
    <col min="2820" max="2820" width="37.5703125" style="236" customWidth="1"/>
    <col min="2821" max="2821" width="9.28515625" style="236" customWidth="1"/>
    <col min="2822" max="3072" width="8.7109375" style="236"/>
    <col min="3073" max="3073" width="5.5703125" style="236" customWidth="1"/>
    <col min="3074" max="3074" width="59" style="236" bestFit="1" customWidth="1"/>
    <col min="3075" max="3075" width="38.7109375" style="236" customWidth="1"/>
    <col min="3076" max="3076" width="37.5703125" style="236" customWidth="1"/>
    <col min="3077" max="3077" width="9.28515625" style="236" customWidth="1"/>
    <col min="3078" max="3328" width="8.7109375" style="236"/>
    <col min="3329" max="3329" width="5.5703125" style="236" customWidth="1"/>
    <col min="3330" max="3330" width="59" style="236" bestFit="1" customWidth="1"/>
    <col min="3331" max="3331" width="38.7109375" style="236" customWidth="1"/>
    <col min="3332" max="3332" width="37.5703125" style="236" customWidth="1"/>
    <col min="3333" max="3333" width="9.28515625" style="236" customWidth="1"/>
    <col min="3334" max="3584" width="8.7109375" style="236"/>
    <col min="3585" max="3585" width="5.5703125" style="236" customWidth="1"/>
    <col min="3586" max="3586" width="59" style="236" bestFit="1" customWidth="1"/>
    <col min="3587" max="3587" width="38.7109375" style="236" customWidth="1"/>
    <col min="3588" max="3588" width="37.5703125" style="236" customWidth="1"/>
    <col min="3589" max="3589" width="9.28515625" style="236" customWidth="1"/>
    <col min="3590" max="3840" width="8.7109375" style="236"/>
    <col min="3841" max="3841" width="5.5703125" style="236" customWidth="1"/>
    <col min="3842" max="3842" width="59" style="236" bestFit="1" customWidth="1"/>
    <col min="3843" max="3843" width="38.7109375" style="236" customWidth="1"/>
    <col min="3844" max="3844" width="37.5703125" style="236" customWidth="1"/>
    <col min="3845" max="3845" width="9.28515625" style="236" customWidth="1"/>
    <col min="3846" max="4096" width="8.7109375" style="236"/>
    <col min="4097" max="4097" width="5.5703125" style="236" customWidth="1"/>
    <col min="4098" max="4098" width="59" style="236" bestFit="1" customWidth="1"/>
    <col min="4099" max="4099" width="38.7109375" style="236" customWidth="1"/>
    <col min="4100" max="4100" width="37.5703125" style="236" customWidth="1"/>
    <col min="4101" max="4101" width="9.28515625" style="236" customWidth="1"/>
    <col min="4102" max="4352" width="8.7109375" style="236"/>
    <col min="4353" max="4353" width="5.5703125" style="236" customWidth="1"/>
    <col min="4354" max="4354" width="59" style="236" bestFit="1" customWidth="1"/>
    <col min="4355" max="4355" width="38.7109375" style="236" customWidth="1"/>
    <col min="4356" max="4356" width="37.5703125" style="236" customWidth="1"/>
    <col min="4357" max="4357" width="9.28515625" style="236" customWidth="1"/>
    <col min="4358" max="4608" width="8.7109375" style="236"/>
    <col min="4609" max="4609" width="5.5703125" style="236" customWidth="1"/>
    <col min="4610" max="4610" width="59" style="236" bestFit="1" customWidth="1"/>
    <col min="4611" max="4611" width="38.7109375" style="236" customWidth="1"/>
    <col min="4612" max="4612" width="37.5703125" style="236" customWidth="1"/>
    <col min="4613" max="4613" width="9.28515625" style="236" customWidth="1"/>
    <col min="4614" max="4864" width="8.7109375" style="236"/>
    <col min="4865" max="4865" width="5.5703125" style="236" customWidth="1"/>
    <col min="4866" max="4866" width="59" style="236" bestFit="1" customWidth="1"/>
    <col min="4867" max="4867" width="38.7109375" style="236" customWidth="1"/>
    <col min="4868" max="4868" width="37.5703125" style="236" customWidth="1"/>
    <col min="4869" max="4869" width="9.28515625" style="236" customWidth="1"/>
    <col min="4870" max="5120" width="8.7109375" style="236"/>
    <col min="5121" max="5121" width="5.5703125" style="236" customWidth="1"/>
    <col min="5122" max="5122" width="59" style="236" bestFit="1" customWidth="1"/>
    <col min="5123" max="5123" width="38.7109375" style="236" customWidth="1"/>
    <col min="5124" max="5124" width="37.5703125" style="236" customWidth="1"/>
    <col min="5125" max="5125" width="9.28515625" style="236" customWidth="1"/>
    <col min="5126" max="5376" width="8.7109375" style="236"/>
    <col min="5377" max="5377" width="5.5703125" style="236" customWidth="1"/>
    <col min="5378" max="5378" width="59" style="236" bestFit="1" customWidth="1"/>
    <col min="5379" max="5379" width="38.7109375" style="236" customWidth="1"/>
    <col min="5380" max="5380" width="37.5703125" style="236" customWidth="1"/>
    <col min="5381" max="5381" width="9.28515625" style="236" customWidth="1"/>
    <col min="5382" max="5632" width="8.7109375" style="236"/>
    <col min="5633" max="5633" width="5.5703125" style="236" customWidth="1"/>
    <col min="5634" max="5634" width="59" style="236" bestFit="1" customWidth="1"/>
    <col min="5635" max="5635" width="38.7109375" style="236" customWidth="1"/>
    <col min="5636" max="5636" width="37.5703125" style="236" customWidth="1"/>
    <col min="5637" max="5637" width="9.28515625" style="236" customWidth="1"/>
    <col min="5638" max="5888" width="8.7109375" style="236"/>
    <col min="5889" max="5889" width="5.5703125" style="236" customWidth="1"/>
    <col min="5890" max="5890" width="59" style="236" bestFit="1" customWidth="1"/>
    <col min="5891" max="5891" width="38.7109375" style="236" customWidth="1"/>
    <col min="5892" max="5892" width="37.5703125" style="236" customWidth="1"/>
    <col min="5893" max="5893" width="9.28515625" style="236" customWidth="1"/>
    <col min="5894" max="6144" width="8.7109375" style="236"/>
    <col min="6145" max="6145" width="5.5703125" style="236" customWidth="1"/>
    <col min="6146" max="6146" width="59" style="236" bestFit="1" customWidth="1"/>
    <col min="6147" max="6147" width="38.7109375" style="236" customWidth="1"/>
    <col min="6148" max="6148" width="37.5703125" style="236" customWidth="1"/>
    <col min="6149" max="6149" width="9.28515625" style="236" customWidth="1"/>
    <col min="6150" max="6400" width="8.7109375" style="236"/>
    <col min="6401" max="6401" width="5.5703125" style="236" customWidth="1"/>
    <col min="6402" max="6402" width="59" style="236" bestFit="1" customWidth="1"/>
    <col min="6403" max="6403" width="38.7109375" style="236" customWidth="1"/>
    <col min="6404" max="6404" width="37.5703125" style="236" customWidth="1"/>
    <col min="6405" max="6405" width="9.28515625" style="236" customWidth="1"/>
    <col min="6406" max="6656" width="8.7109375" style="236"/>
    <col min="6657" max="6657" width="5.5703125" style="236" customWidth="1"/>
    <col min="6658" max="6658" width="59" style="236" bestFit="1" customWidth="1"/>
    <col min="6659" max="6659" width="38.7109375" style="236" customWidth="1"/>
    <col min="6660" max="6660" width="37.5703125" style="236" customWidth="1"/>
    <col min="6661" max="6661" width="9.28515625" style="236" customWidth="1"/>
    <col min="6662" max="6912" width="8.7109375" style="236"/>
    <col min="6913" max="6913" width="5.5703125" style="236" customWidth="1"/>
    <col min="6914" max="6914" width="59" style="236" bestFit="1" customWidth="1"/>
    <col min="6915" max="6915" width="38.7109375" style="236" customWidth="1"/>
    <col min="6916" max="6916" width="37.5703125" style="236" customWidth="1"/>
    <col min="6917" max="6917" width="9.28515625" style="236" customWidth="1"/>
    <col min="6918" max="7168" width="8.7109375" style="236"/>
    <col min="7169" max="7169" width="5.5703125" style="236" customWidth="1"/>
    <col min="7170" max="7170" width="59" style="236" bestFit="1" customWidth="1"/>
    <col min="7171" max="7171" width="38.7109375" style="236" customWidth="1"/>
    <col min="7172" max="7172" width="37.5703125" style="236" customWidth="1"/>
    <col min="7173" max="7173" width="9.28515625" style="236" customWidth="1"/>
    <col min="7174" max="7424" width="8.7109375" style="236"/>
    <col min="7425" max="7425" width="5.5703125" style="236" customWidth="1"/>
    <col min="7426" max="7426" width="59" style="236" bestFit="1" customWidth="1"/>
    <col min="7427" max="7427" width="38.7109375" style="236" customWidth="1"/>
    <col min="7428" max="7428" width="37.5703125" style="236" customWidth="1"/>
    <col min="7429" max="7429" width="9.28515625" style="236" customWidth="1"/>
    <col min="7430" max="7680" width="8.7109375" style="236"/>
    <col min="7681" max="7681" width="5.5703125" style="236" customWidth="1"/>
    <col min="7682" max="7682" width="59" style="236" bestFit="1" customWidth="1"/>
    <col min="7683" max="7683" width="38.7109375" style="236" customWidth="1"/>
    <col min="7684" max="7684" width="37.5703125" style="236" customWidth="1"/>
    <col min="7685" max="7685" width="9.28515625" style="236" customWidth="1"/>
    <col min="7686" max="7936" width="8.7109375" style="236"/>
    <col min="7937" max="7937" width="5.5703125" style="236" customWidth="1"/>
    <col min="7938" max="7938" width="59" style="236" bestFit="1" customWidth="1"/>
    <col min="7939" max="7939" width="38.7109375" style="236" customWidth="1"/>
    <col min="7940" max="7940" width="37.5703125" style="236" customWidth="1"/>
    <col min="7941" max="7941" width="9.28515625" style="236" customWidth="1"/>
    <col min="7942" max="8192" width="8.7109375" style="236"/>
    <col min="8193" max="8193" width="5.5703125" style="236" customWidth="1"/>
    <col min="8194" max="8194" width="59" style="236" bestFit="1" customWidth="1"/>
    <col min="8195" max="8195" width="38.7109375" style="236" customWidth="1"/>
    <col min="8196" max="8196" width="37.5703125" style="236" customWidth="1"/>
    <col min="8197" max="8197" width="9.28515625" style="236" customWidth="1"/>
    <col min="8198" max="8448" width="8.7109375" style="236"/>
    <col min="8449" max="8449" width="5.5703125" style="236" customWidth="1"/>
    <col min="8450" max="8450" width="59" style="236" bestFit="1" customWidth="1"/>
    <col min="8451" max="8451" width="38.7109375" style="236" customWidth="1"/>
    <col min="8452" max="8452" width="37.5703125" style="236" customWidth="1"/>
    <col min="8453" max="8453" width="9.28515625" style="236" customWidth="1"/>
    <col min="8454" max="8704" width="8.7109375" style="236"/>
    <col min="8705" max="8705" width="5.5703125" style="236" customWidth="1"/>
    <col min="8706" max="8706" width="59" style="236" bestFit="1" customWidth="1"/>
    <col min="8707" max="8707" width="38.7109375" style="236" customWidth="1"/>
    <col min="8708" max="8708" width="37.5703125" style="236" customWidth="1"/>
    <col min="8709" max="8709" width="9.28515625" style="236" customWidth="1"/>
    <col min="8710" max="8960" width="8.7109375" style="236"/>
    <col min="8961" max="8961" width="5.5703125" style="236" customWidth="1"/>
    <col min="8962" max="8962" width="59" style="236" bestFit="1" customWidth="1"/>
    <col min="8963" max="8963" width="38.7109375" style="236" customWidth="1"/>
    <col min="8964" max="8964" width="37.5703125" style="236" customWidth="1"/>
    <col min="8965" max="8965" width="9.28515625" style="236" customWidth="1"/>
    <col min="8966" max="9216" width="8.7109375" style="236"/>
    <col min="9217" max="9217" width="5.5703125" style="236" customWidth="1"/>
    <col min="9218" max="9218" width="59" style="236" bestFit="1" customWidth="1"/>
    <col min="9219" max="9219" width="38.7109375" style="236" customWidth="1"/>
    <col min="9220" max="9220" width="37.5703125" style="236" customWidth="1"/>
    <col min="9221" max="9221" width="9.28515625" style="236" customWidth="1"/>
    <col min="9222" max="9472" width="8.7109375" style="236"/>
    <col min="9473" max="9473" width="5.5703125" style="236" customWidth="1"/>
    <col min="9474" max="9474" width="59" style="236" bestFit="1" customWidth="1"/>
    <col min="9475" max="9475" width="38.7109375" style="236" customWidth="1"/>
    <col min="9476" max="9476" width="37.5703125" style="236" customWidth="1"/>
    <col min="9477" max="9477" width="9.28515625" style="236" customWidth="1"/>
    <col min="9478" max="9728" width="8.7109375" style="236"/>
    <col min="9729" max="9729" width="5.5703125" style="236" customWidth="1"/>
    <col min="9730" max="9730" width="59" style="236" bestFit="1" customWidth="1"/>
    <col min="9731" max="9731" width="38.7109375" style="236" customWidth="1"/>
    <col min="9732" max="9732" width="37.5703125" style="236" customWidth="1"/>
    <col min="9733" max="9733" width="9.28515625" style="236" customWidth="1"/>
    <col min="9734" max="9984" width="8.7109375" style="236"/>
    <col min="9985" max="9985" width="5.5703125" style="236" customWidth="1"/>
    <col min="9986" max="9986" width="59" style="236" bestFit="1" customWidth="1"/>
    <col min="9987" max="9987" width="38.7109375" style="236" customWidth="1"/>
    <col min="9988" max="9988" width="37.5703125" style="236" customWidth="1"/>
    <col min="9989" max="9989" width="9.28515625" style="236" customWidth="1"/>
    <col min="9990" max="10240" width="8.7109375" style="236"/>
    <col min="10241" max="10241" width="5.5703125" style="236" customWidth="1"/>
    <col min="10242" max="10242" width="59" style="236" bestFit="1" customWidth="1"/>
    <col min="10243" max="10243" width="38.7109375" style="236" customWidth="1"/>
    <col min="10244" max="10244" width="37.5703125" style="236" customWidth="1"/>
    <col min="10245" max="10245" width="9.28515625" style="236" customWidth="1"/>
    <col min="10246" max="10496" width="8.7109375" style="236"/>
    <col min="10497" max="10497" width="5.5703125" style="236" customWidth="1"/>
    <col min="10498" max="10498" width="59" style="236" bestFit="1" customWidth="1"/>
    <col min="10499" max="10499" width="38.7109375" style="236" customWidth="1"/>
    <col min="10500" max="10500" width="37.5703125" style="236" customWidth="1"/>
    <col min="10501" max="10501" width="9.28515625" style="236" customWidth="1"/>
    <col min="10502" max="10752" width="8.7109375" style="236"/>
    <col min="10753" max="10753" width="5.5703125" style="236" customWidth="1"/>
    <col min="10754" max="10754" width="59" style="236" bestFit="1" customWidth="1"/>
    <col min="10755" max="10755" width="38.7109375" style="236" customWidth="1"/>
    <col min="10756" max="10756" width="37.5703125" style="236" customWidth="1"/>
    <col min="10757" max="10757" width="9.28515625" style="236" customWidth="1"/>
    <col min="10758" max="11008" width="8.7109375" style="236"/>
    <col min="11009" max="11009" width="5.5703125" style="236" customWidth="1"/>
    <col min="11010" max="11010" width="59" style="236" bestFit="1" customWidth="1"/>
    <col min="11011" max="11011" width="38.7109375" style="236" customWidth="1"/>
    <col min="11012" max="11012" width="37.5703125" style="236" customWidth="1"/>
    <col min="11013" max="11013" width="9.28515625" style="236" customWidth="1"/>
    <col min="11014" max="11264" width="8.7109375" style="236"/>
    <col min="11265" max="11265" width="5.5703125" style="236" customWidth="1"/>
    <col min="11266" max="11266" width="59" style="236" bestFit="1" customWidth="1"/>
    <col min="11267" max="11267" width="38.7109375" style="236" customWidth="1"/>
    <col min="11268" max="11268" width="37.5703125" style="236" customWidth="1"/>
    <col min="11269" max="11269" width="9.28515625" style="236" customWidth="1"/>
    <col min="11270" max="11520" width="8.7109375" style="236"/>
    <col min="11521" max="11521" width="5.5703125" style="236" customWidth="1"/>
    <col min="11522" max="11522" width="59" style="236" bestFit="1" customWidth="1"/>
    <col min="11523" max="11523" width="38.7109375" style="236" customWidth="1"/>
    <col min="11524" max="11524" width="37.5703125" style="236" customWidth="1"/>
    <col min="11525" max="11525" width="9.28515625" style="236" customWidth="1"/>
    <col min="11526" max="11776" width="8.7109375" style="236"/>
    <col min="11777" max="11777" width="5.5703125" style="236" customWidth="1"/>
    <col min="11778" max="11778" width="59" style="236" bestFit="1" customWidth="1"/>
    <col min="11779" max="11779" width="38.7109375" style="236" customWidth="1"/>
    <col min="11780" max="11780" width="37.5703125" style="236" customWidth="1"/>
    <col min="11781" max="11781" width="9.28515625" style="236" customWidth="1"/>
    <col min="11782" max="12032" width="8.7109375" style="236"/>
    <col min="12033" max="12033" width="5.5703125" style="236" customWidth="1"/>
    <col min="12034" max="12034" width="59" style="236" bestFit="1" customWidth="1"/>
    <col min="12035" max="12035" width="38.7109375" style="236" customWidth="1"/>
    <col min="12036" max="12036" width="37.5703125" style="236" customWidth="1"/>
    <col min="12037" max="12037" width="9.28515625" style="236" customWidth="1"/>
    <col min="12038" max="12288" width="8.7109375" style="236"/>
    <col min="12289" max="12289" width="5.5703125" style="236" customWidth="1"/>
    <col min="12290" max="12290" width="59" style="236" bestFit="1" customWidth="1"/>
    <col min="12291" max="12291" width="38.7109375" style="236" customWidth="1"/>
    <col min="12292" max="12292" width="37.5703125" style="236" customWidth="1"/>
    <col min="12293" max="12293" width="9.28515625" style="236" customWidth="1"/>
    <col min="12294" max="12544" width="8.7109375" style="236"/>
    <col min="12545" max="12545" width="5.5703125" style="236" customWidth="1"/>
    <col min="12546" max="12546" width="59" style="236" bestFit="1" customWidth="1"/>
    <col min="12547" max="12547" width="38.7109375" style="236" customWidth="1"/>
    <col min="12548" max="12548" width="37.5703125" style="236" customWidth="1"/>
    <col min="12549" max="12549" width="9.28515625" style="236" customWidth="1"/>
    <col min="12550" max="12800" width="8.7109375" style="236"/>
    <col min="12801" max="12801" width="5.5703125" style="236" customWidth="1"/>
    <col min="12802" max="12802" width="59" style="236" bestFit="1" customWidth="1"/>
    <col min="12803" max="12803" width="38.7109375" style="236" customWidth="1"/>
    <col min="12804" max="12804" width="37.5703125" style="236" customWidth="1"/>
    <col min="12805" max="12805" width="9.28515625" style="236" customWidth="1"/>
    <col min="12806" max="13056" width="8.7109375" style="236"/>
    <col min="13057" max="13057" width="5.5703125" style="236" customWidth="1"/>
    <col min="13058" max="13058" width="59" style="236" bestFit="1" customWidth="1"/>
    <col min="13059" max="13059" width="38.7109375" style="236" customWidth="1"/>
    <col min="13060" max="13060" width="37.5703125" style="236" customWidth="1"/>
    <col min="13061" max="13061" width="9.28515625" style="236" customWidth="1"/>
    <col min="13062" max="13312" width="8.7109375" style="236"/>
    <col min="13313" max="13313" width="5.5703125" style="236" customWidth="1"/>
    <col min="13314" max="13314" width="59" style="236" bestFit="1" customWidth="1"/>
    <col min="13315" max="13315" width="38.7109375" style="236" customWidth="1"/>
    <col min="13316" max="13316" width="37.5703125" style="236" customWidth="1"/>
    <col min="13317" max="13317" width="9.28515625" style="236" customWidth="1"/>
    <col min="13318" max="13568" width="8.7109375" style="236"/>
    <col min="13569" max="13569" width="5.5703125" style="236" customWidth="1"/>
    <col min="13570" max="13570" width="59" style="236" bestFit="1" customWidth="1"/>
    <col min="13571" max="13571" width="38.7109375" style="236" customWidth="1"/>
    <col min="13572" max="13572" width="37.5703125" style="236" customWidth="1"/>
    <col min="13573" max="13573" width="9.28515625" style="236" customWidth="1"/>
    <col min="13574" max="13824" width="8.7109375" style="236"/>
    <col min="13825" max="13825" width="5.5703125" style="236" customWidth="1"/>
    <col min="13826" max="13826" width="59" style="236" bestFit="1" customWidth="1"/>
    <col min="13827" max="13827" width="38.7109375" style="236" customWidth="1"/>
    <col min="13828" max="13828" width="37.5703125" style="236" customWidth="1"/>
    <col min="13829" max="13829" width="9.28515625" style="236" customWidth="1"/>
    <col min="13830" max="14080" width="8.7109375" style="236"/>
    <col min="14081" max="14081" width="5.5703125" style="236" customWidth="1"/>
    <col min="14082" max="14082" width="59" style="236" bestFit="1" customWidth="1"/>
    <col min="14083" max="14083" width="38.7109375" style="236" customWidth="1"/>
    <col min="14084" max="14084" width="37.5703125" style="236" customWidth="1"/>
    <col min="14085" max="14085" width="9.28515625" style="236" customWidth="1"/>
    <col min="14086" max="14336" width="8.7109375" style="236"/>
    <col min="14337" max="14337" width="5.5703125" style="236" customWidth="1"/>
    <col min="14338" max="14338" width="59" style="236" bestFit="1" customWidth="1"/>
    <col min="14339" max="14339" width="38.7109375" style="236" customWidth="1"/>
    <col min="14340" max="14340" width="37.5703125" style="236" customWidth="1"/>
    <col min="14341" max="14341" width="9.28515625" style="236" customWidth="1"/>
    <col min="14342" max="14592" width="8.7109375" style="236"/>
    <col min="14593" max="14593" width="5.5703125" style="236" customWidth="1"/>
    <col min="14594" max="14594" width="59" style="236" bestFit="1" customWidth="1"/>
    <col min="14595" max="14595" width="38.7109375" style="236" customWidth="1"/>
    <col min="14596" max="14596" width="37.5703125" style="236" customWidth="1"/>
    <col min="14597" max="14597" width="9.28515625" style="236" customWidth="1"/>
    <col min="14598" max="14848" width="8.7109375" style="236"/>
    <col min="14849" max="14849" width="5.5703125" style="236" customWidth="1"/>
    <col min="14850" max="14850" width="59" style="236" bestFit="1" customWidth="1"/>
    <col min="14851" max="14851" width="38.7109375" style="236" customWidth="1"/>
    <col min="14852" max="14852" width="37.5703125" style="236" customWidth="1"/>
    <col min="14853" max="14853" width="9.28515625" style="236" customWidth="1"/>
    <col min="14854" max="15104" width="8.7109375" style="236"/>
    <col min="15105" max="15105" width="5.5703125" style="236" customWidth="1"/>
    <col min="15106" max="15106" width="59" style="236" bestFit="1" customWidth="1"/>
    <col min="15107" max="15107" width="38.7109375" style="236" customWidth="1"/>
    <col min="15108" max="15108" width="37.5703125" style="236" customWidth="1"/>
    <col min="15109" max="15109" width="9.28515625" style="236" customWidth="1"/>
    <col min="15110" max="15360" width="8.7109375" style="236"/>
    <col min="15361" max="15361" width="5.5703125" style="236" customWidth="1"/>
    <col min="15362" max="15362" width="59" style="236" bestFit="1" customWidth="1"/>
    <col min="15363" max="15363" width="38.7109375" style="236" customWidth="1"/>
    <col min="15364" max="15364" width="37.5703125" style="236" customWidth="1"/>
    <col min="15365" max="15365" width="9.28515625" style="236" customWidth="1"/>
    <col min="15366" max="15616" width="8.7109375" style="236"/>
    <col min="15617" max="15617" width="5.5703125" style="236" customWidth="1"/>
    <col min="15618" max="15618" width="59" style="236" bestFit="1" customWidth="1"/>
    <col min="15619" max="15619" width="38.7109375" style="236" customWidth="1"/>
    <col min="15620" max="15620" width="37.5703125" style="236" customWidth="1"/>
    <col min="15621" max="15621" width="9.28515625" style="236" customWidth="1"/>
    <col min="15622" max="15872" width="8.7109375" style="236"/>
    <col min="15873" max="15873" width="5.5703125" style="236" customWidth="1"/>
    <col min="15874" max="15874" width="59" style="236" bestFit="1" customWidth="1"/>
    <col min="15875" max="15875" width="38.7109375" style="236" customWidth="1"/>
    <col min="15876" max="15876" width="37.5703125" style="236" customWidth="1"/>
    <col min="15877" max="15877" width="9.28515625" style="236" customWidth="1"/>
    <col min="15878" max="16128" width="8.7109375" style="236"/>
    <col min="16129" max="16129" width="5.5703125" style="236" customWidth="1"/>
    <col min="16130" max="16130" width="59" style="236" bestFit="1" customWidth="1"/>
    <col min="16131" max="16131" width="38.7109375" style="236" customWidth="1"/>
    <col min="16132" max="16132" width="37.5703125" style="236" customWidth="1"/>
    <col min="16133" max="16133" width="9.28515625" style="236" customWidth="1"/>
    <col min="16134" max="16384" width="8.7109375" style="236"/>
  </cols>
  <sheetData>
    <row r="1" spans="1:5" ht="15.75" x14ac:dyDescent="0.2">
      <c r="A1" s="217" t="s">
        <v>414</v>
      </c>
      <c r="B1" s="62"/>
      <c r="C1" s="95"/>
    </row>
    <row r="2" spans="1:5" x14ac:dyDescent="0.2">
      <c r="A2" s="91" t="s">
        <v>315</v>
      </c>
      <c r="B2" s="91"/>
    </row>
    <row r="3" spans="1:5" ht="15.75" x14ac:dyDescent="0.2">
      <c r="A3" s="426" t="s">
        <v>415</v>
      </c>
      <c r="B3" s="426"/>
      <c r="C3" s="426"/>
      <c r="D3" s="426"/>
    </row>
    <row r="4" spans="1:5" ht="15.75" x14ac:dyDescent="0.25">
      <c r="A4" s="160"/>
      <c r="B4" s="427" t="str">
        <f>'1'!E5</f>
        <v>KABUPATEN</v>
      </c>
      <c r="C4" s="428" t="str">
        <f>'1'!F5</f>
        <v>BELITUNG TIMUR</v>
      </c>
      <c r="D4" s="670"/>
    </row>
    <row r="5" spans="1:5" ht="15.75" x14ac:dyDescent="0.25">
      <c r="A5" s="160"/>
      <c r="B5" s="427" t="str">
        <f>'1'!E6</f>
        <v>TAHUN</v>
      </c>
      <c r="C5" s="428">
        <f>'1'!F6</f>
        <v>2023</v>
      </c>
      <c r="D5" s="670"/>
    </row>
    <row r="6" spans="1:5" ht="15.75" thickBot="1" x14ac:dyDescent="0.25">
      <c r="A6" s="64"/>
      <c r="B6" s="64"/>
      <c r="C6" s="64"/>
      <c r="D6" s="64"/>
    </row>
    <row r="7" spans="1:5" ht="24.75" customHeight="1" x14ac:dyDescent="0.2">
      <c r="A7" s="585" t="s">
        <v>2</v>
      </c>
      <c r="B7" s="585" t="s">
        <v>416</v>
      </c>
      <c r="C7" s="585" t="s">
        <v>417</v>
      </c>
      <c r="D7" s="671" t="s">
        <v>418</v>
      </c>
    </row>
    <row r="8" spans="1:5" s="755" customFormat="1" ht="12" x14ac:dyDescent="0.2">
      <c r="A8" s="745">
        <v>1</v>
      </c>
      <c r="B8" s="753">
        <v>2</v>
      </c>
      <c r="C8" s="753">
        <v>3</v>
      </c>
      <c r="D8" s="745">
        <v>4</v>
      </c>
      <c r="E8" s="754"/>
    </row>
    <row r="9" spans="1:5" x14ac:dyDescent="0.2">
      <c r="A9" s="413">
        <v>1</v>
      </c>
      <c r="B9" s="126" t="s">
        <v>419</v>
      </c>
      <c r="C9" s="126" t="s">
        <v>420</v>
      </c>
      <c r="D9" s="134" t="s">
        <v>1334</v>
      </c>
    </row>
    <row r="10" spans="1:5" x14ac:dyDescent="0.2">
      <c r="A10" s="413">
        <v>2</v>
      </c>
      <c r="B10" s="65" t="s">
        <v>421</v>
      </c>
      <c r="C10" s="65" t="s">
        <v>420</v>
      </c>
      <c r="D10" s="135" t="s">
        <v>1334</v>
      </c>
    </row>
    <row r="11" spans="1:5" x14ac:dyDescent="0.2">
      <c r="A11" s="413">
        <v>3</v>
      </c>
      <c r="B11" s="65" t="s">
        <v>422</v>
      </c>
      <c r="C11" s="65" t="s">
        <v>420</v>
      </c>
      <c r="D11" s="135" t="s">
        <v>1334</v>
      </c>
    </row>
    <row r="12" spans="1:5" x14ac:dyDescent="0.2">
      <c r="A12" s="413">
        <v>4</v>
      </c>
      <c r="B12" s="65" t="s">
        <v>423</v>
      </c>
      <c r="C12" s="65" t="s">
        <v>420</v>
      </c>
      <c r="D12" s="135" t="s">
        <v>1334</v>
      </c>
    </row>
    <row r="13" spans="1:5" x14ac:dyDescent="0.2">
      <c r="A13" s="413">
        <v>5</v>
      </c>
      <c r="B13" s="65" t="s">
        <v>424</v>
      </c>
      <c r="C13" s="65" t="s">
        <v>425</v>
      </c>
      <c r="D13" s="135" t="s">
        <v>1334</v>
      </c>
    </row>
    <row r="14" spans="1:5" x14ac:dyDescent="0.2">
      <c r="A14" s="413">
        <v>6</v>
      </c>
      <c r="B14" s="65" t="s">
        <v>426</v>
      </c>
      <c r="C14" s="65" t="s">
        <v>427</v>
      </c>
      <c r="D14" s="135" t="s">
        <v>1334</v>
      </c>
    </row>
    <row r="15" spans="1:5" x14ac:dyDescent="0.2">
      <c r="A15" s="413">
        <v>7</v>
      </c>
      <c r="B15" s="65" t="s">
        <v>428</v>
      </c>
      <c r="C15" s="65" t="s">
        <v>420</v>
      </c>
      <c r="D15" s="135" t="s">
        <v>1334</v>
      </c>
    </row>
    <row r="16" spans="1:5" x14ac:dyDescent="0.2">
      <c r="A16" s="413">
        <v>8</v>
      </c>
      <c r="B16" s="65" t="s">
        <v>429</v>
      </c>
      <c r="C16" s="65" t="s">
        <v>420</v>
      </c>
      <c r="D16" s="135" t="s">
        <v>1334</v>
      </c>
    </row>
    <row r="17" spans="1:4" x14ac:dyDescent="0.2">
      <c r="A17" s="413">
        <v>9</v>
      </c>
      <c r="B17" s="65" t="s">
        <v>430</v>
      </c>
      <c r="C17" s="65" t="s">
        <v>431</v>
      </c>
      <c r="D17" s="135" t="s">
        <v>1334</v>
      </c>
    </row>
    <row r="18" spans="1:4" x14ac:dyDescent="0.2">
      <c r="A18" s="413">
        <v>10</v>
      </c>
      <c r="B18" s="65" t="s">
        <v>432</v>
      </c>
      <c r="C18" s="65" t="s">
        <v>433</v>
      </c>
      <c r="D18" s="135" t="s">
        <v>1334</v>
      </c>
    </row>
    <row r="19" spans="1:4" x14ac:dyDescent="0.2">
      <c r="A19" s="413">
        <v>11</v>
      </c>
      <c r="B19" s="65" t="s">
        <v>434</v>
      </c>
      <c r="C19" s="65" t="s">
        <v>435</v>
      </c>
      <c r="D19" s="135" t="s">
        <v>1334</v>
      </c>
    </row>
    <row r="20" spans="1:4" x14ac:dyDescent="0.2">
      <c r="A20" s="413">
        <v>12</v>
      </c>
      <c r="B20" s="65" t="s">
        <v>436</v>
      </c>
      <c r="C20" s="65" t="s">
        <v>420</v>
      </c>
      <c r="D20" s="135" t="s">
        <v>1334</v>
      </c>
    </row>
    <row r="21" spans="1:4" x14ac:dyDescent="0.2">
      <c r="A21" s="413">
        <v>13</v>
      </c>
      <c r="B21" s="65" t="s">
        <v>437</v>
      </c>
      <c r="C21" s="65" t="s">
        <v>420</v>
      </c>
      <c r="D21" s="135" t="s">
        <v>1334</v>
      </c>
    </row>
    <row r="22" spans="1:4" x14ac:dyDescent="0.2">
      <c r="A22" s="413">
        <v>14</v>
      </c>
      <c r="B22" s="65" t="s">
        <v>438</v>
      </c>
      <c r="C22" s="65" t="s">
        <v>435</v>
      </c>
      <c r="D22" s="135" t="s">
        <v>1334</v>
      </c>
    </row>
    <row r="23" spans="1:4" x14ac:dyDescent="0.2">
      <c r="A23" s="413">
        <v>15</v>
      </c>
      <c r="B23" s="65" t="s">
        <v>439</v>
      </c>
      <c r="C23" s="65" t="s">
        <v>435</v>
      </c>
      <c r="D23" s="135" t="s">
        <v>1334</v>
      </c>
    </row>
    <row r="24" spans="1:4" x14ac:dyDescent="0.2">
      <c r="A24" s="413">
        <v>16</v>
      </c>
      <c r="B24" s="65" t="s">
        <v>440</v>
      </c>
      <c r="C24" s="65" t="s">
        <v>435</v>
      </c>
      <c r="D24" s="135" t="s">
        <v>1334</v>
      </c>
    </row>
    <row r="25" spans="1:4" x14ac:dyDescent="0.2">
      <c r="A25" s="413">
        <v>17</v>
      </c>
      <c r="B25" s="65" t="s">
        <v>441</v>
      </c>
      <c r="C25" s="65" t="s">
        <v>420</v>
      </c>
      <c r="D25" s="135" t="s">
        <v>1334</v>
      </c>
    </row>
    <row r="26" spans="1:4" x14ac:dyDescent="0.2">
      <c r="A26" s="413">
        <v>18</v>
      </c>
      <c r="B26" s="65" t="s">
        <v>442</v>
      </c>
      <c r="C26" s="65" t="s">
        <v>443</v>
      </c>
      <c r="D26" s="135" t="s">
        <v>1334</v>
      </c>
    </row>
    <row r="27" spans="1:4" x14ac:dyDescent="0.2">
      <c r="A27" s="413">
        <v>19</v>
      </c>
      <c r="B27" s="65" t="s">
        <v>444</v>
      </c>
      <c r="C27" s="65" t="s">
        <v>420</v>
      </c>
      <c r="D27" s="135" t="s">
        <v>1334</v>
      </c>
    </row>
    <row r="28" spans="1:4" x14ac:dyDescent="0.2">
      <c r="A28" s="413">
        <v>20</v>
      </c>
      <c r="B28" s="65" t="s">
        <v>445</v>
      </c>
      <c r="C28" s="65" t="s">
        <v>431</v>
      </c>
      <c r="D28" s="135" t="s">
        <v>1334</v>
      </c>
    </row>
    <row r="29" spans="1:4" x14ac:dyDescent="0.2">
      <c r="A29" s="413">
        <v>21</v>
      </c>
      <c r="B29" s="65" t="s">
        <v>446</v>
      </c>
      <c r="C29" s="65" t="s">
        <v>427</v>
      </c>
      <c r="D29" s="135" t="s">
        <v>1334</v>
      </c>
    </row>
    <row r="30" spans="1:4" x14ac:dyDescent="0.2">
      <c r="A30" s="413">
        <v>22</v>
      </c>
      <c r="B30" s="65" t="s">
        <v>447</v>
      </c>
      <c r="C30" s="65" t="s">
        <v>448</v>
      </c>
      <c r="D30" s="135" t="s">
        <v>1334</v>
      </c>
    </row>
    <row r="31" spans="1:4" x14ac:dyDescent="0.2">
      <c r="A31" s="413">
        <v>23</v>
      </c>
      <c r="B31" s="65" t="s">
        <v>449</v>
      </c>
      <c r="C31" s="65" t="s">
        <v>448</v>
      </c>
      <c r="D31" s="135" t="s">
        <v>1334</v>
      </c>
    </row>
    <row r="32" spans="1:4" x14ac:dyDescent="0.2">
      <c r="A32" s="413">
        <v>24</v>
      </c>
      <c r="B32" s="65" t="s">
        <v>450</v>
      </c>
      <c r="C32" s="65" t="s">
        <v>435</v>
      </c>
      <c r="D32" s="135" t="s">
        <v>1334</v>
      </c>
    </row>
    <row r="33" spans="1:4" x14ac:dyDescent="0.2">
      <c r="A33" s="413">
        <v>25</v>
      </c>
      <c r="B33" s="65" t="s">
        <v>451</v>
      </c>
      <c r="C33" s="65" t="s">
        <v>420</v>
      </c>
      <c r="D33" s="135" t="s">
        <v>1334</v>
      </c>
    </row>
    <row r="34" spans="1:4" x14ac:dyDescent="0.2">
      <c r="A34" s="413">
        <v>26</v>
      </c>
      <c r="B34" s="65" t="s">
        <v>452</v>
      </c>
      <c r="C34" s="65" t="s">
        <v>453</v>
      </c>
      <c r="D34" s="135" t="s">
        <v>1334</v>
      </c>
    </row>
    <row r="35" spans="1:4" x14ac:dyDescent="0.2">
      <c r="A35" s="413">
        <v>27</v>
      </c>
      <c r="B35" s="65" t="s">
        <v>454</v>
      </c>
      <c r="C35" s="65" t="s">
        <v>435</v>
      </c>
      <c r="D35" s="135" t="s">
        <v>1334</v>
      </c>
    </row>
    <row r="36" spans="1:4" x14ac:dyDescent="0.2">
      <c r="A36" s="413">
        <v>28</v>
      </c>
      <c r="B36" s="65" t="s">
        <v>455</v>
      </c>
      <c r="C36" s="65" t="s">
        <v>425</v>
      </c>
      <c r="D36" s="135" t="s">
        <v>1334</v>
      </c>
    </row>
    <row r="37" spans="1:4" x14ac:dyDescent="0.2">
      <c r="A37" s="413">
        <v>29</v>
      </c>
      <c r="B37" s="65" t="s">
        <v>456</v>
      </c>
      <c r="C37" s="65" t="s">
        <v>420</v>
      </c>
      <c r="D37" s="135" t="s">
        <v>1334</v>
      </c>
    </row>
    <row r="38" spans="1:4" x14ac:dyDescent="0.2">
      <c r="A38" s="413">
        <v>30</v>
      </c>
      <c r="B38" s="65" t="s">
        <v>457</v>
      </c>
      <c r="C38" s="65" t="s">
        <v>420</v>
      </c>
      <c r="D38" s="135" t="s">
        <v>1334</v>
      </c>
    </row>
    <row r="39" spans="1:4" x14ac:dyDescent="0.2">
      <c r="A39" s="413">
        <v>31</v>
      </c>
      <c r="B39" s="65" t="s">
        <v>458</v>
      </c>
      <c r="C39" s="65" t="s">
        <v>420</v>
      </c>
      <c r="D39" s="135" t="s">
        <v>1334</v>
      </c>
    </row>
    <row r="40" spans="1:4" x14ac:dyDescent="0.2">
      <c r="A40" s="413">
        <v>32</v>
      </c>
      <c r="B40" s="65" t="s">
        <v>459</v>
      </c>
      <c r="C40" s="65" t="s">
        <v>460</v>
      </c>
      <c r="D40" s="135" t="s">
        <v>1334</v>
      </c>
    </row>
    <row r="41" spans="1:4" x14ac:dyDescent="0.2">
      <c r="A41" s="413">
        <v>33</v>
      </c>
      <c r="B41" s="65" t="s">
        <v>461</v>
      </c>
      <c r="C41" s="65" t="s">
        <v>420</v>
      </c>
      <c r="D41" s="135" t="s">
        <v>1334</v>
      </c>
    </row>
    <row r="42" spans="1:4" x14ac:dyDescent="0.2">
      <c r="A42" s="413">
        <v>34</v>
      </c>
      <c r="B42" s="65" t="s">
        <v>462</v>
      </c>
      <c r="C42" s="65" t="s">
        <v>431</v>
      </c>
      <c r="D42" s="135" t="s">
        <v>1334</v>
      </c>
    </row>
    <row r="43" spans="1:4" x14ac:dyDescent="0.2">
      <c r="A43" s="413">
        <v>35</v>
      </c>
      <c r="B43" s="65" t="s">
        <v>463</v>
      </c>
      <c r="C43" s="65" t="s">
        <v>420</v>
      </c>
      <c r="D43" s="135" t="s">
        <v>1334</v>
      </c>
    </row>
    <row r="44" spans="1:4" x14ac:dyDescent="0.2">
      <c r="A44" s="413">
        <v>36</v>
      </c>
      <c r="B44" s="65" t="s">
        <v>464</v>
      </c>
      <c r="C44" s="65" t="s">
        <v>420</v>
      </c>
      <c r="D44" s="135" t="s">
        <v>1334</v>
      </c>
    </row>
    <row r="45" spans="1:4" x14ac:dyDescent="0.2">
      <c r="A45" s="413">
        <v>37</v>
      </c>
      <c r="B45" s="65" t="s">
        <v>465</v>
      </c>
      <c r="C45" s="65" t="s">
        <v>420</v>
      </c>
      <c r="D45" s="135" t="s">
        <v>1334</v>
      </c>
    </row>
    <row r="46" spans="1:4" x14ac:dyDescent="0.2">
      <c r="A46" s="413">
        <v>38</v>
      </c>
      <c r="B46" s="65" t="s">
        <v>466</v>
      </c>
      <c r="C46" s="65" t="s">
        <v>420</v>
      </c>
      <c r="D46" s="135" t="s">
        <v>1334</v>
      </c>
    </row>
    <row r="47" spans="1:4" x14ac:dyDescent="0.2">
      <c r="A47" s="413">
        <v>39</v>
      </c>
      <c r="B47" s="65" t="s">
        <v>467</v>
      </c>
      <c r="C47" s="65" t="s">
        <v>420</v>
      </c>
      <c r="D47" s="135" t="s">
        <v>1334</v>
      </c>
    </row>
    <row r="48" spans="1:4" x14ac:dyDescent="0.2">
      <c r="A48" s="413">
        <v>40</v>
      </c>
      <c r="B48" s="65" t="s">
        <v>468</v>
      </c>
      <c r="C48" s="65" t="s">
        <v>420</v>
      </c>
      <c r="D48" s="135" t="s">
        <v>1334</v>
      </c>
    </row>
    <row r="49" spans="1:4" x14ac:dyDescent="0.2">
      <c r="A49" s="1211" t="s">
        <v>469</v>
      </c>
      <c r="B49" s="1212"/>
      <c r="C49" s="1213"/>
      <c r="D49" s="104">
        <f>COUNTIF(D9:D48,"V")</f>
        <v>40</v>
      </c>
    </row>
    <row r="50" spans="1:4" ht="16.5" customHeight="1" thickBot="1" x14ac:dyDescent="0.25">
      <c r="A50" s="1205" t="s">
        <v>470</v>
      </c>
      <c r="B50" s="1206"/>
      <c r="C50" s="1214"/>
      <c r="D50" s="138">
        <f>D49/40</f>
        <v>1</v>
      </c>
    </row>
    <row r="51" spans="1:4" x14ac:dyDescent="0.2">
      <c r="C51" s="62"/>
      <c r="D51" s="139"/>
    </row>
    <row r="52" spans="1:4" x14ac:dyDescent="0.2">
      <c r="A52" s="544" t="s">
        <v>411</v>
      </c>
      <c r="B52" s="544"/>
      <c r="C52" s="544"/>
    </row>
    <row r="53" spans="1:4" x14ac:dyDescent="0.2">
      <c r="A53" s="544" t="s">
        <v>471</v>
      </c>
      <c r="B53" s="544"/>
      <c r="C53" s="544"/>
    </row>
    <row r="54" spans="1:4" x14ac:dyDescent="0.2">
      <c r="A54" s="544" t="s">
        <v>472</v>
      </c>
      <c r="B54" s="544"/>
      <c r="C54" s="544"/>
    </row>
  </sheetData>
  <mergeCells count="2">
    <mergeCell ref="A49:C49"/>
    <mergeCell ref="A50:C50"/>
  </mergeCells>
  <printOptions horizontalCentered="1"/>
  <pageMargins left="0.39370078740157483" right="0.39370078740157483" top="0.47244094488188981" bottom="0.39370078740157483" header="0.31496062992125984" footer="0.31496062992125984"/>
  <pageSetup paperSize="9" scale="6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92D050"/>
    <pageSetUpPr fitToPage="1"/>
  </sheetPr>
  <dimension ref="A1:F20"/>
  <sheetViews>
    <sheetView zoomScaleNormal="100" workbookViewId="0">
      <selection activeCell="F18" sqref="F18"/>
    </sheetView>
  </sheetViews>
  <sheetFormatPr defaultRowHeight="15" x14ac:dyDescent="0.2"/>
  <cols>
    <col min="1" max="1" width="5.5703125" style="63" customWidth="1"/>
    <col min="2" max="2" width="65.42578125" style="63" customWidth="1"/>
    <col min="3" max="3" width="37.5703125" style="63" customWidth="1"/>
    <col min="4" max="6" width="9.28515625" style="63" customWidth="1"/>
    <col min="7" max="255" width="8.7109375" style="236"/>
    <col min="256" max="256" width="5.5703125" style="236" customWidth="1"/>
    <col min="257" max="258" width="38.7109375" style="236" customWidth="1"/>
    <col min="259" max="259" width="37.5703125" style="236" customWidth="1"/>
    <col min="260" max="262" width="9.28515625" style="236" customWidth="1"/>
    <col min="263" max="511" width="8.7109375" style="236"/>
    <col min="512" max="512" width="5.5703125" style="236" customWidth="1"/>
    <col min="513" max="514" width="38.7109375" style="236" customWidth="1"/>
    <col min="515" max="515" width="37.5703125" style="236" customWidth="1"/>
    <col min="516" max="518" width="9.28515625" style="236" customWidth="1"/>
    <col min="519" max="767" width="8.7109375" style="236"/>
    <col min="768" max="768" width="5.5703125" style="236" customWidth="1"/>
    <col min="769" max="770" width="38.7109375" style="236" customWidth="1"/>
    <col min="771" max="771" width="37.5703125" style="236" customWidth="1"/>
    <col min="772" max="774" width="9.28515625" style="236" customWidth="1"/>
    <col min="775" max="1023" width="8.7109375" style="236"/>
    <col min="1024" max="1024" width="5.5703125" style="236" customWidth="1"/>
    <col min="1025" max="1026" width="38.7109375" style="236" customWidth="1"/>
    <col min="1027" max="1027" width="37.5703125" style="236" customWidth="1"/>
    <col min="1028" max="1030" width="9.28515625" style="236" customWidth="1"/>
    <col min="1031" max="1279" width="8.7109375" style="236"/>
    <col min="1280" max="1280" width="5.5703125" style="236" customWidth="1"/>
    <col min="1281" max="1282" width="38.7109375" style="236" customWidth="1"/>
    <col min="1283" max="1283" width="37.5703125" style="236" customWidth="1"/>
    <col min="1284" max="1286" width="9.28515625" style="236" customWidth="1"/>
    <col min="1287" max="1535" width="8.7109375" style="236"/>
    <col min="1536" max="1536" width="5.5703125" style="236" customWidth="1"/>
    <col min="1537" max="1538" width="38.7109375" style="236" customWidth="1"/>
    <col min="1539" max="1539" width="37.5703125" style="236" customWidth="1"/>
    <col min="1540" max="1542" width="9.28515625" style="236" customWidth="1"/>
    <col min="1543" max="1791" width="8.7109375" style="236"/>
    <col min="1792" max="1792" width="5.5703125" style="236" customWidth="1"/>
    <col min="1793" max="1794" width="38.7109375" style="236" customWidth="1"/>
    <col min="1795" max="1795" width="37.5703125" style="236" customWidth="1"/>
    <col min="1796" max="1798" width="9.28515625" style="236" customWidth="1"/>
    <col min="1799" max="2047" width="8.7109375" style="236"/>
    <col min="2048" max="2048" width="5.5703125" style="236" customWidth="1"/>
    <col min="2049" max="2050" width="38.7109375" style="236" customWidth="1"/>
    <col min="2051" max="2051" width="37.5703125" style="236" customWidth="1"/>
    <col min="2052" max="2054" width="9.28515625" style="236" customWidth="1"/>
    <col min="2055" max="2303" width="8.7109375" style="236"/>
    <col min="2304" max="2304" width="5.5703125" style="236" customWidth="1"/>
    <col min="2305" max="2306" width="38.7109375" style="236" customWidth="1"/>
    <col min="2307" max="2307" width="37.5703125" style="236" customWidth="1"/>
    <col min="2308" max="2310" width="9.28515625" style="236" customWidth="1"/>
    <col min="2311" max="2559" width="8.7109375" style="236"/>
    <col min="2560" max="2560" width="5.5703125" style="236" customWidth="1"/>
    <col min="2561" max="2562" width="38.7109375" style="236" customWidth="1"/>
    <col min="2563" max="2563" width="37.5703125" style="236" customWidth="1"/>
    <col min="2564" max="2566" width="9.28515625" style="236" customWidth="1"/>
    <col min="2567" max="2815" width="8.7109375" style="236"/>
    <col min="2816" max="2816" width="5.5703125" style="236" customWidth="1"/>
    <col min="2817" max="2818" width="38.7109375" style="236" customWidth="1"/>
    <col min="2819" max="2819" width="37.5703125" style="236" customWidth="1"/>
    <col min="2820" max="2822" width="9.28515625" style="236" customWidth="1"/>
    <col min="2823" max="3071" width="8.7109375" style="236"/>
    <col min="3072" max="3072" width="5.5703125" style="236" customWidth="1"/>
    <col min="3073" max="3074" width="38.7109375" style="236" customWidth="1"/>
    <col min="3075" max="3075" width="37.5703125" style="236" customWidth="1"/>
    <col min="3076" max="3078" width="9.28515625" style="236" customWidth="1"/>
    <col min="3079" max="3327" width="8.7109375" style="236"/>
    <col min="3328" max="3328" width="5.5703125" style="236" customWidth="1"/>
    <col min="3329" max="3330" width="38.7109375" style="236" customWidth="1"/>
    <col min="3331" max="3331" width="37.5703125" style="236" customWidth="1"/>
    <col min="3332" max="3334" width="9.28515625" style="236" customWidth="1"/>
    <col min="3335" max="3583" width="8.7109375" style="236"/>
    <col min="3584" max="3584" width="5.5703125" style="236" customWidth="1"/>
    <col min="3585" max="3586" width="38.7109375" style="236" customWidth="1"/>
    <col min="3587" max="3587" width="37.5703125" style="236" customWidth="1"/>
    <col min="3588" max="3590" width="9.28515625" style="236" customWidth="1"/>
    <col min="3591" max="3839" width="8.7109375" style="236"/>
    <col min="3840" max="3840" width="5.5703125" style="236" customWidth="1"/>
    <col min="3841" max="3842" width="38.7109375" style="236" customWidth="1"/>
    <col min="3843" max="3843" width="37.5703125" style="236" customWidth="1"/>
    <col min="3844" max="3846" width="9.28515625" style="236" customWidth="1"/>
    <col min="3847" max="4095" width="8.7109375" style="236"/>
    <col min="4096" max="4096" width="5.5703125" style="236" customWidth="1"/>
    <col min="4097" max="4098" width="38.7109375" style="236" customWidth="1"/>
    <col min="4099" max="4099" width="37.5703125" style="236" customWidth="1"/>
    <col min="4100" max="4102" width="9.28515625" style="236" customWidth="1"/>
    <col min="4103" max="4351" width="8.7109375" style="236"/>
    <col min="4352" max="4352" width="5.5703125" style="236" customWidth="1"/>
    <col min="4353" max="4354" width="38.7109375" style="236" customWidth="1"/>
    <col min="4355" max="4355" width="37.5703125" style="236" customWidth="1"/>
    <col min="4356" max="4358" width="9.28515625" style="236" customWidth="1"/>
    <col min="4359" max="4607" width="8.7109375" style="236"/>
    <col min="4608" max="4608" width="5.5703125" style="236" customWidth="1"/>
    <col min="4609" max="4610" width="38.7109375" style="236" customWidth="1"/>
    <col min="4611" max="4611" width="37.5703125" style="236" customWidth="1"/>
    <col min="4612" max="4614" width="9.28515625" style="236" customWidth="1"/>
    <col min="4615" max="4863" width="8.7109375" style="236"/>
    <col min="4864" max="4864" width="5.5703125" style="236" customWidth="1"/>
    <col min="4865" max="4866" width="38.7109375" style="236" customWidth="1"/>
    <col min="4867" max="4867" width="37.5703125" style="236" customWidth="1"/>
    <col min="4868" max="4870" width="9.28515625" style="236" customWidth="1"/>
    <col min="4871" max="5119" width="8.7109375" style="236"/>
    <col min="5120" max="5120" width="5.5703125" style="236" customWidth="1"/>
    <col min="5121" max="5122" width="38.7109375" style="236" customWidth="1"/>
    <col min="5123" max="5123" width="37.5703125" style="236" customWidth="1"/>
    <col min="5124" max="5126" width="9.28515625" style="236" customWidth="1"/>
    <col min="5127" max="5375" width="8.7109375" style="236"/>
    <col min="5376" max="5376" width="5.5703125" style="236" customWidth="1"/>
    <col min="5377" max="5378" width="38.7109375" style="236" customWidth="1"/>
    <col min="5379" max="5379" width="37.5703125" style="236" customWidth="1"/>
    <col min="5380" max="5382" width="9.28515625" style="236" customWidth="1"/>
    <col min="5383" max="5631" width="8.7109375" style="236"/>
    <col min="5632" max="5632" width="5.5703125" style="236" customWidth="1"/>
    <col min="5633" max="5634" width="38.7109375" style="236" customWidth="1"/>
    <col min="5635" max="5635" width="37.5703125" style="236" customWidth="1"/>
    <col min="5636" max="5638" width="9.28515625" style="236" customWidth="1"/>
    <col min="5639" max="5887" width="8.7109375" style="236"/>
    <col min="5888" max="5888" width="5.5703125" style="236" customWidth="1"/>
    <col min="5889" max="5890" width="38.7109375" style="236" customWidth="1"/>
    <col min="5891" max="5891" width="37.5703125" style="236" customWidth="1"/>
    <col min="5892" max="5894" width="9.28515625" style="236" customWidth="1"/>
    <col min="5895" max="6143" width="8.7109375" style="236"/>
    <col min="6144" max="6144" width="5.5703125" style="236" customWidth="1"/>
    <col min="6145" max="6146" width="38.7109375" style="236" customWidth="1"/>
    <col min="6147" max="6147" width="37.5703125" style="236" customWidth="1"/>
    <col min="6148" max="6150" width="9.28515625" style="236" customWidth="1"/>
    <col min="6151" max="6399" width="8.7109375" style="236"/>
    <col min="6400" max="6400" width="5.5703125" style="236" customWidth="1"/>
    <col min="6401" max="6402" width="38.7109375" style="236" customWidth="1"/>
    <col min="6403" max="6403" width="37.5703125" style="236" customWidth="1"/>
    <col min="6404" max="6406" width="9.28515625" style="236" customWidth="1"/>
    <col min="6407" max="6655" width="8.7109375" style="236"/>
    <col min="6656" max="6656" width="5.5703125" style="236" customWidth="1"/>
    <col min="6657" max="6658" width="38.7109375" style="236" customWidth="1"/>
    <col min="6659" max="6659" width="37.5703125" style="236" customWidth="1"/>
    <col min="6660" max="6662" width="9.28515625" style="236" customWidth="1"/>
    <col min="6663" max="6911" width="8.7109375" style="236"/>
    <col min="6912" max="6912" width="5.5703125" style="236" customWidth="1"/>
    <col min="6913" max="6914" width="38.7109375" style="236" customWidth="1"/>
    <col min="6915" max="6915" width="37.5703125" style="236" customWidth="1"/>
    <col min="6916" max="6918" width="9.28515625" style="236" customWidth="1"/>
    <col min="6919" max="7167" width="8.7109375" style="236"/>
    <col min="7168" max="7168" width="5.5703125" style="236" customWidth="1"/>
    <col min="7169" max="7170" width="38.7109375" style="236" customWidth="1"/>
    <col min="7171" max="7171" width="37.5703125" style="236" customWidth="1"/>
    <col min="7172" max="7174" width="9.28515625" style="236" customWidth="1"/>
    <col min="7175" max="7423" width="8.7109375" style="236"/>
    <col min="7424" max="7424" width="5.5703125" style="236" customWidth="1"/>
    <col min="7425" max="7426" width="38.7109375" style="236" customWidth="1"/>
    <col min="7427" max="7427" width="37.5703125" style="236" customWidth="1"/>
    <col min="7428" max="7430" width="9.28515625" style="236" customWidth="1"/>
    <col min="7431" max="7679" width="8.7109375" style="236"/>
    <col min="7680" max="7680" width="5.5703125" style="236" customWidth="1"/>
    <col min="7681" max="7682" width="38.7109375" style="236" customWidth="1"/>
    <col min="7683" max="7683" width="37.5703125" style="236" customWidth="1"/>
    <col min="7684" max="7686" width="9.28515625" style="236" customWidth="1"/>
    <col min="7687" max="7935" width="8.7109375" style="236"/>
    <col min="7936" max="7936" width="5.5703125" style="236" customWidth="1"/>
    <col min="7937" max="7938" width="38.7109375" style="236" customWidth="1"/>
    <col min="7939" max="7939" width="37.5703125" style="236" customWidth="1"/>
    <col min="7940" max="7942" width="9.28515625" style="236" customWidth="1"/>
    <col min="7943" max="8191" width="8.7109375" style="236"/>
    <col min="8192" max="8192" width="5.5703125" style="236" customWidth="1"/>
    <col min="8193" max="8194" width="38.7109375" style="236" customWidth="1"/>
    <col min="8195" max="8195" width="37.5703125" style="236" customWidth="1"/>
    <col min="8196" max="8198" width="9.28515625" style="236" customWidth="1"/>
    <col min="8199" max="8447" width="8.7109375" style="236"/>
    <col min="8448" max="8448" width="5.5703125" style="236" customWidth="1"/>
    <col min="8449" max="8450" width="38.7109375" style="236" customWidth="1"/>
    <col min="8451" max="8451" width="37.5703125" style="236" customWidth="1"/>
    <col min="8452" max="8454" width="9.28515625" style="236" customWidth="1"/>
    <col min="8455" max="8703" width="8.7109375" style="236"/>
    <col min="8704" max="8704" width="5.5703125" style="236" customWidth="1"/>
    <col min="8705" max="8706" width="38.7109375" style="236" customWidth="1"/>
    <col min="8707" max="8707" width="37.5703125" style="236" customWidth="1"/>
    <col min="8708" max="8710" width="9.28515625" style="236" customWidth="1"/>
    <col min="8711" max="8959" width="8.7109375" style="236"/>
    <col min="8960" max="8960" width="5.5703125" style="236" customWidth="1"/>
    <col min="8961" max="8962" width="38.7109375" style="236" customWidth="1"/>
    <col min="8963" max="8963" width="37.5703125" style="236" customWidth="1"/>
    <col min="8964" max="8966" width="9.28515625" style="236" customWidth="1"/>
    <col min="8967" max="9215" width="8.7109375" style="236"/>
    <col min="9216" max="9216" width="5.5703125" style="236" customWidth="1"/>
    <col min="9217" max="9218" width="38.7109375" style="236" customWidth="1"/>
    <col min="9219" max="9219" width="37.5703125" style="236" customWidth="1"/>
    <col min="9220" max="9222" width="9.28515625" style="236" customWidth="1"/>
    <col min="9223" max="9471" width="8.7109375" style="236"/>
    <col min="9472" max="9472" width="5.5703125" style="236" customWidth="1"/>
    <col min="9473" max="9474" width="38.7109375" style="236" customWidth="1"/>
    <col min="9475" max="9475" width="37.5703125" style="236" customWidth="1"/>
    <col min="9476" max="9478" width="9.28515625" style="236" customWidth="1"/>
    <col min="9479" max="9727" width="8.7109375" style="236"/>
    <col min="9728" max="9728" width="5.5703125" style="236" customWidth="1"/>
    <col min="9729" max="9730" width="38.7109375" style="236" customWidth="1"/>
    <col min="9731" max="9731" width="37.5703125" style="236" customWidth="1"/>
    <col min="9732" max="9734" width="9.28515625" style="236" customWidth="1"/>
    <col min="9735" max="9983" width="8.7109375" style="236"/>
    <col min="9984" max="9984" width="5.5703125" style="236" customWidth="1"/>
    <col min="9985" max="9986" width="38.7109375" style="236" customWidth="1"/>
    <col min="9987" max="9987" width="37.5703125" style="236" customWidth="1"/>
    <col min="9988" max="9990" width="9.28515625" style="236" customWidth="1"/>
    <col min="9991" max="10239" width="8.7109375" style="236"/>
    <col min="10240" max="10240" width="5.5703125" style="236" customWidth="1"/>
    <col min="10241" max="10242" width="38.7109375" style="236" customWidth="1"/>
    <col min="10243" max="10243" width="37.5703125" style="236" customWidth="1"/>
    <col min="10244" max="10246" width="9.28515625" style="236" customWidth="1"/>
    <col min="10247" max="10495" width="8.7109375" style="236"/>
    <col min="10496" max="10496" width="5.5703125" style="236" customWidth="1"/>
    <col min="10497" max="10498" width="38.7109375" style="236" customWidth="1"/>
    <col min="10499" max="10499" width="37.5703125" style="236" customWidth="1"/>
    <col min="10500" max="10502" width="9.28515625" style="236" customWidth="1"/>
    <col min="10503" max="10751" width="8.7109375" style="236"/>
    <col min="10752" max="10752" width="5.5703125" style="236" customWidth="1"/>
    <col min="10753" max="10754" width="38.7109375" style="236" customWidth="1"/>
    <col min="10755" max="10755" width="37.5703125" style="236" customWidth="1"/>
    <col min="10756" max="10758" width="9.28515625" style="236" customWidth="1"/>
    <col min="10759" max="11007" width="8.7109375" style="236"/>
    <col min="11008" max="11008" width="5.5703125" style="236" customWidth="1"/>
    <col min="11009" max="11010" width="38.7109375" style="236" customWidth="1"/>
    <col min="11011" max="11011" width="37.5703125" style="236" customWidth="1"/>
    <col min="11012" max="11014" width="9.28515625" style="236" customWidth="1"/>
    <col min="11015" max="11263" width="8.7109375" style="236"/>
    <col min="11264" max="11264" width="5.5703125" style="236" customWidth="1"/>
    <col min="11265" max="11266" width="38.7109375" style="236" customWidth="1"/>
    <col min="11267" max="11267" width="37.5703125" style="236" customWidth="1"/>
    <col min="11268" max="11270" width="9.28515625" style="236" customWidth="1"/>
    <col min="11271" max="11519" width="8.7109375" style="236"/>
    <col min="11520" max="11520" width="5.5703125" style="236" customWidth="1"/>
    <col min="11521" max="11522" width="38.7109375" style="236" customWidth="1"/>
    <col min="11523" max="11523" width="37.5703125" style="236" customWidth="1"/>
    <col min="11524" max="11526" width="9.28515625" style="236" customWidth="1"/>
    <col min="11527" max="11775" width="8.7109375" style="236"/>
    <col min="11776" max="11776" width="5.5703125" style="236" customWidth="1"/>
    <col min="11777" max="11778" width="38.7109375" style="236" customWidth="1"/>
    <col min="11779" max="11779" width="37.5703125" style="236" customWidth="1"/>
    <col min="11780" max="11782" width="9.28515625" style="236" customWidth="1"/>
    <col min="11783" max="12031" width="8.7109375" style="236"/>
    <col min="12032" max="12032" width="5.5703125" style="236" customWidth="1"/>
    <col min="12033" max="12034" width="38.7109375" style="236" customWidth="1"/>
    <col min="12035" max="12035" width="37.5703125" style="236" customWidth="1"/>
    <col min="12036" max="12038" width="9.28515625" style="236" customWidth="1"/>
    <col min="12039" max="12287" width="8.7109375" style="236"/>
    <col min="12288" max="12288" width="5.5703125" style="236" customWidth="1"/>
    <col min="12289" max="12290" width="38.7109375" style="236" customWidth="1"/>
    <col min="12291" max="12291" width="37.5703125" style="236" customWidth="1"/>
    <col min="12292" max="12294" width="9.28515625" style="236" customWidth="1"/>
    <col min="12295" max="12543" width="8.7109375" style="236"/>
    <col min="12544" max="12544" width="5.5703125" style="236" customWidth="1"/>
    <col min="12545" max="12546" width="38.7109375" style="236" customWidth="1"/>
    <col min="12547" max="12547" width="37.5703125" style="236" customWidth="1"/>
    <col min="12548" max="12550" width="9.28515625" style="236" customWidth="1"/>
    <col min="12551" max="12799" width="8.7109375" style="236"/>
    <col min="12800" max="12800" width="5.5703125" style="236" customWidth="1"/>
    <col min="12801" max="12802" width="38.7109375" style="236" customWidth="1"/>
    <col min="12803" max="12803" width="37.5703125" style="236" customWidth="1"/>
    <col min="12804" max="12806" width="9.28515625" style="236" customWidth="1"/>
    <col min="12807" max="13055" width="8.7109375" style="236"/>
    <col min="13056" max="13056" width="5.5703125" style="236" customWidth="1"/>
    <col min="13057" max="13058" width="38.7109375" style="236" customWidth="1"/>
    <col min="13059" max="13059" width="37.5703125" style="236" customWidth="1"/>
    <col min="13060" max="13062" width="9.28515625" style="236" customWidth="1"/>
    <col min="13063" max="13311" width="8.7109375" style="236"/>
    <col min="13312" max="13312" width="5.5703125" style="236" customWidth="1"/>
    <col min="13313" max="13314" width="38.7109375" style="236" customWidth="1"/>
    <col min="13315" max="13315" width="37.5703125" style="236" customWidth="1"/>
    <col min="13316" max="13318" width="9.28515625" style="236" customWidth="1"/>
    <col min="13319" max="13567" width="8.7109375" style="236"/>
    <col min="13568" max="13568" width="5.5703125" style="236" customWidth="1"/>
    <col min="13569" max="13570" width="38.7109375" style="236" customWidth="1"/>
    <col min="13571" max="13571" width="37.5703125" style="236" customWidth="1"/>
    <col min="13572" max="13574" width="9.28515625" style="236" customWidth="1"/>
    <col min="13575" max="13823" width="8.7109375" style="236"/>
    <col min="13824" max="13824" width="5.5703125" style="236" customWidth="1"/>
    <col min="13825" max="13826" width="38.7109375" style="236" customWidth="1"/>
    <col min="13827" max="13827" width="37.5703125" style="236" customWidth="1"/>
    <col min="13828" max="13830" width="9.28515625" style="236" customWidth="1"/>
    <col min="13831" max="14079" width="8.7109375" style="236"/>
    <col min="14080" max="14080" width="5.5703125" style="236" customWidth="1"/>
    <col min="14081" max="14082" width="38.7109375" style="236" customWidth="1"/>
    <col min="14083" max="14083" width="37.5703125" style="236" customWidth="1"/>
    <col min="14084" max="14086" width="9.28515625" style="236" customWidth="1"/>
    <col min="14087" max="14335" width="8.7109375" style="236"/>
    <col min="14336" max="14336" width="5.5703125" style="236" customWidth="1"/>
    <col min="14337" max="14338" width="38.7109375" style="236" customWidth="1"/>
    <col min="14339" max="14339" width="37.5703125" style="236" customWidth="1"/>
    <col min="14340" max="14342" width="9.28515625" style="236" customWidth="1"/>
    <col min="14343" max="14591" width="8.7109375" style="236"/>
    <col min="14592" max="14592" width="5.5703125" style="236" customWidth="1"/>
    <col min="14593" max="14594" width="38.7109375" style="236" customWidth="1"/>
    <col min="14595" max="14595" width="37.5703125" style="236" customWidth="1"/>
    <col min="14596" max="14598" width="9.28515625" style="236" customWidth="1"/>
    <col min="14599" max="14847" width="8.7109375" style="236"/>
    <col min="14848" max="14848" width="5.5703125" style="236" customWidth="1"/>
    <col min="14849" max="14850" width="38.7109375" style="236" customWidth="1"/>
    <col min="14851" max="14851" width="37.5703125" style="236" customWidth="1"/>
    <col min="14852" max="14854" width="9.28515625" style="236" customWidth="1"/>
    <col min="14855" max="15103" width="8.7109375" style="236"/>
    <col min="15104" max="15104" width="5.5703125" style="236" customWidth="1"/>
    <col min="15105" max="15106" width="38.7109375" style="236" customWidth="1"/>
    <col min="15107" max="15107" width="37.5703125" style="236" customWidth="1"/>
    <col min="15108" max="15110" width="9.28515625" style="236" customWidth="1"/>
    <col min="15111" max="15359" width="8.7109375" style="236"/>
    <col min="15360" max="15360" width="5.5703125" style="236" customWidth="1"/>
    <col min="15361" max="15362" width="38.7109375" style="236" customWidth="1"/>
    <col min="15363" max="15363" width="37.5703125" style="236" customWidth="1"/>
    <col min="15364" max="15366" width="9.28515625" style="236" customWidth="1"/>
    <col min="15367" max="15615" width="8.7109375" style="236"/>
    <col min="15616" max="15616" width="5.5703125" style="236" customWidth="1"/>
    <col min="15617" max="15618" width="38.7109375" style="236" customWidth="1"/>
    <col min="15619" max="15619" width="37.5703125" style="236" customWidth="1"/>
    <col min="15620" max="15622" width="9.28515625" style="236" customWidth="1"/>
    <col min="15623" max="15871" width="8.7109375" style="236"/>
    <col min="15872" max="15872" width="5.5703125" style="236" customWidth="1"/>
    <col min="15873" max="15874" width="38.7109375" style="236" customWidth="1"/>
    <col min="15875" max="15875" width="37.5703125" style="236" customWidth="1"/>
    <col min="15876" max="15878" width="9.28515625" style="236" customWidth="1"/>
    <col min="15879" max="16127" width="8.7109375" style="236"/>
    <col min="16128" max="16128" width="5.5703125" style="236" customWidth="1"/>
    <col min="16129" max="16130" width="38.7109375" style="236" customWidth="1"/>
    <col min="16131" max="16131" width="37.5703125" style="236" customWidth="1"/>
    <col min="16132" max="16134" width="9.28515625" style="236" customWidth="1"/>
    <col min="16135" max="16383" width="8.7109375" style="236"/>
    <col min="16384" max="16384" width="8.7109375" style="236" customWidth="1"/>
  </cols>
  <sheetData>
    <row r="1" spans="1:6" ht="15.75" x14ac:dyDescent="0.2">
      <c r="A1" s="217" t="s">
        <v>473</v>
      </c>
      <c r="B1" s="62"/>
    </row>
    <row r="2" spans="1:6" x14ac:dyDescent="0.2">
      <c r="A2" s="91" t="s">
        <v>315</v>
      </c>
      <c r="B2" s="91"/>
    </row>
    <row r="3" spans="1:6" ht="26.45" customHeight="1" x14ac:dyDescent="0.2">
      <c r="A3" s="160" t="s">
        <v>1314</v>
      </c>
      <c r="B3" s="160"/>
      <c r="C3" s="160"/>
    </row>
    <row r="4" spans="1:6" ht="15.75" x14ac:dyDescent="0.2">
      <c r="A4" s="160"/>
      <c r="B4" s="427" t="str">
        <f>'1'!E5</f>
        <v>KABUPATEN</v>
      </c>
      <c r="C4" s="428" t="str">
        <f>'1'!F5</f>
        <v>BELITUNG TIMUR</v>
      </c>
    </row>
    <row r="5" spans="1:6" ht="15.75" x14ac:dyDescent="0.2">
      <c r="A5" s="160"/>
      <c r="B5" s="427" t="str">
        <f>'1'!E6</f>
        <v>TAHUN</v>
      </c>
      <c r="C5" s="428">
        <f>'1'!F6</f>
        <v>2023</v>
      </c>
    </row>
    <row r="6" spans="1:6" ht="15.75" thickBot="1" x14ac:dyDescent="0.25">
      <c r="A6" s="64"/>
      <c r="B6" s="64"/>
      <c r="C6" s="64"/>
    </row>
    <row r="7" spans="1:6" ht="15.75" x14ac:dyDescent="0.2">
      <c r="A7" s="585" t="s">
        <v>2</v>
      </c>
      <c r="B7" s="585" t="s">
        <v>1313</v>
      </c>
      <c r="C7" s="671" t="s">
        <v>474</v>
      </c>
    </row>
    <row r="8" spans="1:6" s="755" customFormat="1" ht="12.6" customHeight="1" x14ac:dyDescent="0.2">
      <c r="A8" s="745">
        <v>1</v>
      </c>
      <c r="B8" s="745">
        <v>2</v>
      </c>
      <c r="C8" s="745">
        <v>4</v>
      </c>
      <c r="D8" s="754"/>
      <c r="E8" s="747"/>
      <c r="F8" s="747"/>
    </row>
    <row r="9" spans="1:6" x14ac:dyDescent="0.2">
      <c r="A9" s="475">
        <v>1</v>
      </c>
      <c r="B9" s="126" t="s">
        <v>1315</v>
      </c>
      <c r="C9" s="134" t="s">
        <v>1334</v>
      </c>
    </row>
    <row r="10" spans="1:6" s="477" customFormat="1" x14ac:dyDescent="0.2">
      <c r="A10" s="474">
        <v>2</v>
      </c>
      <c r="B10" s="65" t="s">
        <v>1316</v>
      </c>
      <c r="C10" s="135" t="s">
        <v>1334</v>
      </c>
      <c r="D10" s="476"/>
      <c r="E10" s="476"/>
      <c r="F10" s="476"/>
    </row>
    <row r="11" spans="1:6" s="477" customFormat="1" x14ac:dyDescent="0.2">
      <c r="A11" s="474">
        <v>3</v>
      </c>
      <c r="B11" s="65" t="s">
        <v>1317</v>
      </c>
      <c r="C11" s="135" t="s">
        <v>1334</v>
      </c>
      <c r="D11" s="476"/>
      <c r="E11" s="476"/>
      <c r="F11" s="476"/>
    </row>
    <row r="12" spans="1:6" s="477" customFormat="1" x14ac:dyDescent="0.2">
      <c r="A12" s="474">
        <v>4</v>
      </c>
      <c r="B12" s="65" t="s">
        <v>1318</v>
      </c>
      <c r="C12" s="135" t="s">
        <v>1334</v>
      </c>
      <c r="D12" s="476"/>
      <c r="E12" s="476"/>
      <c r="F12" s="476"/>
    </row>
    <row r="13" spans="1:6" s="477" customFormat="1" x14ac:dyDescent="0.2">
      <c r="A13" s="474">
        <v>5</v>
      </c>
      <c r="B13" s="65" t="s">
        <v>1319</v>
      </c>
      <c r="C13" s="135" t="s">
        <v>1334</v>
      </c>
      <c r="D13" s="476"/>
      <c r="E13" s="476"/>
      <c r="F13" s="476"/>
    </row>
    <row r="14" spans="1:6" x14ac:dyDescent="0.2">
      <c r="A14" s="395"/>
      <c r="B14" s="65"/>
      <c r="C14" s="136"/>
    </row>
    <row r="15" spans="1:6" x14ac:dyDescent="0.2">
      <c r="A15" s="1211" t="s">
        <v>1320</v>
      </c>
      <c r="B15" s="1212"/>
      <c r="C15" s="879">
        <f>COUNTIF(C9:C14,"V")</f>
        <v>5</v>
      </c>
    </row>
    <row r="16" spans="1:6" ht="16.5" customHeight="1" thickBot="1" x14ac:dyDescent="0.25">
      <c r="A16" s="1205" t="s">
        <v>1321</v>
      </c>
      <c r="B16" s="1206"/>
      <c r="C16" s="1097">
        <f>IFERROR(C15/5*100,0)</f>
        <v>100</v>
      </c>
    </row>
    <row r="17" spans="1:5" x14ac:dyDescent="0.2">
      <c r="C17" s="139"/>
    </row>
    <row r="18" spans="1:5" x14ac:dyDescent="0.2">
      <c r="A18" s="544" t="s">
        <v>411</v>
      </c>
      <c r="B18" s="544"/>
      <c r="C18" s="544"/>
      <c r="D18" s="544"/>
      <c r="E18" s="544"/>
    </row>
    <row r="19" spans="1:5" x14ac:dyDescent="0.2">
      <c r="A19" s="544" t="s">
        <v>1322</v>
      </c>
      <c r="B19" s="544"/>
      <c r="C19" s="544"/>
      <c r="D19" s="544"/>
      <c r="E19" s="544"/>
    </row>
    <row r="20" spans="1:5" x14ac:dyDescent="0.2">
      <c r="A20" s="544" t="s">
        <v>1323</v>
      </c>
      <c r="B20" s="544"/>
      <c r="C20" s="544"/>
      <c r="D20" s="544"/>
      <c r="E20" s="544"/>
    </row>
  </sheetData>
  <mergeCells count="2">
    <mergeCell ref="A15:B15"/>
    <mergeCell ref="A16:B1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>
    <tabColor rgb="FF92D050"/>
    <pageSetUpPr fitToPage="1"/>
  </sheetPr>
  <dimension ref="A1:I25"/>
  <sheetViews>
    <sheetView zoomScaleNormal="100" workbookViewId="0">
      <selection activeCell="E19" sqref="E19"/>
    </sheetView>
  </sheetViews>
  <sheetFormatPr defaultColWidth="9.140625" defaultRowHeight="15" x14ac:dyDescent="0.25"/>
  <cols>
    <col min="1" max="1" width="5.7109375" style="63" customWidth="1"/>
    <col min="2" max="2" width="21.7109375" style="63" customWidth="1"/>
    <col min="3" max="3" width="24" style="63" customWidth="1"/>
    <col min="4" max="7" width="10.7109375" style="63" customWidth="1"/>
    <col min="8" max="9" width="13.42578125" style="63" customWidth="1"/>
    <col min="10" max="250" width="9.140625" style="63"/>
    <col min="251" max="251" width="5.7109375" style="63" customWidth="1"/>
    <col min="252" max="253" width="21.7109375" style="63" customWidth="1"/>
    <col min="254" max="261" width="10.7109375" style="63" customWidth="1"/>
    <col min="262" max="262" width="13.42578125" style="63" customWidth="1"/>
    <col min="263" max="264" width="10.7109375" style="63" customWidth="1"/>
    <col min="265" max="265" width="13.42578125" style="63" customWidth="1"/>
    <col min="266" max="506" width="9.140625" style="63"/>
    <col min="507" max="507" width="5.7109375" style="63" customWidth="1"/>
    <col min="508" max="509" width="21.7109375" style="63" customWidth="1"/>
    <col min="510" max="517" width="10.7109375" style="63" customWidth="1"/>
    <col min="518" max="518" width="13.42578125" style="63" customWidth="1"/>
    <col min="519" max="520" width="10.7109375" style="63" customWidth="1"/>
    <col min="521" max="521" width="13.42578125" style="63" customWidth="1"/>
    <col min="522" max="762" width="9.140625" style="63"/>
    <col min="763" max="763" width="5.7109375" style="63" customWidth="1"/>
    <col min="764" max="765" width="21.7109375" style="63" customWidth="1"/>
    <col min="766" max="773" width="10.7109375" style="63" customWidth="1"/>
    <col min="774" max="774" width="13.42578125" style="63" customWidth="1"/>
    <col min="775" max="776" width="10.7109375" style="63" customWidth="1"/>
    <col min="777" max="777" width="13.42578125" style="63" customWidth="1"/>
    <col min="778" max="1018" width="9.140625" style="63"/>
    <col min="1019" max="1019" width="5.7109375" style="63" customWidth="1"/>
    <col min="1020" max="1021" width="21.7109375" style="63" customWidth="1"/>
    <col min="1022" max="1029" width="10.7109375" style="63" customWidth="1"/>
    <col min="1030" max="1030" width="13.42578125" style="63" customWidth="1"/>
    <col min="1031" max="1032" width="10.7109375" style="63" customWidth="1"/>
    <col min="1033" max="1033" width="13.42578125" style="63" customWidth="1"/>
    <col min="1034" max="1274" width="9.140625" style="63"/>
    <col min="1275" max="1275" width="5.7109375" style="63" customWidth="1"/>
    <col min="1276" max="1277" width="21.7109375" style="63" customWidth="1"/>
    <col min="1278" max="1285" width="10.7109375" style="63" customWidth="1"/>
    <col min="1286" max="1286" width="13.42578125" style="63" customWidth="1"/>
    <col min="1287" max="1288" width="10.7109375" style="63" customWidth="1"/>
    <col min="1289" max="1289" width="13.42578125" style="63" customWidth="1"/>
    <col min="1290" max="1530" width="9.140625" style="63"/>
    <col min="1531" max="1531" width="5.7109375" style="63" customWidth="1"/>
    <col min="1532" max="1533" width="21.7109375" style="63" customWidth="1"/>
    <col min="1534" max="1541" width="10.7109375" style="63" customWidth="1"/>
    <col min="1542" max="1542" width="13.42578125" style="63" customWidth="1"/>
    <col min="1543" max="1544" width="10.7109375" style="63" customWidth="1"/>
    <col min="1545" max="1545" width="13.42578125" style="63" customWidth="1"/>
    <col min="1546" max="1786" width="9.140625" style="63"/>
    <col min="1787" max="1787" width="5.7109375" style="63" customWidth="1"/>
    <col min="1788" max="1789" width="21.7109375" style="63" customWidth="1"/>
    <col min="1790" max="1797" width="10.7109375" style="63" customWidth="1"/>
    <col min="1798" max="1798" width="13.42578125" style="63" customWidth="1"/>
    <col min="1799" max="1800" width="10.7109375" style="63" customWidth="1"/>
    <col min="1801" max="1801" width="13.42578125" style="63" customWidth="1"/>
    <col min="1802" max="2042" width="9.140625" style="63"/>
    <col min="2043" max="2043" width="5.7109375" style="63" customWidth="1"/>
    <col min="2044" max="2045" width="21.7109375" style="63" customWidth="1"/>
    <col min="2046" max="2053" width="10.7109375" style="63" customWidth="1"/>
    <col min="2054" max="2054" width="13.42578125" style="63" customWidth="1"/>
    <col min="2055" max="2056" width="10.7109375" style="63" customWidth="1"/>
    <col min="2057" max="2057" width="13.42578125" style="63" customWidth="1"/>
    <col min="2058" max="2298" width="9.140625" style="63"/>
    <col min="2299" max="2299" width="5.7109375" style="63" customWidth="1"/>
    <col min="2300" max="2301" width="21.7109375" style="63" customWidth="1"/>
    <col min="2302" max="2309" width="10.7109375" style="63" customWidth="1"/>
    <col min="2310" max="2310" width="13.42578125" style="63" customWidth="1"/>
    <col min="2311" max="2312" width="10.7109375" style="63" customWidth="1"/>
    <col min="2313" max="2313" width="13.42578125" style="63" customWidth="1"/>
    <col min="2314" max="2554" width="9.140625" style="63"/>
    <col min="2555" max="2555" width="5.7109375" style="63" customWidth="1"/>
    <col min="2556" max="2557" width="21.7109375" style="63" customWidth="1"/>
    <col min="2558" max="2565" width="10.7109375" style="63" customWidth="1"/>
    <col min="2566" max="2566" width="13.42578125" style="63" customWidth="1"/>
    <col min="2567" max="2568" width="10.7109375" style="63" customWidth="1"/>
    <col min="2569" max="2569" width="13.42578125" style="63" customWidth="1"/>
    <col min="2570" max="2810" width="9.140625" style="63"/>
    <col min="2811" max="2811" width="5.7109375" style="63" customWidth="1"/>
    <col min="2812" max="2813" width="21.7109375" style="63" customWidth="1"/>
    <col min="2814" max="2821" width="10.7109375" style="63" customWidth="1"/>
    <col min="2822" max="2822" width="13.42578125" style="63" customWidth="1"/>
    <col min="2823" max="2824" width="10.7109375" style="63" customWidth="1"/>
    <col min="2825" max="2825" width="13.42578125" style="63" customWidth="1"/>
    <col min="2826" max="3066" width="9.140625" style="63"/>
    <col min="3067" max="3067" width="5.7109375" style="63" customWidth="1"/>
    <col min="3068" max="3069" width="21.7109375" style="63" customWidth="1"/>
    <col min="3070" max="3077" width="10.7109375" style="63" customWidth="1"/>
    <col min="3078" max="3078" width="13.42578125" style="63" customWidth="1"/>
    <col min="3079" max="3080" width="10.7109375" style="63" customWidth="1"/>
    <col min="3081" max="3081" width="13.42578125" style="63" customWidth="1"/>
    <col min="3082" max="3322" width="9.140625" style="63"/>
    <col min="3323" max="3323" width="5.7109375" style="63" customWidth="1"/>
    <col min="3324" max="3325" width="21.7109375" style="63" customWidth="1"/>
    <col min="3326" max="3333" width="10.7109375" style="63" customWidth="1"/>
    <col min="3334" max="3334" width="13.42578125" style="63" customWidth="1"/>
    <col min="3335" max="3336" width="10.7109375" style="63" customWidth="1"/>
    <col min="3337" max="3337" width="13.42578125" style="63" customWidth="1"/>
    <col min="3338" max="3578" width="9.140625" style="63"/>
    <col min="3579" max="3579" width="5.7109375" style="63" customWidth="1"/>
    <col min="3580" max="3581" width="21.7109375" style="63" customWidth="1"/>
    <col min="3582" max="3589" width="10.7109375" style="63" customWidth="1"/>
    <col min="3590" max="3590" width="13.42578125" style="63" customWidth="1"/>
    <col min="3591" max="3592" width="10.7109375" style="63" customWidth="1"/>
    <col min="3593" max="3593" width="13.42578125" style="63" customWidth="1"/>
    <col min="3594" max="3834" width="9.140625" style="63"/>
    <col min="3835" max="3835" width="5.7109375" style="63" customWidth="1"/>
    <col min="3836" max="3837" width="21.7109375" style="63" customWidth="1"/>
    <col min="3838" max="3845" width="10.7109375" style="63" customWidth="1"/>
    <col min="3846" max="3846" width="13.42578125" style="63" customWidth="1"/>
    <col min="3847" max="3848" width="10.7109375" style="63" customWidth="1"/>
    <col min="3849" max="3849" width="13.42578125" style="63" customWidth="1"/>
    <col min="3850" max="4090" width="9.140625" style="63"/>
    <col min="4091" max="4091" width="5.7109375" style="63" customWidth="1"/>
    <col min="4092" max="4093" width="21.7109375" style="63" customWidth="1"/>
    <col min="4094" max="4101" width="10.7109375" style="63" customWidth="1"/>
    <col min="4102" max="4102" width="13.42578125" style="63" customWidth="1"/>
    <col min="4103" max="4104" width="10.7109375" style="63" customWidth="1"/>
    <col min="4105" max="4105" width="13.42578125" style="63" customWidth="1"/>
    <col min="4106" max="4346" width="9.140625" style="63"/>
    <col min="4347" max="4347" width="5.7109375" style="63" customWidth="1"/>
    <col min="4348" max="4349" width="21.7109375" style="63" customWidth="1"/>
    <col min="4350" max="4357" width="10.7109375" style="63" customWidth="1"/>
    <col min="4358" max="4358" width="13.42578125" style="63" customWidth="1"/>
    <col min="4359" max="4360" width="10.7109375" style="63" customWidth="1"/>
    <col min="4361" max="4361" width="13.42578125" style="63" customWidth="1"/>
    <col min="4362" max="4602" width="9.140625" style="63"/>
    <col min="4603" max="4603" width="5.7109375" style="63" customWidth="1"/>
    <col min="4604" max="4605" width="21.7109375" style="63" customWidth="1"/>
    <col min="4606" max="4613" width="10.7109375" style="63" customWidth="1"/>
    <col min="4614" max="4614" width="13.42578125" style="63" customWidth="1"/>
    <col min="4615" max="4616" width="10.7109375" style="63" customWidth="1"/>
    <col min="4617" max="4617" width="13.42578125" style="63" customWidth="1"/>
    <col min="4618" max="4858" width="9.140625" style="63"/>
    <col min="4859" max="4859" width="5.7109375" style="63" customWidth="1"/>
    <col min="4860" max="4861" width="21.7109375" style="63" customWidth="1"/>
    <col min="4862" max="4869" width="10.7109375" style="63" customWidth="1"/>
    <col min="4870" max="4870" width="13.42578125" style="63" customWidth="1"/>
    <col min="4871" max="4872" width="10.7109375" style="63" customWidth="1"/>
    <col min="4873" max="4873" width="13.42578125" style="63" customWidth="1"/>
    <col min="4874" max="5114" width="9.140625" style="63"/>
    <col min="5115" max="5115" width="5.7109375" style="63" customWidth="1"/>
    <col min="5116" max="5117" width="21.7109375" style="63" customWidth="1"/>
    <col min="5118" max="5125" width="10.7109375" style="63" customWidth="1"/>
    <col min="5126" max="5126" width="13.42578125" style="63" customWidth="1"/>
    <col min="5127" max="5128" width="10.7109375" style="63" customWidth="1"/>
    <col min="5129" max="5129" width="13.42578125" style="63" customWidth="1"/>
    <col min="5130" max="5370" width="9.140625" style="63"/>
    <col min="5371" max="5371" width="5.7109375" style="63" customWidth="1"/>
    <col min="5372" max="5373" width="21.7109375" style="63" customWidth="1"/>
    <col min="5374" max="5381" width="10.7109375" style="63" customWidth="1"/>
    <col min="5382" max="5382" width="13.42578125" style="63" customWidth="1"/>
    <col min="5383" max="5384" width="10.7109375" style="63" customWidth="1"/>
    <col min="5385" max="5385" width="13.42578125" style="63" customWidth="1"/>
    <col min="5386" max="5626" width="9.140625" style="63"/>
    <col min="5627" max="5627" width="5.7109375" style="63" customWidth="1"/>
    <col min="5628" max="5629" width="21.7109375" style="63" customWidth="1"/>
    <col min="5630" max="5637" width="10.7109375" style="63" customWidth="1"/>
    <col min="5638" max="5638" width="13.42578125" style="63" customWidth="1"/>
    <col min="5639" max="5640" width="10.7109375" style="63" customWidth="1"/>
    <col min="5641" max="5641" width="13.42578125" style="63" customWidth="1"/>
    <col min="5642" max="5882" width="9.140625" style="63"/>
    <col min="5883" max="5883" width="5.7109375" style="63" customWidth="1"/>
    <col min="5884" max="5885" width="21.7109375" style="63" customWidth="1"/>
    <col min="5886" max="5893" width="10.7109375" style="63" customWidth="1"/>
    <col min="5894" max="5894" width="13.42578125" style="63" customWidth="1"/>
    <col min="5895" max="5896" width="10.7109375" style="63" customWidth="1"/>
    <col min="5897" max="5897" width="13.42578125" style="63" customWidth="1"/>
    <col min="5898" max="6138" width="9.140625" style="63"/>
    <col min="6139" max="6139" width="5.7109375" style="63" customWidth="1"/>
    <col min="6140" max="6141" width="21.7109375" style="63" customWidth="1"/>
    <col min="6142" max="6149" width="10.7109375" style="63" customWidth="1"/>
    <col min="6150" max="6150" width="13.42578125" style="63" customWidth="1"/>
    <col min="6151" max="6152" width="10.7109375" style="63" customWidth="1"/>
    <col min="6153" max="6153" width="13.42578125" style="63" customWidth="1"/>
    <col min="6154" max="6394" width="9.140625" style="63"/>
    <col min="6395" max="6395" width="5.7109375" style="63" customWidth="1"/>
    <col min="6396" max="6397" width="21.7109375" style="63" customWidth="1"/>
    <col min="6398" max="6405" width="10.7109375" style="63" customWidth="1"/>
    <col min="6406" max="6406" width="13.42578125" style="63" customWidth="1"/>
    <col min="6407" max="6408" width="10.7109375" style="63" customWidth="1"/>
    <col min="6409" max="6409" width="13.42578125" style="63" customWidth="1"/>
    <col min="6410" max="6650" width="9.140625" style="63"/>
    <col min="6651" max="6651" width="5.7109375" style="63" customWidth="1"/>
    <col min="6652" max="6653" width="21.7109375" style="63" customWidth="1"/>
    <col min="6654" max="6661" width="10.7109375" style="63" customWidth="1"/>
    <col min="6662" max="6662" width="13.42578125" style="63" customWidth="1"/>
    <col min="6663" max="6664" width="10.7109375" style="63" customWidth="1"/>
    <col min="6665" max="6665" width="13.42578125" style="63" customWidth="1"/>
    <col min="6666" max="6906" width="9.140625" style="63"/>
    <col min="6907" max="6907" width="5.7109375" style="63" customWidth="1"/>
    <col min="6908" max="6909" width="21.7109375" style="63" customWidth="1"/>
    <col min="6910" max="6917" width="10.7109375" style="63" customWidth="1"/>
    <col min="6918" max="6918" width="13.42578125" style="63" customWidth="1"/>
    <col min="6919" max="6920" width="10.7109375" style="63" customWidth="1"/>
    <col min="6921" max="6921" width="13.42578125" style="63" customWidth="1"/>
    <col min="6922" max="7162" width="9.140625" style="63"/>
    <col min="7163" max="7163" width="5.7109375" style="63" customWidth="1"/>
    <col min="7164" max="7165" width="21.7109375" style="63" customWidth="1"/>
    <col min="7166" max="7173" width="10.7109375" style="63" customWidth="1"/>
    <col min="7174" max="7174" width="13.42578125" style="63" customWidth="1"/>
    <col min="7175" max="7176" width="10.7109375" style="63" customWidth="1"/>
    <col min="7177" max="7177" width="13.42578125" style="63" customWidth="1"/>
    <col min="7178" max="7418" width="9.140625" style="63"/>
    <col min="7419" max="7419" width="5.7109375" style="63" customWidth="1"/>
    <col min="7420" max="7421" width="21.7109375" style="63" customWidth="1"/>
    <col min="7422" max="7429" width="10.7109375" style="63" customWidth="1"/>
    <col min="7430" max="7430" width="13.42578125" style="63" customWidth="1"/>
    <col min="7431" max="7432" width="10.7109375" style="63" customWidth="1"/>
    <col min="7433" max="7433" width="13.42578125" style="63" customWidth="1"/>
    <col min="7434" max="7674" width="9.140625" style="63"/>
    <col min="7675" max="7675" width="5.7109375" style="63" customWidth="1"/>
    <col min="7676" max="7677" width="21.7109375" style="63" customWidth="1"/>
    <col min="7678" max="7685" width="10.7109375" style="63" customWidth="1"/>
    <col min="7686" max="7686" width="13.42578125" style="63" customWidth="1"/>
    <col min="7687" max="7688" width="10.7109375" style="63" customWidth="1"/>
    <col min="7689" max="7689" width="13.42578125" style="63" customWidth="1"/>
    <col min="7690" max="7930" width="9.140625" style="63"/>
    <col min="7931" max="7931" width="5.7109375" style="63" customWidth="1"/>
    <col min="7932" max="7933" width="21.7109375" style="63" customWidth="1"/>
    <col min="7934" max="7941" width="10.7109375" style="63" customWidth="1"/>
    <col min="7942" max="7942" width="13.42578125" style="63" customWidth="1"/>
    <col min="7943" max="7944" width="10.7109375" style="63" customWidth="1"/>
    <col min="7945" max="7945" width="13.42578125" style="63" customWidth="1"/>
    <col min="7946" max="8186" width="9.140625" style="63"/>
    <col min="8187" max="8187" width="5.7109375" style="63" customWidth="1"/>
    <col min="8188" max="8189" width="21.7109375" style="63" customWidth="1"/>
    <col min="8190" max="8197" width="10.7109375" style="63" customWidth="1"/>
    <col min="8198" max="8198" width="13.42578125" style="63" customWidth="1"/>
    <col min="8199" max="8200" width="10.7109375" style="63" customWidth="1"/>
    <col min="8201" max="8201" width="13.42578125" style="63" customWidth="1"/>
    <col min="8202" max="8442" width="9.140625" style="63"/>
    <col min="8443" max="8443" width="5.7109375" style="63" customWidth="1"/>
    <col min="8444" max="8445" width="21.7109375" style="63" customWidth="1"/>
    <col min="8446" max="8453" width="10.7109375" style="63" customWidth="1"/>
    <col min="8454" max="8454" width="13.42578125" style="63" customWidth="1"/>
    <col min="8455" max="8456" width="10.7109375" style="63" customWidth="1"/>
    <col min="8457" max="8457" width="13.42578125" style="63" customWidth="1"/>
    <col min="8458" max="8698" width="9.140625" style="63"/>
    <col min="8699" max="8699" width="5.7109375" style="63" customWidth="1"/>
    <col min="8700" max="8701" width="21.7109375" style="63" customWidth="1"/>
    <col min="8702" max="8709" width="10.7109375" style="63" customWidth="1"/>
    <col min="8710" max="8710" width="13.42578125" style="63" customWidth="1"/>
    <col min="8711" max="8712" width="10.7109375" style="63" customWidth="1"/>
    <col min="8713" max="8713" width="13.42578125" style="63" customWidth="1"/>
    <col min="8714" max="8954" width="9.140625" style="63"/>
    <col min="8955" max="8955" width="5.7109375" style="63" customWidth="1"/>
    <col min="8956" max="8957" width="21.7109375" style="63" customWidth="1"/>
    <col min="8958" max="8965" width="10.7109375" style="63" customWidth="1"/>
    <col min="8966" max="8966" width="13.42578125" style="63" customWidth="1"/>
    <col min="8967" max="8968" width="10.7109375" style="63" customWidth="1"/>
    <col min="8969" max="8969" width="13.42578125" style="63" customWidth="1"/>
    <col min="8970" max="9210" width="9.140625" style="63"/>
    <col min="9211" max="9211" width="5.7109375" style="63" customWidth="1"/>
    <col min="9212" max="9213" width="21.7109375" style="63" customWidth="1"/>
    <col min="9214" max="9221" width="10.7109375" style="63" customWidth="1"/>
    <col min="9222" max="9222" width="13.42578125" style="63" customWidth="1"/>
    <col min="9223" max="9224" width="10.7109375" style="63" customWidth="1"/>
    <col min="9225" max="9225" width="13.42578125" style="63" customWidth="1"/>
    <col min="9226" max="9466" width="9.140625" style="63"/>
    <col min="9467" max="9467" width="5.7109375" style="63" customWidth="1"/>
    <col min="9468" max="9469" width="21.7109375" style="63" customWidth="1"/>
    <col min="9470" max="9477" width="10.7109375" style="63" customWidth="1"/>
    <col min="9478" max="9478" width="13.42578125" style="63" customWidth="1"/>
    <col min="9479" max="9480" width="10.7109375" style="63" customWidth="1"/>
    <col min="9481" max="9481" width="13.42578125" style="63" customWidth="1"/>
    <col min="9482" max="9722" width="9.140625" style="63"/>
    <col min="9723" max="9723" width="5.7109375" style="63" customWidth="1"/>
    <col min="9724" max="9725" width="21.7109375" style="63" customWidth="1"/>
    <col min="9726" max="9733" width="10.7109375" style="63" customWidth="1"/>
    <col min="9734" max="9734" width="13.42578125" style="63" customWidth="1"/>
    <col min="9735" max="9736" width="10.7109375" style="63" customWidth="1"/>
    <col min="9737" max="9737" width="13.42578125" style="63" customWidth="1"/>
    <col min="9738" max="9978" width="9.140625" style="63"/>
    <col min="9979" max="9979" width="5.7109375" style="63" customWidth="1"/>
    <col min="9980" max="9981" width="21.7109375" style="63" customWidth="1"/>
    <col min="9982" max="9989" width="10.7109375" style="63" customWidth="1"/>
    <col min="9990" max="9990" width="13.42578125" style="63" customWidth="1"/>
    <col min="9991" max="9992" width="10.7109375" style="63" customWidth="1"/>
    <col min="9993" max="9993" width="13.42578125" style="63" customWidth="1"/>
    <col min="9994" max="10234" width="9.140625" style="63"/>
    <col min="10235" max="10235" width="5.7109375" style="63" customWidth="1"/>
    <col min="10236" max="10237" width="21.7109375" style="63" customWidth="1"/>
    <col min="10238" max="10245" width="10.7109375" style="63" customWidth="1"/>
    <col min="10246" max="10246" width="13.42578125" style="63" customWidth="1"/>
    <col min="10247" max="10248" width="10.7109375" style="63" customWidth="1"/>
    <col min="10249" max="10249" width="13.42578125" style="63" customWidth="1"/>
    <col min="10250" max="10490" width="9.140625" style="63"/>
    <col min="10491" max="10491" width="5.7109375" style="63" customWidth="1"/>
    <col min="10492" max="10493" width="21.7109375" style="63" customWidth="1"/>
    <col min="10494" max="10501" width="10.7109375" style="63" customWidth="1"/>
    <col min="10502" max="10502" width="13.42578125" style="63" customWidth="1"/>
    <col min="10503" max="10504" width="10.7109375" style="63" customWidth="1"/>
    <col min="10505" max="10505" width="13.42578125" style="63" customWidth="1"/>
    <col min="10506" max="10746" width="9.140625" style="63"/>
    <col min="10747" max="10747" width="5.7109375" style="63" customWidth="1"/>
    <col min="10748" max="10749" width="21.7109375" style="63" customWidth="1"/>
    <col min="10750" max="10757" width="10.7109375" style="63" customWidth="1"/>
    <col min="10758" max="10758" width="13.42578125" style="63" customWidth="1"/>
    <col min="10759" max="10760" width="10.7109375" style="63" customWidth="1"/>
    <col min="10761" max="10761" width="13.42578125" style="63" customWidth="1"/>
    <col min="10762" max="11002" width="9.140625" style="63"/>
    <col min="11003" max="11003" width="5.7109375" style="63" customWidth="1"/>
    <col min="11004" max="11005" width="21.7109375" style="63" customWidth="1"/>
    <col min="11006" max="11013" width="10.7109375" style="63" customWidth="1"/>
    <col min="11014" max="11014" width="13.42578125" style="63" customWidth="1"/>
    <col min="11015" max="11016" width="10.7109375" style="63" customWidth="1"/>
    <col min="11017" max="11017" width="13.42578125" style="63" customWidth="1"/>
    <col min="11018" max="11258" width="9.140625" style="63"/>
    <col min="11259" max="11259" width="5.7109375" style="63" customWidth="1"/>
    <col min="11260" max="11261" width="21.7109375" style="63" customWidth="1"/>
    <col min="11262" max="11269" width="10.7109375" style="63" customWidth="1"/>
    <col min="11270" max="11270" width="13.42578125" style="63" customWidth="1"/>
    <col min="11271" max="11272" width="10.7109375" style="63" customWidth="1"/>
    <col min="11273" max="11273" width="13.42578125" style="63" customWidth="1"/>
    <col min="11274" max="11514" width="9.140625" style="63"/>
    <col min="11515" max="11515" width="5.7109375" style="63" customWidth="1"/>
    <col min="11516" max="11517" width="21.7109375" style="63" customWidth="1"/>
    <col min="11518" max="11525" width="10.7109375" style="63" customWidth="1"/>
    <col min="11526" max="11526" width="13.42578125" style="63" customWidth="1"/>
    <col min="11527" max="11528" width="10.7109375" style="63" customWidth="1"/>
    <col min="11529" max="11529" width="13.42578125" style="63" customWidth="1"/>
    <col min="11530" max="11770" width="9.140625" style="63"/>
    <col min="11771" max="11771" width="5.7109375" style="63" customWidth="1"/>
    <col min="11772" max="11773" width="21.7109375" style="63" customWidth="1"/>
    <col min="11774" max="11781" width="10.7109375" style="63" customWidth="1"/>
    <col min="11782" max="11782" width="13.42578125" style="63" customWidth="1"/>
    <col min="11783" max="11784" width="10.7109375" style="63" customWidth="1"/>
    <col min="11785" max="11785" width="13.42578125" style="63" customWidth="1"/>
    <col min="11786" max="12026" width="9.140625" style="63"/>
    <col min="12027" max="12027" width="5.7109375" style="63" customWidth="1"/>
    <col min="12028" max="12029" width="21.7109375" style="63" customWidth="1"/>
    <col min="12030" max="12037" width="10.7109375" style="63" customWidth="1"/>
    <col min="12038" max="12038" width="13.42578125" style="63" customWidth="1"/>
    <col min="12039" max="12040" width="10.7109375" style="63" customWidth="1"/>
    <col min="12041" max="12041" width="13.42578125" style="63" customWidth="1"/>
    <col min="12042" max="12282" width="9.140625" style="63"/>
    <col min="12283" max="12283" width="5.7109375" style="63" customWidth="1"/>
    <col min="12284" max="12285" width="21.7109375" style="63" customWidth="1"/>
    <col min="12286" max="12293" width="10.7109375" style="63" customWidth="1"/>
    <col min="12294" max="12294" width="13.42578125" style="63" customWidth="1"/>
    <col min="12295" max="12296" width="10.7109375" style="63" customWidth="1"/>
    <col min="12297" max="12297" width="13.42578125" style="63" customWidth="1"/>
    <col min="12298" max="12538" width="9.140625" style="63"/>
    <col min="12539" max="12539" width="5.7109375" style="63" customWidth="1"/>
    <col min="12540" max="12541" width="21.7109375" style="63" customWidth="1"/>
    <col min="12542" max="12549" width="10.7109375" style="63" customWidth="1"/>
    <col min="12550" max="12550" width="13.42578125" style="63" customWidth="1"/>
    <col min="12551" max="12552" width="10.7109375" style="63" customWidth="1"/>
    <col min="12553" max="12553" width="13.42578125" style="63" customWidth="1"/>
    <col min="12554" max="12794" width="9.140625" style="63"/>
    <col min="12795" max="12795" width="5.7109375" style="63" customWidth="1"/>
    <col min="12796" max="12797" width="21.7109375" style="63" customWidth="1"/>
    <col min="12798" max="12805" width="10.7109375" style="63" customWidth="1"/>
    <col min="12806" max="12806" width="13.42578125" style="63" customWidth="1"/>
    <col min="12807" max="12808" width="10.7109375" style="63" customWidth="1"/>
    <col min="12809" max="12809" width="13.42578125" style="63" customWidth="1"/>
    <col min="12810" max="13050" width="9.140625" style="63"/>
    <col min="13051" max="13051" width="5.7109375" style="63" customWidth="1"/>
    <col min="13052" max="13053" width="21.7109375" style="63" customWidth="1"/>
    <col min="13054" max="13061" width="10.7109375" style="63" customWidth="1"/>
    <col min="13062" max="13062" width="13.42578125" style="63" customWidth="1"/>
    <col min="13063" max="13064" width="10.7109375" style="63" customWidth="1"/>
    <col min="13065" max="13065" width="13.42578125" style="63" customWidth="1"/>
    <col min="13066" max="13306" width="9.140625" style="63"/>
    <col min="13307" max="13307" width="5.7109375" style="63" customWidth="1"/>
    <col min="13308" max="13309" width="21.7109375" style="63" customWidth="1"/>
    <col min="13310" max="13317" width="10.7109375" style="63" customWidth="1"/>
    <col min="13318" max="13318" width="13.42578125" style="63" customWidth="1"/>
    <col min="13319" max="13320" width="10.7109375" style="63" customWidth="1"/>
    <col min="13321" max="13321" width="13.42578125" style="63" customWidth="1"/>
    <col min="13322" max="13562" width="9.140625" style="63"/>
    <col min="13563" max="13563" width="5.7109375" style="63" customWidth="1"/>
    <col min="13564" max="13565" width="21.7109375" style="63" customWidth="1"/>
    <col min="13566" max="13573" width="10.7109375" style="63" customWidth="1"/>
    <col min="13574" max="13574" width="13.42578125" style="63" customWidth="1"/>
    <col min="13575" max="13576" width="10.7109375" style="63" customWidth="1"/>
    <col min="13577" max="13577" width="13.42578125" style="63" customWidth="1"/>
    <col min="13578" max="13818" width="9.140625" style="63"/>
    <col min="13819" max="13819" width="5.7109375" style="63" customWidth="1"/>
    <col min="13820" max="13821" width="21.7109375" style="63" customWidth="1"/>
    <col min="13822" max="13829" width="10.7109375" style="63" customWidth="1"/>
    <col min="13830" max="13830" width="13.42578125" style="63" customWidth="1"/>
    <col min="13831" max="13832" width="10.7109375" style="63" customWidth="1"/>
    <col min="13833" max="13833" width="13.42578125" style="63" customWidth="1"/>
    <col min="13834" max="14074" width="9.140625" style="63"/>
    <col min="14075" max="14075" width="5.7109375" style="63" customWidth="1"/>
    <col min="14076" max="14077" width="21.7109375" style="63" customWidth="1"/>
    <col min="14078" max="14085" width="10.7109375" style="63" customWidth="1"/>
    <col min="14086" max="14086" width="13.42578125" style="63" customWidth="1"/>
    <col min="14087" max="14088" width="10.7109375" style="63" customWidth="1"/>
    <col min="14089" max="14089" width="13.42578125" style="63" customWidth="1"/>
    <col min="14090" max="14330" width="9.140625" style="63"/>
    <col min="14331" max="14331" width="5.7109375" style="63" customWidth="1"/>
    <col min="14332" max="14333" width="21.7109375" style="63" customWidth="1"/>
    <col min="14334" max="14341" width="10.7109375" style="63" customWidth="1"/>
    <col min="14342" max="14342" width="13.42578125" style="63" customWidth="1"/>
    <col min="14343" max="14344" width="10.7109375" style="63" customWidth="1"/>
    <col min="14345" max="14345" width="13.42578125" style="63" customWidth="1"/>
    <col min="14346" max="14586" width="9.140625" style="63"/>
    <col min="14587" max="14587" width="5.7109375" style="63" customWidth="1"/>
    <col min="14588" max="14589" width="21.7109375" style="63" customWidth="1"/>
    <col min="14590" max="14597" width="10.7109375" style="63" customWidth="1"/>
    <col min="14598" max="14598" width="13.42578125" style="63" customWidth="1"/>
    <col min="14599" max="14600" width="10.7109375" style="63" customWidth="1"/>
    <col min="14601" max="14601" width="13.42578125" style="63" customWidth="1"/>
    <col min="14602" max="14842" width="9.140625" style="63"/>
    <col min="14843" max="14843" width="5.7109375" style="63" customWidth="1"/>
    <col min="14844" max="14845" width="21.7109375" style="63" customWidth="1"/>
    <col min="14846" max="14853" width="10.7109375" style="63" customWidth="1"/>
    <col min="14854" max="14854" width="13.42578125" style="63" customWidth="1"/>
    <col min="14855" max="14856" width="10.7109375" style="63" customWidth="1"/>
    <col min="14857" max="14857" width="13.42578125" style="63" customWidth="1"/>
    <col min="14858" max="15098" width="9.140625" style="63"/>
    <col min="15099" max="15099" width="5.7109375" style="63" customWidth="1"/>
    <col min="15100" max="15101" width="21.7109375" style="63" customWidth="1"/>
    <col min="15102" max="15109" width="10.7109375" style="63" customWidth="1"/>
    <col min="15110" max="15110" width="13.42578125" style="63" customWidth="1"/>
    <col min="15111" max="15112" width="10.7109375" style="63" customWidth="1"/>
    <col min="15113" max="15113" width="13.42578125" style="63" customWidth="1"/>
    <col min="15114" max="15354" width="9.140625" style="63"/>
    <col min="15355" max="15355" width="5.7109375" style="63" customWidth="1"/>
    <col min="15356" max="15357" width="21.7109375" style="63" customWidth="1"/>
    <col min="15358" max="15365" width="10.7109375" style="63" customWidth="1"/>
    <col min="15366" max="15366" width="13.42578125" style="63" customWidth="1"/>
    <col min="15367" max="15368" width="10.7109375" style="63" customWidth="1"/>
    <col min="15369" max="15369" width="13.42578125" style="63" customWidth="1"/>
    <col min="15370" max="15610" width="9.140625" style="63"/>
    <col min="15611" max="15611" width="5.7109375" style="63" customWidth="1"/>
    <col min="15612" max="15613" width="21.7109375" style="63" customWidth="1"/>
    <col min="15614" max="15621" width="10.7109375" style="63" customWidth="1"/>
    <col min="15622" max="15622" width="13.42578125" style="63" customWidth="1"/>
    <col min="15623" max="15624" width="10.7109375" style="63" customWidth="1"/>
    <col min="15625" max="15625" width="13.42578125" style="63" customWidth="1"/>
    <col min="15626" max="15866" width="9.140625" style="63"/>
    <col min="15867" max="15867" width="5.7109375" style="63" customWidth="1"/>
    <col min="15868" max="15869" width="21.7109375" style="63" customWidth="1"/>
    <col min="15870" max="15877" width="10.7109375" style="63" customWidth="1"/>
    <col min="15878" max="15878" width="13.42578125" style="63" customWidth="1"/>
    <col min="15879" max="15880" width="10.7109375" style="63" customWidth="1"/>
    <col min="15881" max="15881" width="13.42578125" style="63" customWidth="1"/>
    <col min="15882" max="16122" width="9.140625" style="63"/>
    <col min="16123" max="16123" width="5.7109375" style="63" customWidth="1"/>
    <col min="16124" max="16125" width="21.7109375" style="63" customWidth="1"/>
    <col min="16126" max="16133" width="10.7109375" style="63" customWidth="1"/>
    <col min="16134" max="16134" width="13.42578125" style="63" customWidth="1"/>
    <col min="16135" max="16136" width="10.7109375" style="63" customWidth="1"/>
    <col min="16137" max="16137" width="13.42578125" style="63" customWidth="1"/>
    <col min="16138" max="16384" width="9.140625" style="63"/>
  </cols>
  <sheetData>
    <row r="1" spans="1:9" ht="15.75" x14ac:dyDescent="0.25">
      <c r="A1" s="217" t="s">
        <v>1029</v>
      </c>
    </row>
    <row r="3" spans="1:9" ht="15.75" x14ac:dyDescent="0.25">
      <c r="A3" s="428" t="s">
        <v>1220</v>
      </c>
      <c r="B3" s="425"/>
      <c r="C3" s="425"/>
      <c r="D3" s="428"/>
      <c r="E3" s="425"/>
      <c r="F3" s="425"/>
      <c r="G3" s="425"/>
      <c r="H3" s="425"/>
      <c r="I3" s="425"/>
    </row>
    <row r="4" spans="1:9" ht="15.75" x14ac:dyDescent="0.25">
      <c r="A4" s="160"/>
      <c r="B4" s="160"/>
      <c r="C4" s="427" t="str">
        <f>'1'!E5</f>
        <v>KABUPATEN</v>
      </c>
      <c r="D4" s="428" t="str">
        <f>'1'!F5</f>
        <v>BELITUNG TIMUR</v>
      </c>
      <c r="E4" s="160"/>
      <c r="F4" s="160"/>
      <c r="G4" s="427"/>
      <c r="H4" s="428"/>
      <c r="I4" s="425"/>
    </row>
    <row r="5" spans="1:9" ht="15.75" x14ac:dyDescent="0.25">
      <c r="A5" s="160"/>
      <c r="B5" s="160"/>
      <c r="C5" s="427" t="str">
        <f>'1'!E6</f>
        <v>TAHUN</v>
      </c>
      <c r="D5" s="428">
        <f>'1'!F6</f>
        <v>2023</v>
      </c>
      <c r="E5" s="160"/>
      <c r="F5" s="160"/>
      <c r="G5" s="427"/>
      <c r="H5" s="428"/>
      <c r="I5" s="425"/>
    </row>
    <row r="6" spans="1:9" ht="15.75" thickBot="1" x14ac:dyDescent="0.3">
      <c r="A6" s="402"/>
      <c r="B6" s="402"/>
      <c r="C6" s="402"/>
      <c r="D6" s="402"/>
      <c r="E6" s="402"/>
      <c r="F6" s="402"/>
      <c r="G6" s="402"/>
      <c r="H6" s="402"/>
      <c r="I6" s="140"/>
    </row>
    <row r="7" spans="1:9" ht="17.25" customHeight="1" x14ac:dyDescent="0.25">
      <c r="A7" s="1190" t="s">
        <v>2</v>
      </c>
      <c r="B7" s="1224" t="s">
        <v>253</v>
      </c>
      <c r="C7" s="1190" t="s">
        <v>407</v>
      </c>
      <c r="D7" s="1215" t="s">
        <v>1324</v>
      </c>
      <c r="E7" s="1216"/>
      <c r="F7" s="1216"/>
      <c r="G7" s="1216"/>
      <c r="H7" s="1217"/>
      <c r="I7" s="1179" t="s">
        <v>475</v>
      </c>
    </row>
    <row r="8" spans="1:9" ht="19.5" customHeight="1" x14ac:dyDescent="0.25">
      <c r="A8" s="1164"/>
      <c r="B8" s="1225"/>
      <c r="C8" s="1164"/>
      <c r="D8" s="1191" t="s">
        <v>1325</v>
      </c>
      <c r="E8" s="1193"/>
      <c r="F8" s="1191" t="s">
        <v>1326</v>
      </c>
      <c r="G8" s="1193"/>
      <c r="H8" s="1171" t="s">
        <v>255</v>
      </c>
      <c r="I8" s="1169"/>
    </row>
    <row r="9" spans="1:9" ht="15.75" x14ac:dyDescent="0.25">
      <c r="A9" s="1165"/>
      <c r="B9" s="1226"/>
      <c r="C9" s="1165"/>
      <c r="D9" s="96" t="s">
        <v>255</v>
      </c>
      <c r="E9" s="951" t="s">
        <v>27</v>
      </c>
      <c r="F9" s="950" t="s">
        <v>255</v>
      </c>
      <c r="G9" s="951" t="s">
        <v>27</v>
      </c>
      <c r="H9" s="1165"/>
      <c r="I9" s="1170"/>
    </row>
    <row r="10" spans="1:9" s="747" customFormat="1" ht="12" x14ac:dyDescent="0.25">
      <c r="A10" s="756">
        <v>1</v>
      </c>
      <c r="B10" s="757">
        <v>2</v>
      </c>
      <c r="C10" s="756">
        <v>3</v>
      </c>
      <c r="D10" s="757">
        <v>4</v>
      </c>
      <c r="E10" s="756">
        <v>5</v>
      </c>
      <c r="F10" s="757">
        <v>6</v>
      </c>
      <c r="G10" s="756">
        <v>7</v>
      </c>
      <c r="H10" s="757">
        <v>8</v>
      </c>
      <c r="I10" s="757">
        <v>9</v>
      </c>
    </row>
    <row r="11" spans="1:9" x14ac:dyDescent="0.25">
      <c r="A11" s="725">
        <v>1</v>
      </c>
      <c r="B11" s="142" t="str">
        <f>'9'!B9</f>
        <v>Manggar</v>
      </c>
      <c r="C11" s="142" t="str">
        <f>'9'!C9</f>
        <v>Manggar</v>
      </c>
      <c r="D11" s="143">
        <v>41</v>
      </c>
      <c r="E11" s="863">
        <f t="shared" ref="E11:E17" si="0">IFERROR(D11/$H11*100,0)</f>
        <v>100</v>
      </c>
      <c r="F11" s="144">
        <v>0</v>
      </c>
      <c r="G11" s="863">
        <f t="shared" ref="G11:G17" si="1">IFERROR(F11/$H11*100,0)</f>
        <v>0</v>
      </c>
      <c r="H11" s="144">
        <f>SUM(D11,F11)</f>
        <v>41</v>
      </c>
      <c r="I11" s="144">
        <v>9</v>
      </c>
    </row>
    <row r="12" spans="1:9" x14ac:dyDescent="0.25">
      <c r="A12" s="724">
        <v>2</v>
      </c>
      <c r="B12" s="142" t="str">
        <f>'9'!B10</f>
        <v>Damar</v>
      </c>
      <c r="C12" s="142" t="str">
        <f>'9'!C10</f>
        <v>Mengkubang</v>
      </c>
      <c r="D12" s="143">
        <v>13</v>
      </c>
      <c r="E12" s="863">
        <f t="shared" si="0"/>
        <v>100</v>
      </c>
      <c r="F12" s="144">
        <v>0</v>
      </c>
      <c r="G12" s="863">
        <f t="shared" si="1"/>
        <v>0</v>
      </c>
      <c r="H12" s="144">
        <f t="shared" ref="H12:H19" si="2">SUM(D12,F12)</f>
        <v>13</v>
      </c>
      <c r="I12" s="144">
        <v>13</v>
      </c>
    </row>
    <row r="13" spans="1:9" x14ac:dyDescent="0.25">
      <c r="A13" s="724">
        <v>3</v>
      </c>
      <c r="B13" s="142" t="str">
        <f>'9'!B11</f>
        <v>Kelapa Kampit</v>
      </c>
      <c r="C13" s="142" t="str">
        <f>'9'!C11</f>
        <v>Kelapa Kampit</v>
      </c>
      <c r="D13" s="143">
        <v>23</v>
      </c>
      <c r="E13" s="863">
        <f t="shared" si="0"/>
        <v>100</v>
      </c>
      <c r="F13" s="144">
        <v>0</v>
      </c>
      <c r="G13" s="863">
        <f t="shared" si="1"/>
        <v>0</v>
      </c>
      <c r="H13" s="144">
        <f t="shared" si="2"/>
        <v>23</v>
      </c>
      <c r="I13" s="144">
        <v>6</v>
      </c>
    </row>
    <row r="14" spans="1:9" x14ac:dyDescent="0.25">
      <c r="A14" s="724">
        <v>4</v>
      </c>
      <c r="B14" s="142" t="str">
        <f>'9'!B12</f>
        <v>Gantung</v>
      </c>
      <c r="C14" s="142" t="str">
        <f>'9'!C12</f>
        <v>Gantung</v>
      </c>
      <c r="D14" s="143">
        <v>22</v>
      </c>
      <c r="E14" s="863">
        <f t="shared" si="0"/>
        <v>100</v>
      </c>
      <c r="F14" s="144">
        <v>0</v>
      </c>
      <c r="G14" s="863">
        <f t="shared" si="1"/>
        <v>0</v>
      </c>
      <c r="H14" s="144">
        <f t="shared" si="2"/>
        <v>22</v>
      </c>
      <c r="I14" s="144">
        <v>7</v>
      </c>
    </row>
    <row r="15" spans="1:9" x14ac:dyDescent="0.25">
      <c r="A15" s="724">
        <v>5</v>
      </c>
      <c r="B15" s="142" t="str">
        <f>'9'!B13</f>
        <v>Simpang Renggiang</v>
      </c>
      <c r="C15" s="142" t="str">
        <f>'9'!C13</f>
        <v>Renggiang</v>
      </c>
      <c r="D15" s="143">
        <v>9</v>
      </c>
      <c r="E15" s="863">
        <f t="shared" si="0"/>
        <v>100</v>
      </c>
      <c r="F15" s="144">
        <v>0</v>
      </c>
      <c r="G15" s="863">
        <f t="shared" si="1"/>
        <v>0</v>
      </c>
      <c r="H15" s="144">
        <f t="shared" si="2"/>
        <v>9</v>
      </c>
      <c r="I15" s="144">
        <v>4</v>
      </c>
    </row>
    <row r="16" spans="1:9" x14ac:dyDescent="0.25">
      <c r="A16" s="724">
        <v>6</v>
      </c>
      <c r="B16" s="142" t="str">
        <f>'9'!B14</f>
        <v>Simpang Pesak</v>
      </c>
      <c r="C16" s="142" t="str">
        <f>'9'!C14</f>
        <v>Simpang Pesak</v>
      </c>
      <c r="D16" s="143">
        <v>13</v>
      </c>
      <c r="E16" s="863">
        <f t="shared" si="0"/>
        <v>100</v>
      </c>
      <c r="F16" s="144">
        <v>0</v>
      </c>
      <c r="G16" s="863">
        <f t="shared" si="1"/>
        <v>0</v>
      </c>
      <c r="H16" s="144">
        <f t="shared" si="2"/>
        <v>13</v>
      </c>
      <c r="I16" s="144">
        <v>15</v>
      </c>
    </row>
    <row r="17" spans="1:9" x14ac:dyDescent="0.25">
      <c r="A17" s="724">
        <v>7</v>
      </c>
      <c r="B17" s="142" t="str">
        <f>'9'!B15</f>
        <v>Dendang</v>
      </c>
      <c r="C17" s="142" t="str">
        <f>'9'!C15</f>
        <v>Dendang</v>
      </c>
      <c r="D17" s="143">
        <v>12</v>
      </c>
      <c r="E17" s="863">
        <f t="shared" si="0"/>
        <v>100</v>
      </c>
      <c r="F17" s="144">
        <v>0</v>
      </c>
      <c r="G17" s="863">
        <f t="shared" si="1"/>
        <v>0</v>
      </c>
      <c r="H17" s="144">
        <f t="shared" si="2"/>
        <v>12</v>
      </c>
      <c r="I17" s="144">
        <v>4</v>
      </c>
    </row>
    <row r="18" spans="1:9" x14ac:dyDescent="0.25">
      <c r="A18" s="65"/>
      <c r="B18" s="142"/>
      <c r="C18" s="142"/>
      <c r="D18" s="143"/>
      <c r="E18" s="863"/>
      <c r="F18" s="144"/>
      <c r="G18" s="863"/>
      <c r="H18" s="144"/>
      <c r="I18" s="144"/>
    </row>
    <row r="19" spans="1:9" ht="16.5" customHeight="1" x14ac:dyDescent="0.25">
      <c r="A19" s="1218" t="s">
        <v>476</v>
      </c>
      <c r="B19" s="1219"/>
      <c r="C19" s="1220"/>
      <c r="D19" s="172">
        <f>SUM(D11:D18)</f>
        <v>133</v>
      </c>
      <c r="E19" s="1029">
        <f>IFERROR(D19/$H19*100,0)</f>
        <v>100</v>
      </c>
      <c r="F19" s="172">
        <f>SUM(F11:F18)</f>
        <v>0</v>
      </c>
      <c r="G19" s="1029">
        <f>IFERROR(F19/$H19*100,0)</f>
        <v>0</v>
      </c>
      <c r="H19" s="172">
        <f t="shared" si="2"/>
        <v>133</v>
      </c>
      <c r="I19" s="172">
        <f>SUM(I11:I18)</f>
        <v>58</v>
      </c>
    </row>
    <row r="20" spans="1:9" ht="16.5" customHeight="1" thickBot="1" x14ac:dyDescent="0.3">
      <c r="A20" s="1221" t="s">
        <v>477</v>
      </c>
      <c r="B20" s="1222"/>
      <c r="C20" s="1223"/>
      <c r="D20" s="146"/>
      <c r="E20" s="147"/>
      <c r="F20" s="148"/>
      <c r="G20" s="147"/>
      <c r="H20" s="880">
        <f>IFERROR(H19/'2'!E11*100,0)</f>
        <v>1.4173062270867316</v>
      </c>
      <c r="I20" s="148"/>
    </row>
    <row r="22" spans="1:9" x14ac:dyDescent="0.25">
      <c r="A22" s="544" t="s">
        <v>478</v>
      </c>
      <c r="B22" s="544"/>
      <c r="C22" s="544"/>
      <c r="D22" s="544"/>
    </row>
    <row r="23" spans="1:9" x14ac:dyDescent="0.25">
      <c r="A23" s="544" t="s">
        <v>1327</v>
      </c>
      <c r="B23" s="544"/>
      <c r="C23" s="544"/>
      <c r="D23" s="544"/>
    </row>
    <row r="24" spans="1:9" x14ac:dyDescent="0.25">
      <c r="A24" s="544"/>
      <c r="B24" s="544"/>
      <c r="C24" s="544"/>
      <c r="D24" s="544"/>
    </row>
    <row r="25" spans="1:9" x14ac:dyDescent="0.25">
      <c r="A25" s="544"/>
      <c r="B25" s="544"/>
      <c r="C25" s="544"/>
      <c r="D25" s="544"/>
    </row>
  </sheetData>
  <mergeCells count="10">
    <mergeCell ref="A19:C19"/>
    <mergeCell ref="A20:C20"/>
    <mergeCell ref="A7:A9"/>
    <mergeCell ref="B7:B9"/>
    <mergeCell ref="C7:C9"/>
    <mergeCell ref="I7:I9"/>
    <mergeCell ref="D8:E8"/>
    <mergeCell ref="F8:G8"/>
    <mergeCell ref="H8:H9"/>
    <mergeCell ref="D7:H7"/>
  </mergeCells>
  <printOptions horizontalCentered="1"/>
  <pageMargins left="1.29" right="0.9" top="1.04" bottom="0.9" header="0" footer="0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92D050"/>
    <pageSetUpPr fitToPage="1"/>
  </sheetPr>
  <dimension ref="A1:U28"/>
  <sheetViews>
    <sheetView zoomScaleNormal="100" workbookViewId="0">
      <selection activeCell="A24" sqref="A24:C24"/>
    </sheetView>
  </sheetViews>
  <sheetFormatPr defaultColWidth="9.140625" defaultRowHeight="15" x14ac:dyDescent="0.25"/>
  <cols>
    <col min="1" max="1" width="5.7109375" style="63" customWidth="1"/>
    <col min="2" max="2" width="50.42578125" style="63" customWidth="1"/>
    <col min="3" max="20" width="8.7109375" style="63" customWidth="1"/>
    <col min="21" max="256" width="9.140625" style="63"/>
    <col min="257" max="257" width="5.7109375" style="63" customWidth="1"/>
    <col min="258" max="258" width="50.42578125" style="63" customWidth="1"/>
    <col min="259" max="276" width="8.7109375" style="63" customWidth="1"/>
    <col min="277" max="512" width="9.140625" style="63"/>
    <col min="513" max="513" width="5.7109375" style="63" customWidth="1"/>
    <col min="514" max="514" width="50.42578125" style="63" customWidth="1"/>
    <col min="515" max="532" width="8.7109375" style="63" customWidth="1"/>
    <col min="533" max="768" width="9.140625" style="63"/>
    <col min="769" max="769" width="5.7109375" style="63" customWidth="1"/>
    <col min="770" max="770" width="50.42578125" style="63" customWidth="1"/>
    <col min="771" max="788" width="8.7109375" style="63" customWidth="1"/>
    <col min="789" max="1024" width="9.140625" style="63"/>
    <col min="1025" max="1025" width="5.7109375" style="63" customWidth="1"/>
    <col min="1026" max="1026" width="50.42578125" style="63" customWidth="1"/>
    <col min="1027" max="1044" width="8.7109375" style="63" customWidth="1"/>
    <col min="1045" max="1280" width="9.140625" style="63"/>
    <col min="1281" max="1281" width="5.7109375" style="63" customWidth="1"/>
    <col min="1282" max="1282" width="50.42578125" style="63" customWidth="1"/>
    <col min="1283" max="1300" width="8.7109375" style="63" customWidth="1"/>
    <col min="1301" max="1536" width="9.140625" style="63"/>
    <col min="1537" max="1537" width="5.7109375" style="63" customWidth="1"/>
    <col min="1538" max="1538" width="50.42578125" style="63" customWidth="1"/>
    <col min="1539" max="1556" width="8.7109375" style="63" customWidth="1"/>
    <col min="1557" max="1792" width="9.140625" style="63"/>
    <col min="1793" max="1793" width="5.7109375" style="63" customWidth="1"/>
    <col min="1794" max="1794" width="50.42578125" style="63" customWidth="1"/>
    <col min="1795" max="1812" width="8.7109375" style="63" customWidth="1"/>
    <col min="1813" max="2048" width="9.140625" style="63"/>
    <col min="2049" max="2049" width="5.7109375" style="63" customWidth="1"/>
    <col min="2050" max="2050" width="50.42578125" style="63" customWidth="1"/>
    <col min="2051" max="2068" width="8.7109375" style="63" customWidth="1"/>
    <col min="2069" max="2304" width="9.140625" style="63"/>
    <col min="2305" max="2305" width="5.7109375" style="63" customWidth="1"/>
    <col min="2306" max="2306" width="50.42578125" style="63" customWidth="1"/>
    <col min="2307" max="2324" width="8.7109375" style="63" customWidth="1"/>
    <col min="2325" max="2560" width="9.140625" style="63"/>
    <col min="2561" max="2561" width="5.7109375" style="63" customWidth="1"/>
    <col min="2562" max="2562" width="50.42578125" style="63" customWidth="1"/>
    <col min="2563" max="2580" width="8.7109375" style="63" customWidth="1"/>
    <col min="2581" max="2816" width="9.140625" style="63"/>
    <col min="2817" max="2817" width="5.7109375" style="63" customWidth="1"/>
    <col min="2818" max="2818" width="50.42578125" style="63" customWidth="1"/>
    <col min="2819" max="2836" width="8.7109375" style="63" customWidth="1"/>
    <col min="2837" max="3072" width="9.140625" style="63"/>
    <col min="3073" max="3073" width="5.7109375" style="63" customWidth="1"/>
    <col min="3074" max="3074" width="50.42578125" style="63" customWidth="1"/>
    <col min="3075" max="3092" width="8.7109375" style="63" customWidth="1"/>
    <col min="3093" max="3328" width="9.140625" style="63"/>
    <col min="3329" max="3329" width="5.7109375" style="63" customWidth="1"/>
    <col min="3330" max="3330" width="50.42578125" style="63" customWidth="1"/>
    <col min="3331" max="3348" width="8.7109375" style="63" customWidth="1"/>
    <col min="3349" max="3584" width="9.140625" style="63"/>
    <col min="3585" max="3585" width="5.7109375" style="63" customWidth="1"/>
    <col min="3586" max="3586" width="50.42578125" style="63" customWidth="1"/>
    <col min="3587" max="3604" width="8.7109375" style="63" customWidth="1"/>
    <col min="3605" max="3840" width="9.140625" style="63"/>
    <col min="3841" max="3841" width="5.7109375" style="63" customWidth="1"/>
    <col min="3842" max="3842" width="50.42578125" style="63" customWidth="1"/>
    <col min="3843" max="3860" width="8.7109375" style="63" customWidth="1"/>
    <col min="3861" max="4096" width="9.140625" style="63"/>
    <col min="4097" max="4097" width="5.7109375" style="63" customWidth="1"/>
    <col min="4098" max="4098" width="50.42578125" style="63" customWidth="1"/>
    <col min="4099" max="4116" width="8.7109375" style="63" customWidth="1"/>
    <col min="4117" max="4352" width="9.140625" style="63"/>
    <col min="4353" max="4353" width="5.7109375" style="63" customWidth="1"/>
    <col min="4354" max="4354" width="50.42578125" style="63" customWidth="1"/>
    <col min="4355" max="4372" width="8.7109375" style="63" customWidth="1"/>
    <col min="4373" max="4608" width="9.140625" style="63"/>
    <col min="4609" max="4609" width="5.7109375" style="63" customWidth="1"/>
    <col min="4610" max="4610" width="50.42578125" style="63" customWidth="1"/>
    <col min="4611" max="4628" width="8.7109375" style="63" customWidth="1"/>
    <col min="4629" max="4864" width="9.140625" style="63"/>
    <col min="4865" max="4865" width="5.7109375" style="63" customWidth="1"/>
    <col min="4866" max="4866" width="50.42578125" style="63" customWidth="1"/>
    <col min="4867" max="4884" width="8.7109375" style="63" customWidth="1"/>
    <col min="4885" max="5120" width="9.140625" style="63"/>
    <col min="5121" max="5121" width="5.7109375" style="63" customWidth="1"/>
    <col min="5122" max="5122" width="50.42578125" style="63" customWidth="1"/>
    <col min="5123" max="5140" width="8.7109375" style="63" customWidth="1"/>
    <col min="5141" max="5376" width="9.140625" style="63"/>
    <col min="5377" max="5377" width="5.7109375" style="63" customWidth="1"/>
    <col min="5378" max="5378" width="50.42578125" style="63" customWidth="1"/>
    <col min="5379" max="5396" width="8.7109375" style="63" customWidth="1"/>
    <col min="5397" max="5632" width="9.140625" style="63"/>
    <col min="5633" max="5633" width="5.7109375" style="63" customWidth="1"/>
    <col min="5634" max="5634" width="50.42578125" style="63" customWidth="1"/>
    <col min="5635" max="5652" width="8.7109375" style="63" customWidth="1"/>
    <col min="5653" max="5888" width="9.140625" style="63"/>
    <col min="5889" max="5889" width="5.7109375" style="63" customWidth="1"/>
    <col min="5890" max="5890" width="50.42578125" style="63" customWidth="1"/>
    <col min="5891" max="5908" width="8.7109375" style="63" customWidth="1"/>
    <col min="5909" max="6144" width="9.140625" style="63"/>
    <col min="6145" max="6145" width="5.7109375" style="63" customWidth="1"/>
    <col min="6146" max="6146" width="50.42578125" style="63" customWidth="1"/>
    <col min="6147" max="6164" width="8.7109375" style="63" customWidth="1"/>
    <col min="6165" max="6400" width="9.140625" style="63"/>
    <col min="6401" max="6401" width="5.7109375" style="63" customWidth="1"/>
    <col min="6402" max="6402" width="50.42578125" style="63" customWidth="1"/>
    <col min="6403" max="6420" width="8.7109375" style="63" customWidth="1"/>
    <col min="6421" max="6656" width="9.140625" style="63"/>
    <col min="6657" max="6657" width="5.7109375" style="63" customWidth="1"/>
    <col min="6658" max="6658" width="50.42578125" style="63" customWidth="1"/>
    <col min="6659" max="6676" width="8.7109375" style="63" customWidth="1"/>
    <col min="6677" max="6912" width="9.140625" style="63"/>
    <col min="6913" max="6913" width="5.7109375" style="63" customWidth="1"/>
    <col min="6914" max="6914" width="50.42578125" style="63" customWidth="1"/>
    <col min="6915" max="6932" width="8.7109375" style="63" customWidth="1"/>
    <col min="6933" max="7168" width="9.140625" style="63"/>
    <col min="7169" max="7169" width="5.7109375" style="63" customWidth="1"/>
    <col min="7170" max="7170" width="50.42578125" style="63" customWidth="1"/>
    <col min="7171" max="7188" width="8.7109375" style="63" customWidth="1"/>
    <col min="7189" max="7424" width="9.140625" style="63"/>
    <col min="7425" max="7425" width="5.7109375" style="63" customWidth="1"/>
    <col min="7426" max="7426" width="50.42578125" style="63" customWidth="1"/>
    <col min="7427" max="7444" width="8.7109375" style="63" customWidth="1"/>
    <col min="7445" max="7680" width="9.140625" style="63"/>
    <col min="7681" max="7681" width="5.7109375" style="63" customWidth="1"/>
    <col min="7682" max="7682" width="50.42578125" style="63" customWidth="1"/>
    <col min="7683" max="7700" width="8.7109375" style="63" customWidth="1"/>
    <col min="7701" max="7936" width="9.140625" style="63"/>
    <col min="7937" max="7937" width="5.7109375" style="63" customWidth="1"/>
    <col min="7938" max="7938" width="50.42578125" style="63" customWidth="1"/>
    <col min="7939" max="7956" width="8.7109375" style="63" customWidth="1"/>
    <col min="7957" max="8192" width="9.140625" style="63"/>
    <col min="8193" max="8193" width="5.7109375" style="63" customWidth="1"/>
    <col min="8194" max="8194" width="50.42578125" style="63" customWidth="1"/>
    <col min="8195" max="8212" width="8.7109375" style="63" customWidth="1"/>
    <col min="8213" max="8448" width="9.140625" style="63"/>
    <col min="8449" max="8449" width="5.7109375" style="63" customWidth="1"/>
    <col min="8450" max="8450" width="50.42578125" style="63" customWidth="1"/>
    <col min="8451" max="8468" width="8.7109375" style="63" customWidth="1"/>
    <col min="8469" max="8704" width="9.140625" style="63"/>
    <col min="8705" max="8705" width="5.7109375" style="63" customWidth="1"/>
    <col min="8706" max="8706" width="50.42578125" style="63" customWidth="1"/>
    <col min="8707" max="8724" width="8.7109375" style="63" customWidth="1"/>
    <col min="8725" max="8960" width="9.140625" style="63"/>
    <col min="8961" max="8961" width="5.7109375" style="63" customWidth="1"/>
    <col min="8962" max="8962" width="50.42578125" style="63" customWidth="1"/>
    <col min="8963" max="8980" width="8.7109375" style="63" customWidth="1"/>
    <col min="8981" max="9216" width="9.140625" style="63"/>
    <col min="9217" max="9217" width="5.7109375" style="63" customWidth="1"/>
    <col min="9218" max="9218" width="50.42578125" style="63" customWidth="1"/>
    <col min="9219" max="9236" width="8.7109375" style="63" customWidth="1"/>
    <col min="9237" max="9472" width="9.140625" style="63"/>
    <col min="9473" max="9473" width="5.7109375" style="63" customWidth="1"/>
    <col min="9474" max="9474" width="50.42578125" style="63" customWidth="1"/>
    <col min="9475" max="9492" width="8.7109375" style="63" customWidth="1"/>
    <col min="9493" max="9728" width="9.140625" style="63"/>
    <col min="9729" max="9729" width="5.7109375" style="63" customWidth="1"/>
    <col min="9730" max="9730" width="50.42578125" style="63" customWidth="1"/>
    <col min="9731" max="9748" width="8.7109375" style="63" customWidth="1"/>
    <col min="9749" max="9984" width="9.140625" style="63"/>
    <col min="9985" max="9985" width="5.7109375" style="63" customWidth="1"/>
    <col min="9986" max="9986" width="50.42578125" style="63" customWidth="1"/>
    <col min="9987" max="10004" width="8.7109375" style="63" customWidth="1"/>
    <col min="10005" max="10240" width="9.140625" style="63"/>
    <col min="10241" max="10241" width="5.7109375" style="63" customWidth="1"/>
    <col min="10242" max="10242" width="50.42578125" style="63" customWidth="1"/>
    <col min="10243" max="10260" width="8.7109375" style="63" customWidth="1"/>
    <col min="10261" max="10496" width="9.140625" style="63"/>
    <col min="10497" max="10497" width="5.7109375" style="63" customWidth="1"/>
    <col min="10498" max="10498" width="50.42578125" style="63" customWidth="1"/>
    <col min="10499" max="10516" width="8.7109375" style="63" customWidth="1"/>
    <col min="10517" max="10752" width="9.140625" style="63"/>
    <col min="10753" max="10753" width="5.7109375" style="63" customWidth="1"/>
    <col min="10754" max="10754" width="50.42578125" style="63" customWidth="1"/>
    <col min="10755" max="10772" width="8.7109375" style="63" customWidth="1"/>
    <col min="10773" max="11008" width="9.140625" style="63"/>
    <col min="11009" max="11009" width="5.7109375" style="63" customWidth="1"/>
    <col min="11010" max="11010" width="50.42578125" style="63" customWidth="1"/>
    <col min="11011" max="11028" width="8.7109375" style="63" customWidth="1"/>
    <col min="11029" max="11264" width="9.140625" style="63"/>
    <col min="11265" max="11265" width="5.7109375" style="63" customWidth="1"/>
    <col min="11266" max="11266" width="50.42578125" style="63" customWidth="1"/>
    <col min="11267" max="11284" width="8.7109375" style="63" customWidth="1"/>
    <col min="11285" max="11520" width="9.140625" style="63"/>
    <col min="11521" max="11521" width="5.7109375" style="63" customWidth="1"/>
    <col min="11522" max="11522" width="50.42578125" style="63" customWidth="1"/>
    <col min="11523" max="11540" width="8.7109375" style="63" customWidth="1"/>
    <col min="11541" max="11776" width="9.140625" style="63"/>
    <col min="11777" max="11777" width="5.7109375" style="63" customWidth="1"/>
    <col min="11778" max="11778" width="50.42578125" style="63" customWidth="1"/>
    <col min="11779" max="11796" width="8.7109375" style="63" customWidth="1"/>
    <col min="11797" max="12032" width="9.140625" style="63"/>
    <col min="12033" max="12033" width="5.7109375" style="63" customWidth="1"/>
    <col min="12034" max="12034" width="50.42578125" style="63" customWidth="1"/>
    <col min="12035" max="12052" width="8.7109375" style="63" customWidth="1"/>
    <col min="12053" max="12288" width="9.140625" style="63"/>
    <col min="12289" max="12289" width="5.7109375" style="63" customWidth="1"/>
    <col min="12290" max="12290" width="50.42578125" style="63" customWidth="1"/>
    <col min="12291" max="12308" width="8.7109375" style="63" customWidth="1"/>
    <col min="12309" max="12544" width="9.140625" style="63"/>
    <col min="12545" max="12545" width="5.7109375" style="63" customWidth="1"/>
    <col min="12546" max="12546" width="50.42578125" style="63" customWidth="1"/>
    <col min="12547" max="12564" width="8.7109375" style="63" customWidth="1"/>
    <col min="12565" max="12800" width="9.140625" style="63"/>
    <col min="12801" max="12801" width="5.7109375" style="63" customWidth="1"/>
    <col min="12802" max="12802" width="50.42578125" style="63" customWidth="1"/>
    <col min="12803" max="12820" width="8.7109375" style="63" customWidth="1"/>
    <col min="12821" max="13056" width="9.140625" style="63"/>
    <col min="13057" max="13057" width="5.7109375" style="63" customWidth="1"/>
    <col min="13058" max="13058" width="50.42578125" style="63" customWidth="1"/>
    <col min="13059" max="13076" width="8.7109375" style="63" customWidth="1"/>
    <col min="13077" max="13312" width="9.140625" style="63"/>
    <col min="13313" max="13313" width="5.7109375" style="63" customWidth="1"/>
    <col min="13314" max="13314" width="50.42578125" style="63" customWidth="1"/>
    <col min="13315" max="13332" width="8.7109375" style="63" customWidth="1"/>
    <col min="13333" max="13568" width="9.140625" style="63"/>
    <col min="13569" max="13569" width="5.7109375" style="63" customWidth="1"/>
    <col min="13570" max="13570" width="50.42578125" style="63" customWidth="1"/>
    <col min="13571" max="13588" width="8.7109375" style="63" customWidth="1"/>
    <col min="13589" max="13824" width="9.140625" style="63"/>
    <col min="13825" max="13825" width="5.7109375" style="63" customWidth="1"/>
    <col min="13826" max="13826" width="50.42578125" style="63" customWidth="1"/>
    <col min="13827" max="13844" width="8.7109375" style="63" customWidth="1"/>
    <col min="13845" max="14080" width="9.140625" style="63"/>
    <col min="14081" max="14081" width="5.7109375" style="63" customWidth="1"/>
    <col min="14082" max="14082" width="50.42578125" style="63" customWidth="1"/>
    <col min="14083" max="14100" width="8.7109375" style="63" customWidth="1"/>
    <col min="14101" max="14336" width="9.140625" style="63"/>
    <col min="14337" max="14337" width="5.7109375" style="63" customWidth="1"/>
    <col min="14338" max="14338" width="50.42578125" style="63" customWidth="1"/>
    <col min="14339" max="14356" width="8.7109375" style="63" customWidth="1"/>
    <col min="14357" max="14592" width="9.140625" style="63"/>
    <col min="14593" max="14593" width="5.7109375" style="63" customWidth="1"/>
    <col min="14594" max="14594" width="50.42578125" style="63" customWidth="1"/>
    <col min="14595" max="14612" width="8.7109375" style="63" customWidth="1"/>
    <col min="14613" max="14848" width="9.140625" style="63"/>
    <col min="14849" max="14849" width="5.7109375" style="63" customWidth="1"/>
    <col min="14850" max="14850" width="50.42578125" style="63" customWidth="1"/>
    <col min="14851" max="14868" width="8.7109375" style="63" customWidth="1"/>
    <col min="14869" max="15104" width="9.140625" style="63"/>
    <col min="15105" max="15105" width="5.7109375" style="63" customWidth="1"/>
    <col min="15106" max="15106" width="50.42578125" style="63" customWidth="1"/>
    <col min="15107" max="15124" width="8.7109375" style="63" customWidth="1"/>
    <col min="15125" max="15360" width="9.140625" style="63"/>
    <col min="15361" max="15361" width="5.7109375" style="63" customWidth="1"/>
    <col min="15362" max="15362" width="50.42578125" style="63" customWidth="1"/>
    <col min="15363" max="15380" width="8.7109375" style="63" customWidth="1"/>
    <col min="15381" max="15616" width="9.140625" style="63"/>
    <col min="15617" max="15617" width="5.7109375" style="63" customWidth="1"/>
    <col min="15618" max="15618" width="50.42578125" style="63" customWidth="1"/>
    <col min="15619" max="15636" width="8.7109375" style="63" customWidth="1"/>
    <col min="15637" max="15872" width="9.140625" style="63"/>
    <col min="15873" max="15873" width="5.7109375" style="63" customWidth="1"/>
    <col min="15874" max="15874" width="50.42578125" style="63" customWidth="1"/>
    <col min="15875" max="15892" width="8.7109375" style="63" customWidth="1"/>
    <col min="15893" max="16128" width="9.140625" style="63"/>
    <col min="16129" max="16129" width="5.7109375" style="63" customWidth="1"/>
    <col min="16130" max="16130" width="50.42578125" style="63" customWidth="1"/>
    <col min="16131" max="16148" width="8.7109375" style="63" customWidth="1"/>
    <col min="16149" max="16384" width="9.140625" style="63"/>
  </cols>
  <sheetData>
    <row r="1" spans="1:21" ht="15.75" x14ac:dyDescent="0.25">
      <c r="A1" s="217" t="s">
        <v>1028</v>
      </c>
      <c r="F1" s="63" t="s">
        <v>315</v>
      </c>
    </row>
    <row r="3" spans="1:21" ht="15.75" x14ac:dyDescent="0.25">
      <c r="A3" s="1188" t="s">
        <v>479</v>
      </c>
      <c r="B3" s="1188"/>
      <c r="C3" s="1188"/>
      <c r="D3" s="1188"/>
      <c r="E3" s="1188"/>
      <c r="F3" s="1188"/>
      <c r="G3" s="1188"/>
      <c r="H3" s="1188"/>
      <c r="I3" s="1188"/>
      <c r="J3" s="1188"/>
      <c r="K3" s="1188"/>
      <c r="L3" s="1188"/>
      <c r="M3" s="1188"/>
      <c r="N3" s="1188"/>
      <c r="O3" s="1188"/>
      <c r="P3" s="1188"/>
      <c r="Q3" s="1188"/>
      <c r="R3" s="1188"/>
      <c r="S3" s="1188"/>
      <c r="T3" s="1188"/>
    </row>
    <row r="4" spans="1:21" ht="15.75" x14ac:dyDescent="0.25">
      <c r="A4" s="160"/>
      <c r="B4" s="160"/>
      <c r="C4" s="160"/>
      <c r="D4" s="160"/>
      <c r="E4" s="160"/>
      <c r="F4" s="160"/>
      <c r="G4" s="160"/>
      <c r="H4" s="427" t="str">
        <f>'1'!E5</f>
        <v>KABUPATEN</v>
      </c>
      <c r="I4" s="428" t="str">
        <f>'1'!F5</f>
        <v>BELITUNG TIMUR</v>
      </c>
      <c r="J4" s="428"/>
      <c r="K4" s="428"/>
      <c r="L4" s="428"/>
      <c r="M4" s="428"/>
      <c r="N4" s="426"/>
      <c r="O4" s="428"/>
      <c r="P4" s="428"/>
      <c r="Q4" s="426"/>
      <c r="R4" s="160"/>
      <c r="S4" s="428"/>
      <c r="T4" s="428"/>
    </row>
    <row r="5" spans="1:21" ht="15.75" x14ac:dyDescent="0.25">
      <c r="A5" s="160"/>
      <c r="B5" s="160"/>
      <c r="C5" s="160"/>
      <c r="D5" s="160"/>
      <c r="E5" s="160"/>
      <c r="F5" s="160"/>
      <c r="G5" s="160"/>
      <c r="H5" s="427" t="str">
        <f>'1'!E6</f>
        <v>TAHUN</v>
      </c>
      <c r="I5" s="428">
        <f>'1'!F6</f>
        <v>2023</v>
      </c>
      <c r="J5" s="428"/>
      <c r="K5" s="428"/>
      <c r="L5" s="428"/>
      <c r="M5" s="428"/>
      <c r="N5" s="426"/>
      <c r="O5" s="428"/>
      <c r="P5" s="428"/>
      <c r="Q5" s="426"/>
      <c r="R5" s="160"/>
      <c r="S5" s="428"/>
      <c r="T5" s="428"/>
    </row>
    <row r="6" spans="1:21" ht="15.75" thickBot="1" x14ac:dyDescent="0.3">
      <c r="A6" s="402"/>
      <c r="B6" s="402"/>
      <c r="C6" s="402"/>
      <c r="D6" s="402"/>
      <c r="E6" s="402"/>
      <c r="F6" s="402"/>
      <c r="G6" s="402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  <c r="T6" s="402"/>
    </row>
    <row r="7" spans="1:21" ht="30" customHeight="1" x14ac:dyDescent="0.25">
      <c r="A7" s="1190" t="s">
        <v>2</v>
      </c>
      <c r="B7" s="1190" t="s">
        <v>480</v>
      </c>
      <c r="C7" s="1180" t="s">
        <v>1031</v>
      </c>
      <c r="D7" s="1181"/>
      <c r="E7" s="1182"/>
      <c r="F7" s="1180" t="s">
        <v>1221</v>
      </c>
      <c r="G7" s="1181"/>
      <c r="H7" s="1182"/>
      <c r="I7" s="1228" t="s">
        <v>481</v>
      </c>
      <c r="J7" s="1210"/>
      <c r="K7" s="1209"/>
      <c r="L7" s="1207" t="s">
        <v>482</v>
      </c>
      <c r="M7" s="1207"/>
      <c r="N7" s="1207"/>
      <c r="O7" s="1207" t="s">
        <v>483</v>
      </c>
      <c r="P7" s="1207"/>
      <c r="Q7" s="1207"/>
      <c r="R7" s="1228" t="s">
        <v>481</v>
      </c>
      <c r="S7" s="1210"/>
      <c r="T7" s="1209"/>
    </row>
    <row r="8" spans="1:21" ht="15.75" x14ac:dyDescent="0.25">
      <c r="A8" s="1165"/>
      <c r="B8" s="1165"/>
      <c r="C8" s="583" t="s">
        <v>6</v>
      </c>
      <c r="D8" s="583" t="s">
        <v>7</v>
      </c>
      <c r="E8" s="583" t="s">
        <v>369</v>
      </c>
      <c r="F8" s="583" t="s">
        <v>6</v>
      </c>
      <c r="G8" s="583" t="s">
        <v>7</v>
      </c>
      <c r="H8" s="583" t="s">
        <v>369</v>
      </c>
      <c r="I8" s="581" t="s">
        <v>6</v>
      </c>
      <c r="J8" s="581" t="s">
        <v>7</v>
      </c>
      <c r="K8" s="581" t="s">
        <v>369</v>
      </c>
      <c r="L8" s="583" t="s">
        <v>6</v>
      </c>
      <c r="M8" s="583" t="s">
        <v>7</v>
      </c>
      <c r="N8" s="583" t="s">
        <v>369</v>
      </c>
      <c r="O8" s="583" t="s">
        <v>6</v>
      </c>
      <c r="P8" s="583" t="s">
        <v>7</v>
      </c>
      <c r="Q8" s="583" t="s">
        <v>369</v>
      </c>
      <c r="R8" s="581" t="s">
        <v>6</v>
      </c>
      <c r="S8" s="581" t="s">
        <v>7</v>
      </c>
      <c r="T8" s="581" t="s">
        <v>369</v>
      </c>
    </row>
    <row r="9" spans="1:21" s="759" customFormat="1" ht="12" x14ac:dyDescent="0.25">
      <c r="A9" s="745">
        <v>1</v>
      </c>
      <c r="B9" s="745">
        <v>2</v>
      </c>
      <c r="C9" s="745">
        <v>3</v>
      </c>
      <c r="D9" s="745">
        <v>4</v>
      </c>
      <c r="E9" s="745">
        <v>5</v>
      </c>
      <c r="F9" s="745">
        <v>6</v>
      </c>
      <c r="G9" s="745">
        <v>7</v>
      </c>
      <c r="H9" s="745">
        <v>8</v>
      </c>
      <c r="I9" s="745">
        <v>9</v>
      </c>
      <c r="J9" s="745">
        <v>10</v>
      </c>
      <c r="K9" s="745">
        <v>11</v>
      </c>
      <c r="L9" s="745">
        <v>12</v>
      </c>
      <c r="M9" s="745">
        <v>13</v>
      </c>
      <c r="N9" s="745">
        <v>14</v>
      </c>
      <c r="O9" s="745">
        <v>15</v>
      </c>
      <c r="P9" s="745">
        <v>16</v>
      </c>
      <c r="Q9" s="745">
        <v>17</v>
      </c>
      <c r="R9" s="745">
        <v>18</v>
      </c>
      <c r="S9" s="745">
        <v>19</v>
      </c>
      <c r="T9" s="745">
        <v>20</v>
      </c>
      <c r="U9" s="758"/>
    </row>
    <row r="10" spans="1:21" ht="15" customHeight="1" x14ac:dyDescent="0.25">
      <c r="A10" s="149">
        <v>1</v>
      </c>
      <c r="B10" s="126" t="str">
        <f>"Puskesmas "&amp;'9'!C9</f>
        <v>Puskesmas Manggar</v>
      </c>
      <c r="C10" s="150">
        <v>0</v>
      </c>
      <c r="D10" s="150">
        <v>0</v>
      </c>
      <c r="E10" s="150">
        <f>SUM(C10:D10)</f>
        <v>0</v>
      </c>
      <c r="F10" s="150">
        <v>2</v>
      </c>
      <c r="G10" s="150">
        <v>2</v>
      </c>
      <c r="H10" s="151">
        <f>SUM(F10:G10)</f>
        <v>4</v>
      </c>
      <c r="I10" s="151">
        <f>C10+F10</f>
        <v>2</v>
      </c>
      <c r="J10" s="151">
        <f>D10+G10</f>
        <v>2</v>
      </c>
      <c r="K10" s="151">
        <f>SUM(I10:J10)</f>
        <v>4</v>
      </c>
      <c r="L10" s="151">
        <v>0</v>
      </c>
      <c r="M10" s="151">
        <v>1</v>
      </c>
      <c r="N10" s="151">
        <f>SUM(L10:M10)</f>
        <v>1</v>
      </c>
      <c r="O10" s="151">
        <v>0</v>
      </c>
      <c r="P10" s="151">
        <v>0</v>
      </c>
      <c r="Q10" s="150">
        <f>SUM(O10:P10)</f>
        <v>0</v>
      </c>
      <c r="R10" s="151">
        <f>L10+O10</f>
        <v>0</v>
      </c>
      <c r="S10" s="151">
        <f>M10+P10</f>
        <v>1</v>
      </c>
      <c r="T10" s="151">
        <f t="shared" ref="T10:T16" si="0">SUM(R10:S10)</f>
        <v>1</v>
      </c>
    </row>
    <row r="11" spans="1:21" ht="15" customHeight="1" x14ac:dyDescent="0.25">
      <c r="A11" s="67">
        <v>2</v>
      </c>
      <c r="B11" s="65" t="str">
        <f>"Puskesmas "&amp;'9'!C10</f>
        <v>Puskesmas Mengkubang</v>
      </c>
      <c r="C11" s="152">
        <v>0</v>
      </c>
      <c r="D11" s="152">
        <v>0</v>
      </c>
      <c r="E11" s="152">
        <f t="shared" ref="E11:E18" si="1">SUM(C11:D11)</f>
        <v>0</v>
      </c>
      <c r="F11" s="152">
        <v>2</v>
      </c>
      <c r="G11" s="152">
        <v>1</v>
      </c>
      <c r="H11" s="153">
        <f t="shared" ref="H11:H16" si="2">SUM(F11:G11)</f>
        <v>3</v>
      </c>
      <c r="I11" s="153">
        <f t="shared" ref="I11:J18" si="3">C11+F11</f>
        <v>2</v>
      </c>
      <c r="J11" s="153">
        <f t="shared" si="3"/>
        <v>1</v>
      </c>
      <c r="K11" s="153">
        <f t="shared" ref="K11:K16" si="4">SUM(I11:J11)</f>
        <v>3</v>
      </c>
      <c r="L11" s="153">
        <v>0</v>
      </c>
      <c r="M11" s="153">
        <v>1</v>
      </c>
      <c r="N11" s="153">
        <f>SUM(L11:M11)</f>
        <v>1</v>
      </c>
      <c r="O11" s="153">
        <v>0</v>
      </c>
      <c r="P11" s="153">
        <v>0</v>
      </c>
      <c r="Q11" s="152">
        <f>SUM(O11:P11)</f>
        <v>0</v>
      </c>
      <c r="R11" s="153">
        <f t="shared" ref="R11:S18" si="5">L11+O11</f>
        <v>0</v>
      </c>
      <c r="S11" s="153">
        <f t="shared" si="5"/>
        <v>1</v>
      </c>
      <c r="T11" s="153">
        <f t="shared" si="0"/>
        <v>1</v>
      </c>
    </row>
    <row r="12" spans="1:21" ht="15" customHeight="1" x14ac:dyDescent="0.25">
      <c r="A12" s="67">
        <v>3</v>
      </c>
      <c r="B12" s="65" t="str">
        <f>"Puskesmas "&amp;'9'!C11</f>
        <v>Puskesmas Kelapa Kampit</v>
      </c>
      <c r="C12" s="152">
        <v>0</v>
      </c>
      <c r="D12" s="152">
        <v>0</v>
      </c>
      <c r="E12" s="152">
        <f t="shared" si="1"/>
        <v>0</v>
      </c>
      <c r="F12" s="152">
        <v>0</v>
      </c>
      <c r="G12" s="152">
        <v>3</v>
      </c>
      <c r="H12" s="153">
        <f t="shared" si="2"/>
        <v>3</v>
      </c>
      <c r="I12" s="153">
        <f t="shared" si="3"/>
        <v>0</v>
      </c>
      <c r="J12" s="153">
        <f t="shared" si="3"/>
        <v>3</v>
      </c>
      <c r="K12" s="153">
        <f t="shared" si="4"/>
        <v>3</v>
      </c>
      <c r="L12" s="153">
        <v>0</v>
      </c>
      <c r="M12" s="153">
        <v>2</v>
      </c>
      <c r="N12" s="153">
        <f t="shared" ref="N12:N16" si="6">SUM(L12:M12)</f>
        <v>2</v>
      </c>
      <c r="O12" s="153">
        <v>0</v>
      </c>
      <c r="P12" s="153">
        <v>0</v>
      </c>
      <c r="Q12" s="152">
        <f>SUM(O12:P12)</f>
        <v>0</v>
      </c>
      <c r="R12" s="153">
        <f t="shared" si="5"/>
        <v>0</v>
      </c>
      <c r="S12" s="153">
        <f t="shared" si="5"/>
        <v>2</v>
      </c>
      <c r="T12" s="153">
        <f t="shared" si="0"/>
        <v>2</v>
      </c>
    </row>
    <row r="13" spans="1:21" ht="15" customHeight="1" x14ac:dyDescent="0.25">
      <c r="A13" s="67">
        <v>4</v>
      </c>
      <c r="B13" s="65" t="str">
        <f>"Puskesmas "&amp;'9'!C12</f>
        <v>Puskesmas Gantung</v>
      </c>
      <c r="C13" s="152">
        <v>0</v>
      </c>
      <c r="D13" s="152">
        <v>0</v>
      </c>
      <c r="E13" s="152">
        <f t="shared" si="1"/>
        <v>0</v>
      </c>
      <c r="F13" s="152">
        <v>0</v>
      </c>
      <c r="G13" s="152">
        <v>7</v>
      </c>
      <c r="H13" s="153">
        <f t="shared" si="2"/>
        <v>7</v>
      </c>
      <c r="I13" s="153">
        <f t="shared" si="3"/>
        <v>0</v>
      </c>
      <c r="J13" s="153">
        <f t="shared" si="3"/>
        <v>7</v>
      </c>
      <c r="K13" s="153">
        <f t="shared" si="4"/>
        <v>7</v>
      </c>
      <c r="L13" s="153">
        <v>0</v>
      </c>
      <c r="M13" s="153">
        <v>1</v>
      </c>
      <c r="N13" s="153">
        <f>SUM(L13:M13)</f>
        <v>1</v>
      </c>
      <c r="O13" s="153">
        <v>0</v>
      </c>
      <c r="P13" s="153">
        <v>0</v>
      </c>
      <c r="Q13" s="152">
        <f>SUM(O13:P13)</f>
        <v>0</v>
      </c>
      <c r="R13" s="153">
        <f t="shared" si="5"/>
        <v>0</v>
      </c>
      <c r="S13" s="153">
        <f t="shared" si="5"/>
        <v>1</v>
      </c>
      <c r="T13" s="153">
        <f t="shared" si="0"/>
        <v>1</v>
      </c>
    </row>
    <row r="14" spans="1:21" s="726" customFormat="1" ht="15" customHeight="1" x14ac:dyDescent="0.25">
      <c r="A14" s="67">
        <v>5</v>
      </c>
      <c r="B14" s="65" t="str">
        <f>"Puskesmas "&amp;'9'!C13</f>
        <v>Puskesmas Renggiang</v>
      </c>
      <c r="C14" s="152">
        <v>0</v>
      </c>
      <c r="D14" s="152">
        <v>0</v>
      </c>
      <c r="E14" s="152">
        <f t="shared" si="1"/>
        <v>0</v>
      </c>
      <c r="F14" s="152">
        <v>2</v>
      </c>
      <c r="G14" s="152">
        <v>1</v>
      </c>
      <c r="H14" s="153">
        <f t="shared" si="2"/>
        <v>3</v>
      </c>
      <c r="I14" s="153">
        <f t="shared" si="3"/>
        <v>2</v>
      </c>
      <c r="J14" s="153">
        <f t="shared" si="3"/>
        <v>1</v>
      </c>
      <c r="K14" s="153">
        <f t="shared" si="4"/>
        <v>3</v>
      </c>
      <c r="L14" s="153">
        <v>0</v>
      </c>
      <c r="M14" s="153">
        <v>0</v>
      </c>
      <c r="N14" s="153">
        <f t="shared" ref="N14:N15" si="7">SUM(L14:M14)</f>
        <v>0</v>
      </c>
      <c r="O14" s="153">
        <v>0</v>
      </c>
      <c r="P14" s="153">
        <v>0</v>
      </c>
      <c r="Q14" s="152">
        <f t="shared" ref="Q14:Q16" si="8">SUM(O14:P14)</f>
        <v>0</v>
      </c>
      <c r="R14" s="153">
        <f t="shared" si="5"/>
        <v>0</v>
      </c>
      <c r="S14" s="153">
        <f t="shared" si="5"/>
        <v>0</v>
      </c>
      <c r="T14" s="153">
        <f t="shared" si="0"/>
        <v>0</v>
      </c>
    </row>
    <row r="15" spans="1:21" s="726" customFormat="1" ht="15" customHeight="1" x14ac:dyDescent="0.25">
      <c r="A15" s="94">
        <v>6</v>
      </c>
      <c r="B15" s="65" t="str">
        <f>"Puskesmas "&amp;'9'!C14</f>
        <v>Puskesmas Simpang Pesak</v>
      </c>
      <c r="C15" s="152">
        <v>0</v>
      </c>
      <c r="D15" s="152">
        <v>0</v>
      </c>
      <c r="E15" s="152">
        <f t="shared" si="1"/>
        <v>0</v>
      </c>
      <c r="F15" s="152">
        <v>2</v>
      </c>
      <c r="G15" s="152">
        <v>0</v>
      </c>
      <c r="H15" s="153">
        <f t="shared" si="2"/>
        <v>2</v>
      </c>
      <c r="I15" s="153">
        <f t="shared" si="3"/>
        <v>2</v>
      </c>
      <c r="J15" s="153">
        <f t="shared" si="3"/>
        <v>0</v>
      </c>
      <c r="K15" s="153">
        <f t="shared" si="4"/>
        <v>2</v>
      </c>
      <c r="L15" s="153">
        <v>0</v>
      </c>
      <c r="M15" s="153">
        <v>1</v>
      </c>
      <c r="N15" s="153">
        <f t="shared" si="7"/>
        <v>1</v>
      </c>
      <c r="O15" s="153">
        <v>0</v>
      </c>
      <c r="P15" s="153">
        <v>0</v>
      </c>
      <c r="Q15" s="152">
        <f t="shared" si="8"/>
        <v>0</v>
      </c>
      <c r="R15" s="153">
        <f t="shared" si="5"/>
        <v>0</v>
      </c>
      <c r="S15" s="153">
        <f t="shared" si="5"/>
        <v>1</v>
      </c>
      <c r="T15" s="153">
        <f t="shared" si="0"/>
        <v>1</v>
      </c>
    </row>
    <row r="16" spans="1:21" s="726" customFormat="1" ht="15" customHeight="1" x14ac:dyDescent="0.25">
      <c r="A16" s="94">
        <v>7</v>
      </c>
      <c r="B16" s="65" t="str">
        <f>"Puskesmas "&amp;'9'!C15</f>
        <v>Puskesmas Dendang</v>
      </c>
      <c r="C16" s="152">
        <v>0</v>
      </c>
      <c r="D16" s="152">
        <v>0</v>
      </c>
      <c r="E16" s="152">
        <f t="shared" si="1"/>
        <v>0</v>
      </c>
      <c r="F16" s="152">
        <v>2</v>
      </c>
      <c r="G16" s="152">
        <v>2</v>
      </c>
      <c r="H16" s="153">
        <f t="shared" si="2"/>
        <v>4</v>
      </c>
      <c r="I16" s="153">
        <f t="shared" si="3"/>
        <v>2</v>
      </c>
      <c r="J16" s="153">
        <f t="shared" si="3"/>
        <v>2</v>
      </c>
      <c r="K16" s="153">
        <f t="shared" si="4"/>
        <v>4</v>
      </c>
      <c r="L16" s="153">
        <v>0</v>
      </c>
      <c r="M16" s="153">
        <v>1</v>
      </c>
      <c r="N16" s="153">
        <f t="shared" si="6"/>
        <v>1</v>
      </c>
      <c r="O16" s="153">
        <v>0</v>
      </c>
      <c r="P16" s="153">
        <v>0</v>
      </c>
      <c r="Q16" s="152">
        <f t="shared" si="8"/>
        <v>0</v>
      </c>
      <c r="R16" s="153">
        <f t="shared" si="5"/>
        <v>0</v>
      </c>
      <c r="S16" s="153">
        <f t="shared" si="5"/>
        <v>1</v>
      </c>
      <c r="T16" s="153">
        <f t="shared" si="0"/>
        <v>1</v>
      </c>
    </row>
    <row r="17" spans="1:20" ht="15" customHeight="1" x14ac:dyDescent="0.25">
      <c r="A17" s="154"/>
      <c r="B17" s="66"/>
      <c r="C17" s="155"/>
      <c r="D17" s="155"/>
      <c r="E17" s="156"/>
      <c r="F17" s="155"/>
      <c r="G17" s="155"/>
      <c r="H17" s="156"/>
      <c r="I17" s="156"/>
      <c r="J17" s="156"/>
      <c r="K17" s="156"/>
      <c r="L17" s="156"/>
      <c r="M17" s="156"/>
      <c r="N17" s="156"/>
      <c r="O17" s="156"/>
      <c r="P17" s="156"/>
      <c r="Q17" s="155"/>
      <c r="R17" s="156"/>
      <c r="S17" s="156"/>
      <c r="T17" s="156"/>
    </row>
    <row r="18" spans="1:20" ht="20.100000000000001" customHeight="1" x14ac:dyDescent="0.25">
      <c r="A18" s="65">
        <v>1</v>
      </c>
      <c r="B18" s="65" t="s">
        <v>1332</v>
      </c>
      <c r="C18" s="152">
        <v>8</v>
      </c>
      <c r="D18" s="152">
        <v>9</v>
      </c>
      <c r="E18" s="152">
        <f t="shared" si="1"/>
        <v>17</v>
      </c>
      <c r="F18" s="153">
        <v>12</v>
      </c>
      <c r="G18" s="153">
        <v>12</v>
      </c>
      <c r="H18" s="152">
        <f>SUM(F18:G18)</f>
        <v>24</v>
      </c>
      <c r="I18" s="153">
        <f t="shared" si="3"/>
        <v>20</v>
      </c>
      <c r="J18" s="153">
        <f t="shared" si="3"/>
        <v>21</v>
      </c>
      <c r="K18" s="153">
        <f>SUM(I18:J18)</f>
        <v>41</v>
      </c>
      <c r="L18" s="153">
        <v>0</v>
      </c>
      <c r="M18" s="153">
        <v>1</v>
      </c>
      <c r="N18" s="152">
        <f>SUM(L18:M18)</f>
        <v>1</v>
      </c>
      <c r="O18" s="153">
        <v>0</v>
      </c>
      <c r="P18" s="153">
        <v>1</v>
      </c>
      <c r="Q18" s="152">
        <f>SUM(O18:P18)</f>
        <v>1</v>
      </c>
      <c r="R18" s="153">
        <f t="shared" si="5"/>
        <v>0</v>
      </c>
      <c r="S18" s="153">
        <f t="shared" si="5"/>
        <v>2</v>
      </c>
      <c r="T18" s="153">
        <f>SUM(R18:S18)</f>
        <v>2</v>
      </c>
    </row>
    <row r="19" spans="1:20" ht="15" customHeight="1" x14ac:dyDescent="0.25">
      <c r="A19" s="65"/>
      <c r="B19" s="65"/>
      <c r="C19" s="152"/>
      <c r="D19" s="152"/>
      <c r="E19" s="152"/>
      <c r="F19" s="153"/>
      <c r="G19" s="153"/>
      <c r="H19" s="156"/>
      <c r="I19" s="156"/>
      <c r="J19" s="156"/>
      <c r="K19" s="156"/>
      <c r="L19" s="153"/>
      <c r="M19" s="153"/>
      <c r="N19" s="156"/>
      <c r="O19" s="153"/>
      <c r="P19" s="153"/>
      <c r="Q19" s="156"/>
      <c r="R19" s="156"/>
      <c r="S19" s="156"/>
      <c r="T19" s="156"/>
    </row>
    <row r="20" spans="1:20" ht="18.75" customHeight="1" x14ac:dyDescent="0.25">
      <c r="A20" s="103" t="s">
        <v>1011</v>
      </c>
      <c r="B20" s="126"/>
      <c r="C20" s="150">
        <v>0</v>
      </c>
      <c r="D20" s="150">
        <v>0</v>
      </c>
      <c r="E20" s="157">
        <f>SUM(C20:D20)</f>
        <v>0</v>
      </c>
      <c r="F20" s="151">
        <v>0</v>
      </c>
      <c r="G20" s="151">
        <v>0</v>
      </c>
      <c r="H20" s="152">
        <f>SUM(F20:G20)</f>
        <v>0</v>
      </c>
      <c r="I20" s="153">
        <f t="shared" ref="I20" si="9">C20+F20</f>
        <v>0</v>
      </c>
      <c r="J20" s="153">
        <f t="shared" ref="J20" si="10">D20+G20</f>
        <v>0</v>
      </c>
      <c r="K20" s="153">
        <f>SUM(I20:J20)</f>
        <v>0</v>
      </c>
      <c r="L20" s="151">
        <v>0</v>
      </c>
      <c r="M20" s="151">
        <v>0</v>
      </c>
      <c r="N20" s="152">
        <f>SUM(L20:M20)</f>
        <v>0</v>
      </c>
      <c r="O20" s="151">
        <v>0</v>
      </c>
      <c r="P20" s="151">
        <v>0</v>
      </c>
      <c r="Q20" s="152">
        <f>SUM(O20:P20)</f>
        <v>0</v>
      </c>
      <c r="R20" s="153">
        <f>L20+O20</f>
        <v>0</v>
      </c>
      <c r="S20" s="153">
        <f t="shared" ref="S20" si="11">M20+P20</f>
        <v>0</v>
      </c>
      <c r="T20" s="153">
        <f>SUM(R20:S20)</f>
        <v>0</v>
      </c>
    </row>
    <row r="21" spans="1:20" ht="21" customHeight="1" x14ac:dyDescent="0.25">
      <c r="A21" s="141" t="s">
        <v>1225</v>
      </c>
      <c r="B21" s="141"/>
      <c r="C21" s="158">
        <f>SUM(C10:C16,C18)</f>
        <v>8</v>
      </c>
      <c r="D21" s="158">
        <f>SUM(D10:D16,D18)</f>
        <v>9</v>
      </c>
      <c r="E21" s="150">
        <f>SUM(C21:D21)</f>
        <v>17</v>
      </c>
      <c r="F21" s="158">
        <f t="shared" ref="F21:S21" si="12">SUM(F10:F16,F18)</f>
        <v>22</v>
      </c>
      <c r="G21" s="158">
        <f t="shared" si="12"/>
        <v>28</v>
      </c>
      <c r="H21" s="150">
        <f>SUM(F21:G21)</f>
        <v>50</v>
      </c>
      <c r="I21" s="158">
        <f t="shared" si="12"/>
        <v>30</v>
      </c>
      <c r="J21" s="158">
        <f t="shared" si="12"/>
        <v>37</v>
      </c>
      <c r="K21" s="150">
        <f>SUM(I21:J21)</f>
        <v>67</v>
      </c>
      <c r="L21" s="158">
        <f t="shared" si="12"/>
        <v>0</v>
      </c>
      <c r="M21" s="158">
        <f t="shared" si="12"/>
        <v>8</v>
      </c>
      <c r="N21" s="150">
        <f>SUM(L21:M21)</f>
        <v>8</v>
      </c>
      <c r="O21" s="158">
        <f t="shared" si="12"/>
        <v>0</v>
      </c>
      <c r="P21" s="158">
        <f t="shared" si="12"/>
        <v>1</v>
      </c>
      <c r="Q21" s="150">
        <f>SUM(O21:P21)</f>
        <v>1</v>
      </c>
      <c r="R21" s="158">
        <f t="shared" si="12"/>
        <v>0</v>
      </c>
      <c r="S21" s="158">
        <f t="shared" si="12"/>
        <v>9</v>
      </c>
      <c r="T21" s="150">
        <f>SUM(R21:S21)</f>
        <v>9</v>
      </c>
    </row>
    <row r="22" spans="1:20" ht="15.75" customHeight="1" thickBot="1" x14ac:dyDescent="0.3">
      <c r="A22" s="68" t="s">
        <v>1032</v>
      </c>
      <c r="B22" s="68"/>
      <c r="C22" s="159"/>
      <c r="D22" s="159"/>
      <c r="E22" s="242">
        <f>IFERROR(E21/'2'!$E$28*100000,0)</f>
        <v>13.17339284607278</v>
      </c>
      <c r="F22" s="159"/>
      <c r="G22" s="159"/>
      <c r="H22" s="242">
        <f>IFERROR(H21/'2'!$E$28*100000,0)</f>
        <v>38.745273076684647</v>
      </c>
      <c r="I22" s="159"/>
      <c r="J22" s="159"/>
      <c r="K22" s="242">
        <f>IFERROR(K21/'2'!$E$28*100000,0)</f>
        <v>51.918665922757427</v>
      </c>
      <c r="L22" s="159"/>
      <c r="M22" s="159"/>
      <c r="N22" s="242">
        <f>IFERROR(N21/'2'!$E$28*100000,0)</f>
        <v>6.199243692269544</v>
      </c>
      <c r="O22" s="159"/>
      <c r="P22" s="159"/>
      <c r="Q22" s="242">
        <f>IFERROR(Q21/'2'!$E$28*100000,0)</f>
        <v>0.774905461533693</v>
      </c>
      <c r="R22" s="159"/>
      <c r="S22" s="159"/>
      <c r="T22" s="242">
        <f>IFERROR(T21/'2'!$E$28*100000,0)</f>
        <v>6.9741491538032356</v>
      </c>
    </row>
    <row r="23" spans="1:20" ht="15.75" customHeight="1" x14ac:dyDescent="0.25">
      <c r="A23" s="160"/>
      <c r="B23" s="160"/>
      <c r="C23" s="160"/>
      <c r="D23" s="160"/>
      <c r="E23" s="161"/>
      <c r="F23" s="160"/>
      <c r="G23" s="160"/>
      <c r="H23" s="161"/>
      <c r="I23" s="160"/>
      <c r="J23" s="160"/>
      <c r="K23" s="161"/>
      <c r="L23" s="160"/>
      <c r="M23" s="160"/>
      <c r="N23" s="161"/>
      <c r="O23" s="160"/>
      <c r="P23" s="160"/>
      <c r="Q23" s="161"/>
      <c r="R23" s="160"/>
      <c r="S23" s="160"/>
      <c r="T23" s="161"/>
    </row>
    <row r="24" spans="1:20" ht="21" customHeight="1" x14ac:dyDescent="0.25">
      <c r="A24" s="1227" t="s">
        <v>386</v>
      </c>
      <c r="B24" s="1227"/>
      <c r="C24" s="1227"/>
      <c r="D24" s="846"/>
      <c r="E24" s="846"/>
      <c r="F24" s="846"/>
      <c r="G24" s="846"/>
      <c r="H24" s="846"/>
      <c r="I24" s="846"/>
      <c r="J24" s="846"/>
      <c r="K24" s="846"/>
      <c r="L24" s="846"/>
      <c r="M24" s="846"/>
      <c r="N24" s="846"/>
      <c r="O24" s="91"/>
      <c r="P24" s="91"/>
      <c r="Q24" s="91"/>
      <c r="R24" s="91"/>
      <c r="S24" s="91"/>
      <c r="T24" s="91"/>
    </row>
    <row r="25" spans="1:20" ht="21" customHeight="1" x14ac:dyDescent="0.25">
      <c r="A25" s="544" t="s">
        <v>1033</v>
      </c>
      <c r="B25" s="544"/>
      <c r="C25" s="544"/>
      <c r="D25" s="544"/>
      <c r="E25" s="544"/>
      <c r="F25" s="544"/>
      <c r="G25" s="544"/>
      <c r="H25" s="544"/>
      <c r="I25" s="544"/>
      <c r="J25" s="544"/>
      <c r="K25" s="544"/>
      <c r="L25" s="544"/>
      <c r="M25" s="544"/>
      <c r="N25" s="544"/>
    </row>
    <row r="26" spans="1:20" ht="21" customHeight="1" x14ac:dyDescent="0.25">
      <c r="A26" s="544"/>
      <c r="B26" s="544" t="s">
        <v>1226</v>
      </c>
      <c r="C26" s="544"/>
      <c r="D26" s="544"/>
      <c r="E26" s="544"/>
      <c r="F26" s="544"/>
      <c r="G26" s="544"/>
      <c r="H26" s="544"/>
      <c r="I26" s="544"/>
      <c r="J26" s="544"/>
      <c r="K26" s="544"/>
      <c r="L26" s="544"/>
      <c r="M26" s="544"/>
      <c r="N26" s="544"/>
    </row>
    <row r="27" spans="1:20" x14ac:dyDescent="0.25">
      <c r="A27" s="544"/>
      <c r="B27" s="544"/>
      <c r="C27" s="954"/>
      <c r="D27" s="954"/>
      <c r="E27" s="954"/>
      <c r="F27" s="954"/>
      <c r="G27" s="954"/>
      <c r="H27" s="954"/>
      <c r="I27" s="954"/>
      <c r="J27" s="954"/>
      <c r="K27" s="954"/>
      <c r="L27" s="954"/>
      <c r="M27" s="954"/>
      <c r="N27" s="954"/>
      <c r="O27" s="954"/>
      <c r="P27" s="954"/>
      <c r="Q27" s="954"/>
      <c r="R27" s="954"/>
      <c r="S27" s="954"/>
      <c r="T27" s="954"/>
    </row>
    <row r="28" spans="1:20" x14ac:dyDescent="0.25">
      <c r="A28" s="544"/>
      <c r="B28" s="544"/>
      <c r="C28" s="544"/>
      <c r="D28" s="544"/>
      <c r="E28" s="544"/>
      <c r="F28" s="544"/>
      <c r="G28" s="544"/>
      <c r="H28" s="544"/>
      <c r="I28" s="544"/>
      <c r="J28" s="544"/>
      <c r="K28" s="544"/>
      <c r="L28" s="544"/>
      <c r="M28" s="544"/>
      <c r="N28" s="544"/>
    </row>
  </sheetData>
  <mergeCells count="10">
    <mergeCell ref="A24:C24"/>
    <mergeCell ref="A3:T3"/>
    <mergeCell ref="A7:A8"/>
    <mergeCell ref="B7:B8"/>
    <mergeCell ref="I7:K7"/>
    <mergeCell ref="L7:N7"/>
    <mergeCell ref="O7:Q7"/>
    <mergeCell ref="R7:T7"/>
    <mergeCell ref="C7:E7"/>
    <mergeCell ref="F7:H7"/>
  </mergeCells>
  <printOptions horizontalCentered="1"/>
  <pageMargins left="1.1200000000000001" right="0.77" top="1.1499999999999999" bottom="0.9" header="0" footer="0"/>
  <pageSetup paperSize="9" scale="60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92D050"/>
    <pageSetUpPr fitToPage="1"/>
  </sheetPr>
  <dimension ref="A1:N26"/>
  <sheetViews>
    <sheetView zoomScaleNormal="100" workbookViewId="0">
      <selection activeCell="C21" sqref="C21"/>
    </sheetView>
  </sheetViews>
  <sheetFormatPr defaultColWidth="9.140625" defaultRowHeight="15" x14ac:dyDescent="0.25"/>
  <cols>
    <col min="1" max="1" width="5.7109375" style="63" customWidth="1"/>
    <col min="2" max="2" width="39.28515625" style="63" customWidth="1"/>
    <col min="3" max="3" width="16.28515625" style="476" customWidth="1"/>
    <col min="4" max="4" width="17.28515625" style="476" customWidth="1"/>
    <col min="5" max="5" width="16.28515625" style="476" customWidth="1"/>
    <col min="6" max="6" width="28.28515625" style="476" customWidth="1"/>
    <col min="7" max="9" width="12.7109375" style="63" customWidth="1"/>
    <col min="10" max="12" width="12.28515625" style="63" customWidth="1"/>
    <col min="13" max="14" width="8.7109375" style="63" customWidth="1"/>
    <col min="15" max="253" width="9.140625" style="63"/>
    <col min="254" max="254" width="5.7109375" style="63" customWidth="1"/>
    <col min="255" max="255" width="39.28515625" style="63" customWidth="1"/>
    <col min="256" max="262" width="13.7109375" style="63" customWidth="1"/>
    <col min="263" max="265" width="12.7109375" style="63" customWidth="1"/>
    <col min="266" max="268" width="12.28515625" style="63" customWidth="1"/>
    <col min="269" max="270" width="8.7109375" style="63" customWidth="1"/>
    <col min="271" max="509" width="9.140625" style="63"/>
    <col min="510" max="510" width="5.7109375" style="63" customWidth="1"/>
    <col min="511" max="511" width="39.28515625" style="63" customWidth="1"/>
    <col min="512" max="518" width="13.7109375" style="63" customWidth="1"/>
    <col min="519" max="521" width="12.7109375" style="63" customWidth="1"/>
    <col min="522" max="524" width="12.28515625" style="63" customWidth="1"/>
    <col min="525" max="526" width="8.7109375" style="63" customWidth="1"/>
    <col min="527" max="765" width="9.140625" style="63"/>
    <col min="766" max="766" width="5.7109375" style="63" customWidth="1"/>
    <col min="767" max="767" width="39.28515625" style="63" customWidth="1"/>
    <col min="768" max="774" width="13.7109375" style="63" customWidth="1"/>
    <col min="775" max="777" width="12.7109375" style="63" customWidth="1"/>
    <col min="778" max="780" width="12.28515625" style="63" customWidth="1"/>
    <col min="781" max="782" width="8.7109375" style="63" customWidth="1"/>
    <col min="783" max="1021" width="9.140625" style="63"/>
    <col min="1022" max="1022" width="5.7109375" style="63" customWidth="1"/>
    <col min="1023" max="1023" width="39.28515625" style="63" customWidth="1"/>
    <col min="1024" max="1030" width="13.7109375" style="63" customWidth="1"/>
    <col min="1031" max="1033" width="12.7109375" style="63" customWidth="1"/>
    <col min="1034" max="1036" width="12.28515625" style="63" customWidth="1"/>
    <col min="1037" max="1038" width="8.7109375" style="63" customWidth="1"/>
    <col min="1039" max="1277" width="9.140625" style="63"/>
    <col min="1278" max="1278" width="5.7109375" style="63" customWidth="1"/>
    <col min="1279" max="1279" width="39.28515625" style="63" customWidth="1"/>
    <col min="1280" max="1286" width="13.7109375" style="63" customWidth="1"/>
    <col min="1287" max="1289" width="12.7109375" style="63" customWidth="1"/>
    <col min="1290" max="1292" width="12.28515625" style="63" customWidth="1"/>
    <col min="1293" max="1294" width="8.7109375" style="63" customWidth="1"/>
    <col min="1295" max="1533" width="9.140625" style="63"/>
    <col min="1534" max="1534" width="5.7109375" style="63" customWidth="1"/>
    <col min="1535" max="1535" width="39.28515625" style="63" customWidth="1"/>
    <col min="1536" max="1542" width="13.7109375" style="63" customWidth="1"/>
    <col min="1543" max="1545" width="12.7109375" style="63" customWidth="1"/>
    <col min="1546" max="1548" width="12.28515625" style="63" customWidth="1"/>
    <col min="1549" max="1550" width="8.7109375" style="63" customWidth="1"/>
    <col min="1551" max="1789" width="9.140625" style="63"/>
    <col min="1790" max="1790" width="5.7109375" style="63" customWidth="1"/>
    <col min="1791" max="1791" width="39.28515625" style="63" customWidth="1"/>
    <col min="1792" max="1798" width="13.7109375" style="63" customWidth="1"/>
    <col min="1799" max="1801" width="12.7109375" style="63" customWidth="1"/>
    <col min="1802" max="1804" width="12.28515625" style="63" customWidth="1"/>
    <col min="1805" max="1806" width="8.7109375" style="63" customWidth="1"/>
    <col min="1807" max="2045" width="9.140625" style="63"/>
    <col min="2046" max="2046" width="5.7109375" style="63" customWidth="1"/>
    <col min="2047" max="2047" width="39.28515625" style="63" customWidth="1"/>
    <col min="2048" max="2054" width="13.7109375" style="63" customWidth="1"/>
    <col min="2055" max="2057" width="12.7109375" style="63" customWidth="1"/>
    <col min="2058" max="2060" width="12.28515625" style="63" customWidth="1"/>
    <col min="2061" max="2062" width="8.7109375" style="63" customWidth="1"/>
    <col min="2063" max="2301" width="9.140625" style="63"/>
    <col min="2302" max="2302" width="5.7109375" style="63" customWidth="1"/>
    <col min="2303" max="2303" width="39.28515625" style="63" customWidth="1"/>
    <col min="2304" max="2310" width="13.7109375" style="63" customWidth="1"/>
    <col min="2311" max="2313" width="12.7109375" style="63" customWidth="1"/>
    <col min="2314" max="2316" width="12.28515625" style="63" customWidth="1"/>
    <col min="2317" max="2318" width="8.7109375" style="63" customWidth="1"/>
    <col min="2319" max="2557" width="9.140625" style="63"/>
    <col min="2558" max="2558" width="5.7109375" style="63" customWidth="1"/>
    <col min="2559" max="2559" width="39.28515625" style="63" customWidth="1"/>
    <col min="2560" max="2566" width="13.7109375" style="63" customWidth="1"/>
    <col min="2567" max="2569" width="12.7109375" style="63" customWidth="1"/>
    <col min="2570" max="2572" width="12.28515625" style="63" customWidth="1"/>
    <col min="2573" max="2574" width="8.7109375" style="63" customWidth="1"/>
    <col min="2575" max="2813" width="9.140625" style="63"/>
    <col min="2814" max="2814" width="5.7109375" style="63" customWidth="1"/>
    <col min="2815" max="2815" width="39.28515625" style="63" customWidth="1"/>
    <col min="2816" max="2822" width="13.7109375" style="63" customWidth="1"/>
    <col min="2823" max="2825" width="12.7109375" style="63" customWidth="1"/>
    <col min="2826" max="2828" width="12.28515625" style="63" customWidth="1"/>
    <col min="2829" max="2830" width="8.7109375" style="63" customWidth="1"/>
    <col min="2831" max="3069" width="9.140625" style="63"/>
    <col min="3070" max="3070" width="5.7109375" style="63" customWidth="1"/>
    <col min="3071" max="3071" width="39.28515625" style="63" customWidth="1"/>
    <col min="3072" max="3078" width="13.7109375" style="63" customWidth="1"/>
    <col min="3079" max="3081" width="12.7109375" style="63" customWidth="1"/>
    <col min="3082" max="3084" width="12.28515625" style="63" customWidth="1"/>
    <col min="3085" max="3086" width="8.7109375" style="63" customWidth="1"/>
    <col min="3087" max="3325" width="9.140625" style="63"/>
    <col min="3326" max="3326" width="5.7109375" style="63" customWidth="1"/>
    <col min="3327" max="3327" width="39.28515625" style="63" customWidth="1"/>
    <col min="3328" max="3334" width="13.7109375" style="63" customWidth="1"/>
    <col min="3335" max="3337" width="12.7109375" style="63" customWidth="1"/>
    <col min="3338" max="3340" width="12.28515625" style="63" customWidth="1"/>
    <col min="3341" max="3342" width="8.7109375" style="63" customWidth="1"/>
    <col min="3343" max="3581" width="9.140625" style="63"/>
    <col min="3582" max="3582" width="5.7109375" style="63" customWidth="1"/>
    <col min="3583" max="3583" width="39.28515625" style="63" customWidth="1"/>
    <col min="3584" max="3590" width="13.7109375" style="63" customWidth="1"/>
    <col min="3591" max="3593" width="12.7109375" style="63" customWidth="1"/>
    <col min="3594" max="3596" width="12.28515625" style="63" customWidth="1"/>
    <col min="3597" max="3598" width="8.7109375" style="63" customWidth="1"/>
    <col min="3599" max="3837" width="9.140625" style="63"/>
    <col min="3838" max="3838" width="5.7109375" style="63" customWidth="1"/>
    <col min="3839" max="3839" width="39.28515625" style="63" customWidth="1"/>
    <col min="3840" max="3846" width="13.7109375" style="63" customWidth="1"/>
    <col min="3847" max="3849" width="12.7109375" style="63" customWidth="1"/>
    <col min="3850" max="3852" width="12.28515625" style="63" customWidth="1"/>
    <col min="3853" max="3854" width="8.7109375" style="63" customWidth="1"/>
    <col min="3855" max="4093" width="9.140625" style="63"/>
    <col min="4094" max="4094" width="5.7109375" style="63" customWidth="1"/>
    <col min="4095" max="4095" width="39.28515625" style="63" customWidth="1"/>
    <col min="4096" max="4102" width="13.7109375" style="63" customWidth="1"/>
    <col min="4103" max="4105" width="12.7109375" style="63" customWidth="1"/>
    <col min="4106" max="4108" width="12.28515625" style="63" customWidth="1"/>
    <col min="4109" max="4110" width="8.7109375" style="63" customWidth="1"/>
    <col min="4111" max="4349" width="9.140625" style="63"/>
    <col min="4350" max="4350" width="5.7109375" style="63" customWidth="1"/>
    <col min="4351" max="4351" width="39.28515625" style="63" customWidth="1"/>
    <col min="4352" max="4358" width="13.7109375" style="63" customWidth="1"/>
    <col min="4359" max="4361" width="12.7109375" style="63" customWidth="1"/>
    <col min="4362" max="4364" width="12.28515625" style="63" customWidth="1"/>
    <col min="4365" max="4366" width="8.7109375" style="63" customWidth="1"/>
    <col min="4367" max="4605" width="9.140625" style="63"/>
    <col min="4606" max="4606" width="5.7109375" style="63" customWidth="1"/>
    <col min="4607" max="4607" width="39.28515625" style="63" customWidth="1"/>
    <col min="4608" max="4614" width="13.7109375" style="63" customWidth="1"/>
    <col min="4615" max="4617" width="12.7109375" style="63" customWidth="1"/>
    <col min="4618" max="4620" width="12.28515625" style="63" customWidth="1"/>
    <col min="4621" max="4622" width="8.7109375" style="63" customWidth="1"/>
    <col min="4623" max="4861" width="9.140625" style="63"/>
    <col min="4862" max="4862" width="5.7109375" style="63" customWidth="1"/>
    <col min="4863" max="4863" width="39.28515625" style="63" customWidth="1"/>
    <col min="4864" max="4870" width="13.7109375" style="63" customWidth="1"/>
    <col min="4871" max="4873" width="12.7109375" style="63" customWidth="1"/>
    <col min="4874" max="4876" width="12.28515625" style="63" customWidth="1"/>
    <col min="4877" max="4878" width="8.7109375" style="63" customWidth="1"/>
    <col min="4879" max="5117" width="9.140625" style="63"/>
    <col min="5118" max="5118" width="5.7109375" style="63" customWidth="1"/>
    <col min="5119" max="5119" width="39.28515625" style="63" customWidth="1"/>
    <col min="5120" max="5126" width="13.7109375" style="63" customWidth="1"/>
    <col min="5127" max="5129" width="12.7109375" style="63" customWidth="1"/>
    <col min="5130" max="5132" width="12.28515625" style="63" customWidth="1"/>
    <col min="5133" max="5134" width="8.7109375" style="63" customWidth="1"/>
    <col min="5135" max="5373" width="9.140625" style="63"/>
    <col min="5374" max="5374" width="5.7109375" style="63" customWidth="1"/>
    <col min="5375" max="5375" width="39.28515625" style="63" customWidth="1"/>
    <col min="5376" max="5382" width="13.7109375" style="63" customWidth="1"/>
    <col min="5383" max="5385" width="12.7109375" style="63" customWidth="1"/>
    <col min="5386" max="5388" width="12.28515625" style="63" customWidth="1"/>
    <col min="5389" max="5390" width="8.7109375" style="63" customWidth="1"/>
    <col min="5391" max="5629" width="9.140625" style="63"/>
    <col min="5630" max="5630" width="5.7109375" style="63" customWidth="1"/>
    <col min="5631" max="5631" width="39.28515625" style="63" customWidth="1"/>
    <col min="5632" max="5638" width="13.7109375" style="63" customWidth="1"/>
    <col min="5639" max="5641" width="12.7109375" style="63" customWidth="1"/>
    <col min="5642" max="5644" width="12.28515625" style="63" customWidth="1"/>
    <col min="5645" max="5646" width="8.7109375" style="63" customWidth="1"/>
    <col min="5647" max="5885" width="9.140625" style="63"/>
    <col min="5886" max="5886" width="5.7109375" style="63" customWidth="1"/>
    <col min="5887" max="5887" width="39.28515625" style="63" customWidth="1"/>
    <col min="5888" max="5894" width="13.7109375" style="63" customWidth="1"/>
    <col min="5895" max="5897" width="12.7109375" style="63" customWidth="1"/>
    <col min="5898" max="5900" width="12.28515625" style="63" customWidth="1"/>
    <col min="5901" max="5902" width="8.7109375" style="63" customWidth="1"/>
    <col min="5903" max="6141" width="9.140625" style="63"/>
    <col min="6142" max="6142" width="5.7109375" style="63" customWidth="1"/>
    <col min="6143" max="6143" width="39.28515625" style="63" customWidth="1"/>
    <col min="6144" max="6150" width="13.7109375" style="63" customWidth="1"/>
    <col min="6151" max="6153" width="12.7109375" style="63" customWidth="1"/>
    <col min="6154" max="6156" width="12.28515625" style="63" customWidth="1"/>
    <col min="6157" max="6158" width="8.7109375" style="63" customWidth="1"/>
    <col min="6159" max="6397" width="9.140625" style="63"/>
    <col min="6398" max="6398" width="5.7109375" style="63" customWidth="1"/>
    <col min="6399" max="6399" width="39.28515625" style="63" customWidth="1"/>
    <col min="6400" max="6406" width="13.7109375" style="63" customWidth="1"/>
    <col min="6407" max="6409" width="12.7109375" style="63" customWidth="1"/>
    <col min="6410" max="6412" width="12.28515625" style="63" customWidth="1"/>
    <col min="6413" max="6414" width="8.7109375" style="63" customWidth="1"/>
    <col min="6415" max="6653" width="9.140625" style="63"/>
    <col min="6654" max="6654" width="5.7109375" style="63" customWidth="1"/>
    <col min="6655" max="6655" width="39.28515625" style="63" customWidth="1"/>
    <col min="6656" max="6662" width="13.7109375" style="63" customWidth="1"/>
    <col min="6663" max="6665" width="12.7109375" style="63" customWidth="1"/>
    <col min="6666" max="6668" width="12.28515625" style="63" customWidth="1"/>
    <col min="6669" max="6670" width="8.7109375" style="63" customWidth="1"/>
    <col min="6671" max="6909" width="9.140625" style="63"/>
    <col min="6910" max="6910" width="5.7109375" style="63" customWidth="1"/>
    <col min="6911" max="6911" width="39.28515625" style="63" customWidth="1"/>
    <col min="6912" max="6918" width="13.7109375" style="63" customWidth="1"/>
    <col min="6919" max="6921" width="12.7109375" style="63" customWidth="1"/>
    <col min="6922" max="6924" width="12.28515625" style="63" customWidth="1"/>
    <col min="6925" max="6926" width="8.7109375" style="63" customWidth="1"/>
    <col min="6927" max="7165" width="9.140625" style="63"/>
    <col min="7166" max="7166" width="5.7109375" style="63" customWidth="1"/>
    <col min="7167" max="7167" width="39.28515625" style="63" customWidth="1"/>
    <col min="7168" max="7174" width="13.7109375" style="63" customWidth="1"/>
    <col min="7175" max="7177" width="12.7109375" style="63" customWidth="1"/>
    <col min="7178" max="7180" width="12.28515625" style="63" customWidth="1"/>
    <col min="7181" max="7182" width="8.7109375" style="63" customWidth="1"/>
    <col min="7183" max="7421" width="9.140625" style="63"/>
    <col min="7422" max="7422" width="5.7109375" style="63" customWidth="1"/>
    <col min="7423" max="7423" width="39.28515625" style="63" customWidth="1"/>
    <col min="7424" max="7430" width="13.7109375" style="63" customWidth="1"/>
    <col min="7431" max="7433" width="12.7109375" style="63" customWidth="1"/>
    <col min="7434" max="7436" width="12.28515625" style="63" customWidth="1"/>
    <col min="7437" max="7438" width="8.7109375" style="63" customWidth="1"/>
    <col min="7439" max="7677" width="9.140625" style="63"/>
    <col min="7678" max="7678" width="5.7109375" style="63" customWidth="1"/>
    <col min="7679" max="7679" width="39.28515625" style="63" customWidth="1"/>
    <col min="7680" max="7686" width="13.7109375" style="63" customWidth="1"/>
    <col min="7687" max="7689" width="12.7109375" style="63" customWidth="1"/>
    <col min="7690" max="7692" width="12.28515625" style="63" customWidth="1"/>
    <col min="7693" max="7694" width="8.7109375" style="63" customWidth="1"/>
    <col min="7695" max="7933" width="9.140625" style="63"/>
    <col min="7934" max="7934" width="5.7109375" style="63" customWidth="1"/>
    <col min="7935" max="7935" width="39.28515625" style="63" customWidth="1"/>
    <col min="7936" max="7942" width="13.7109375" style="63" customWidth="1"/>
    <col min="7943" max="7945" width="12.7109375" style="63" customWidth="1"/>
    <col min="7946" max="7948" width="12.28515625" style="63" customWidth="1"/>
    <col min="7949" max="7950" width="8.7109375" style="63" customWidth="1"/>
    <col min="7951" max="8189" width="9.140625" style="63"/>
    <col min="8190" max="8190" width="5.7109375" style="63" customWidth="1"/>
    <col min="8191" max="8191" width="39.28515625" style="63" customWidth="1"/>
    <col min="8192" max="8198" width="13.7109375" style="63" customWidth="1"/>
    <col min="8199" max="8201" width="12.7109375" style="63" customWidth="1"/>
    <col min="8202" max="8204" width="12.28515625" style="63" customWidth="1"/>
    <col min="8205" max="8206" width="8.7109375" style="63" customWidth="1"/>
    <col min="8207" max="8445" width="9.140625" style="63"/>
    <col min="8446" max="8446" width="5.7109375" style="63" customWidth="1"/>
    <col min="8447" max="8447" width="39.28515625" style="63" customWidth="1"/>
    <col min="8448" max="8454" width="13.7109375" style="63" customWidth="1"/>
    <col min="8455" max="8457" width="12.7109375" style="63" customWidth="1"/>
    <col min="8458" max="8460" width="12.28515625" style="63" customWidth="1"/>
    <col min="8461" max="8462" width="8.7109375" style="63" customWidth="1"/>
    <col min="8463" max="8701" width="9.140625" style="63"/>
    <col min="8702" max="8702" width="5.7109375" style="63" customWidth="1"/>
    <col min="8703" max="8703" width="39.28515625" style="63" customWidth="1"/>
    <col min="8704" max="8710" width="13.7109375" style="63" customWidth="1"/>
    <col min="8711" max="8713" width="12.7109375" style="63" customWidth="1"/>
    <col min="8714" max="8716" width="12.28515625" style="63" customWidth="1"/>
    <col min="8717" max="8718" width="8.7109375" style="63" customWidth="1"/>
    <col min="8719" max="8957" width="9.140625" style="63"/>
    <col min="8958" max="8958" width="5.7109375" style="63" customWidth="1"/>
    <col min="8959" max="8959" width="39.28515625" style="63" customWidth="1"/>
    <col min="8960" max="8966" width="13.7109375" style="63" customWidth="1"/>
    <col min="8967" max="8969" width="12.7109375" style="63" customWidth="1"/>
    <col min="8970" max="8972" width="12.28515625" style="63" customWidth="1"/>
    <col min="8973" max="8974" width="8.7109375" style="63" customWidth="1"/>
    <col min="8975" max="9213" width="9.140625" style="63"/>
    <col min="9214" max="9214" width="5.7109375" style="63" customWidth="1"/>
    <col min="9215" max="9215" width="39.28515625" style="63" customWidth="1"/>
    <col min="9216" max="9222" width="13.7109375" style="63" customWidth="1"/>
    <col min="9223" max="9225" width="12.7109375" style="63" customWidth="1"/>
    <col min="9226" max="9228" width="12.28515625" style="63" customWidth="1"/>
    <col min="9229" max="9230" width="8.7109375" style="63" customWidth="1"/>
    <col min="9231" max="9469" width="9.140625" style="63"/>
    <col min="9470" max="9470" width="5.7109375" style="63" customWidth="1"/>
    <col min="9471" max="9471" width="39.28515625" style="63" customWidth="1"/>
    <col min="9472" max="9478" width="13.7109375" style="63" customWidth="1"/>
    <col min="9479" max="9481" width="12.7109375" style="63" customWidth="1"/>
    <col min="9482" max="9484" width="12.28515625" style="63" customWidth="1"/>
    <col min="9485" max="9486" width="8.7109375" style="63" customWidth="1"/>
    <col min="9487" max="9725" width="9.140625" style="63"/>
    <col min="9726" max="9726" width="5.7109375" style="63" customWidth="1"/>
    <col min="9727" max="9727" width="39.28515625" style="63" customWidth="1"/>
    <col min="9728" max="9734" width="13.7109375" style="63" customWidth="1"/>
    <col min="9735" max="9737" width="12.7109375" style="63" customWidth="1"/>
    <col min="9738" max="9740" width="12.28515625" style="63" customWidth="1"/>
    <col min="9741" max="9742" width="8.7109375" style="63" customWidth="1"/>
    <col min="9743" max="9981" width="9.140625" style="63"/>
    <col min="9982" max="9982" width="5.7109375" style="63" customWidth="1"/>
    <col min="9983" max="9983" width="39.28515625" style="63" customWidth="1"/>
    <col min="9984" max="9990" width="13.7109375" style="63" customWidth="1"/>
    <col min="9991" max="9993" width="12.7109375" style="63" customWidth="1"/>
    <col min="9994" max="9996" width="12.28515625" style="63" customWidth="1"/>
    <col min="9997" max="9998" width="8.7109375" style="63" customWidth="1"/>
    <col min="9999" max="10237" width="9.140625" style="63"/>
    <col min="10238" max="10238" width="5.7109375" style="63" customWidth="1"/>
    <col min="10239" max="10239" width="39.28515625" style="63" customWidth="1"/>
    <col min="10240" max="10246" width="13.7109375" style="63" customWidth="1"/>
    <col min="10247" max="10249" width="12.7109375" style="63" customWidth="1"/>
    <col min="10250" max="10252" width="12.28515625" style="63" customWidth="1"/>
    <col min="10253" max="10254" width="8.7109375" style="63" customWidth="1"/>
    <col min="10255" max="10493" width="9.140625" style="63"/>
    <col min="10494" max="10494" width="5.7109375" style="63" customWidth="1"/>
    <col min="10495" max="10495" width="39.28515625" style="63" customWidth="1"/>
    <col min="10496" max="10502" width="13.7109375" style="63" customWidth="1"/>
    <col min="10503" max="10505" width="12.7109375" style="63" customWidth="1"/>
    <col min="10506" max="10508" width="12.28515625" style="63" customWidth="1"/>
    <col min="10509" max="10510" width="8.7109375" style="63" customWidth="1"/>
    <col min="10511" max="10749" width="9.140625" style="63"/>
    <col min="10750" max="10750" width="5.7109375" style="63" customWidth="1"/>
    <col min="10751" max="10751" width="39.28515625" style="63" customWidth="1"/>
    <col min="10752" max="10758" width="13.7109375" style="63" customWidth="1"/>
    <col min="10759" max="10761" width="12.7109375" style="63" customWidth="1"/>
    <col min="10762" max="10764" width="12.28515625" style="63" customWidth="1"/>
    <col min="10765" max="10766" width="8.7109375" style="63" customWidth="1"/>
    <col min="10767" max="11005" width="9.140625" style="63"/>
    <col min="11006" max="11006" width="5.7109375" style="63" customWidth="1"/>
    <col min="11007" max="11007" width="39.28515625" style="63" customWidth="1"/>
    <col min="11008" max="11014" width="13.7109375" style="63" customWidth="1"/>
    <col min="11015" max="11017" width="12.7109375" style="63" customWidth="1"/>
    <col min="11018" max="11020" width="12.28515625" style="63" customWidth="1"/>
    <col min="11021" max="11022" width="8.7109375" style="63" customWidth="1"/>
    <col min="11023" max="11261" width="9.140625" style="63"/>
    <col min="11262" max="11262" width="5.7109375" style="63" customWidth="1"/>
    <col min="11263" max="11263" width="39.28515625" style="63" customWidth="1"/>
    <col min="11264" max="11270" width="13.7109375" style="63" customWidth="1"/>
    <col min="11271" max="11273" width="12.7109375" style="63" customWidth="1"/>
    <col min="11274" max="11276" width="12.28515625" style="63" customWidth="1"/>
    <col min="11277" max="11278" width="8.7109375" style="63" customWidth="1"/>
    <col min="11279" max="11517" width="9.140625" style="63"/>
    <col min="11518" max="11518" width="5.7109375" style="63" customWidth="1"/>
    <col min="11519" max="11519" width="39.28515625" style="63" customWidth="1"/>
    <col min="11520" max="11526" width="13.7109375" style="63" customWidth="1"/>
    <col min="11527" max="11529" width="12.7109375" style="63" customWidth="1"/>
    <col min="11530" max="11532" width="12.28515625" style="63" customWidth="1"/>
    <col min="11533" max="11534" width="8.7109375" style="63" customWidth="1"/>
    <col min="11535" max="11773" width="9.140625" style="63"/>
    <col min="11774" max="11774" width="5.7109375" style="63" customWidth="1"/>
    <col min="11775" max="11775" width="39.28515625" style="63" customWidth="1"/>
    <col min="11776" max="11782" width="13.7109375" style="63" customWidth="1"/>
    <col min="11783" max="11785" width="12.7109375" style="63" customWidth="1"/>
    <col min="11786" max="11788" width="12.28515625" style="63" customWidth="1"/>
    <col min="11789" max="11790" width="8.7109375" style="63" customWidth="1"/>
    <col min="11791" max="12029" width="9.140625" style="63"/>
    <col min="12030" max="12030" width="5.7109375" style="63" customWidth="1"/>
    <col min="12031" max="12031" width="39.28515625" style="63" customWidth="1"/>
    <col min="12032" max="12038" width="13.7109375" style="63" customWidth="1"/>
    <col min="12039" max="12041" width="12.7109375" style="63" customWidth="1"/>
    <col min="12042" max="12044" width="12.28515625" style="63" customWidth="1"/>
    <col min="12045" max="12046" width="8.7109375" style="63" customWidth="1"/>
    <col min="12047" max="12285" width="9.140625" style="63"/>
    <col min="12286" max="12286" width="5.7109375" style="63" customWidth="1"/>
    <col min="12287" max="12287" width="39.28515625" style="63" customWidth="1"/>
    <col min="12288" max="12294" width="13.7109375" style="63" customWidth="1"/>
    <col min="12295" max="12297" width="12.7109375" style="63" customWidth="1"/>
    <col min="12298" max="12300" width="12.28515625" style="63" customWidth="1"/>
    <col min="12301" max="12302" width="8.7109375" style="63" customWidth="1"/>
    <col min="12303" max="12541" width="9.140625" style="63"/>
    <col min="12542" max="12542" width="5.7109375" style="63" customWidth="1"/>
    <col min="12543" max="12543" width="39.28515625" style="63" customWidth="1"/>
    <col min="12544" max="12550" width="13.7109375" style="63" customWidth="1"/>
    <col min="12551" max="12553" width="12.7109375" style="63" customWidth="1"/>
    <col min="12554" max="12556" width="12.28515625" style="63" customWidth="1"/>
    <col min="12557" max="12558" width="8.7109375" style="63" customWidth="1"/>
    <col min="12559" max="12797" width="9.140625" style="63"/>
    <col min="12798" max="12798" width="5.7109375" style="63" customWidth="1"/>
    <col min="12799" max="12799" width="39.28515625" style="63" customWidth="1"/>
    <col min="12800" max="12806" width="13.7109375" style="63" customWidth="1"/>
    <col min="12807" max="12809" width="12.7109375" style="63" customWidth="1"/>
    <col min="12810" max="12812" width="12.28515625" style="63" customWidth="1"/>
    <col min="12813" max="12814" width="8.7109375" style="63" customWidth="1"/>
    <col min="12815" max="13053" width="9.140625" style="63"/>
    <col min="13054" max="13054" width="5.7109375" style="63" customWidth="1"/>
    <col min="13055" max="13055" width="39.28515625" style="63" customWidth="1"/>
    <col min="13056" max="13062" width="13.7109375" style="63" customWidth="1"/>
    <col min="13063" max="13065" width="12.7109375" style="63" customWidth="1"/>
    <col min="13066" max="13068" width="12.28515625" style="63" customWidth="1"/>
    <col min="13069" max="13070" width="8.7109375" style="63" customWidth="1"/>
    <col min="13071" max="13309" width="9.140625" style="63"/>
    <col min="13310" max="13310" width="5.7109375" style="63" customWidth="1"/>
    <col min="13311" max="13311" width="39.28515625" style="63" customWidth="1"/>
    <col min="13312" max="13318" width="13.7109375" style="63" customWidth="1"/>
    <col min="13319" max="13321" width="12.7109375" style="63" customWidth="1"/>
    <col min="13322" max="13324" width="12.28515625" style="63" customWidth="1"/>
    <col min="13325" max="13326" width="8.7109375" style="63" customWidth="1"/>
    <col min="13327" max="13565" width="9.140625" style="63"/>
    <col min="13566" max="13566" width="5.7109375" style="63" customWidth="1"/>
    <col min="13567" max="13567" width="39.28515625" style="63" customWidth="1"/>
    <col min="13568" max="13574" width="13.7109375" style="63" customWidth="1"/>
    <col min="13575" max="13577" width="12.7109375" style="63" customWidth="1"/>
    <col min="13578" max="13580" width="12.28515625" style="63" customWidth="1"/>
    <col min="13581" max="13582" width="8.7109375" style="63" customWidth="1"/>
    <col min="13583" max="13821" width="9.140625" style="63"/>
    <col min="13822" max="13822" width="5.7109375" style="63" customWidth="1"/>
    <col min="13823" max="13823" width="39.28515625" style="63" customWidth="1"/>
    <col min="13824" max="13830" width="13.7109375" style="63" customWidth="1"/>
    <col min="13831" max="13833" width="12.7109375" style="63" customWidth="1"/>
    <col min="13834" max="13836" width="12.28515625" style="63" customWidth="1"/>
    <col min="13837" max="13838" width="8.7109375" style="63" customWidth="1"/>
    <col min="13839" max="14077" width="9.140625" style="63"/>
    <col min="14078" max="14078" width="5.7109375" style="63" customWidth="1"/>
    <col min="14079" max="14079" width="39.28515625" style="63" customWidth="1"/>
    <col min="14080" max="14086" width="13.7109375" style="63" customWidth="1"/>
    <col min="14087" max="14089" width="12.7109375" style="63" customWidth="1"/>
    <col min="14090" max="14092" width="12.28515625" style="63" customWidth="1"/>
    <col min="14093" max="14094" width="8.7109375" style="63" customWidth="1"/>
    <col min="14095" max="14333" width="9.140625" style="63"/>
    <col min="14334" max="14334" width="5.7109375" style="63" customWidth="1"/>
    <col min="14335" max="14335" width="39.28515625" style="63" customWidth="1"/>
    <col min="14336" max="14342" width="13.7109375" style="63" customWidth="1"/>
    <col min="14343" max="14345" width="12.7109375" style="63" customWidth="1"/>
    <col min="14346" max="14348" width="12.28515625" style="63" customWidth="1"/>
    <col min="14349" max="14350" width="8.7109375" style="63" customWidth="1"/>
    <col min="14351" max="14589" width="9.140625" style="63"/>
    <col min="14590" max="14590" width="5.7109375" style="63" customWidth="1"/>
    <col min="14591" max="14591" width="39.28515625" style="63" customWidth="1"/>
    <col min="14592" max="14598" width="13.7109375" style="63" customWidth="1"/>
    <col min="14599" max="14601" width="12.7109375" style="63" customWidth="1"/>
    <col min="14602" max="14604" width="12.28515625" style="63" customWidth="1"/>
    <col min="14605" max="14606" width="8.7109375" style="63" customWidth="1"/>
    <col min="14607" max="14845" width="9.140625" style="63"/>
    <col min="14846" max="14846" width="5.7109375" style="63" customWidth="1"/>
    <col min="14847" max="14847" width="39.28515625" style="63" customWidth="1"/>
    <col min="14848" max="14854" width="13.7109375" style="63" customWidth="1"/>
    <col min="14855" max="14857" width="12.7109375" style="63" customWidth="1"/>
    <col min="14858" max="14860" width="12.28515625" style="63" customWidth="1"/>
    <col min="14861" max="14862" width="8.7109375" style="63" customWidth="1"/>
    <col min="14863" max="15101" width="9.140625" style="63"/>
    <col min="15102" max="15102" width="5.7109375" style="63" customWidth="1"/>
    <col min="15103" max="15103" width="39.28515625" style="63" customWidth="1"/>
    <col min="15104" max="15110" width="13.7109375" style="63" customWidth="1"/>
    <col min="15111" max="15113" width="12.7109375" style="63" customWidth="1"/>
    <col min="15114" max="15116" width="12.28515625" style="63" customWidth="1"/>
    <col min="15117" max="15118" width="8.7109375" style="63" customWidth="1"/>
    <col min="15119" max="15357" width="9.140625" style="63"/>
    <col min="15358" max="15358" width="5.7109375" style="63" customWidth="1"/>
    <col min="15359" max="15359" width="39.28515625" style="63" customWidth="1"/>
    <col min="15360" max="15366" width="13.7109375" style="63" customWidth="1"/>
    <col min="15367" max="15369" width="12.7109375" style="63" customWidth="1"/>
    <col min="15370" max="15372" width="12.28515625" style="63" customWidth="1"/>
    <col min="15373" max="15374" width="8.7109375" style="63" customWidth="1"/>
    <col min="15375" max="15613" width="9.140625" style="63"/>
    <col min="15614" max="15614" width="5.7109375" style="63" customWidth="1"/>
    <col min="15615" max="15615" width="39.28515625" style="63" customWidth="1"/>
    <col min="15616" max="15622" width="13.7109375" style="63" customWidth="1"/>
    <col min="15623" max="15625" width="12.7109375" style="63" customWidth="1"/>
    <col min="15626" max="15628" width="12.28515625" style="63" customWidth="1"/>
    <col min="15629" max="15630" width="8.7109375" style="63" customWidth="1"/>
    <col min="15631" max="15869" width="9.140625" style="63"/>
    <col min="15870" max="15870" width="5.7109375" style="63" customWidth="1"/>
    <col min="15871" max="15871" width="39.28515625" style="63" customWidth="1"/>
    <col min="15872" max="15878" width="13.7109375" style="63" customWidth="1"/>
    <col min="15879" max="15881" width="12.7109375" style="63" customWidth="1"/>
    <col min="15882" max="15884" width="12.28515625" style="63" customWidth="1"/>
    <col min="15885" max="15886" width="8.7109375" style="63" customWidth="1"/>
    <col min="15887" max="16125" width="9.140625" style="63"/>
    <col min="16126" max="16126" width="5.7109375" style="63" customWidth="1"/>
    <col min="16127" max="16127" width="39.28515625" style="63" customWidth="1"/>
    <col min="16128" max="16134" width="13.7109375" style="63" customWidth="1"/>
    <col min="16135" max="16137" width="12.7109375" style="63" customWidth="1"/>
    <col min="16138" max="16140" width="12.28515625" style="63" customWidth="1"/>
    <col min="16141" max="16142" width="8.7109375" style="63" customWidth="1"/>
    <col min="16143" max="16384" width="9.140625" style="63"/>
  </cols>
  <sheetData>
    <row r="1" spans="1:14" ht="15.75" x14ac:dyDescent="0.25">
      <c r="A1" s="217" t="s">
        <v>485</v>
      </c>
    </row>
    <row r="3" spans="1:14" ht="15.75" x14ac:dyDescent="0.25">
      <c r="A3" s="426" t="s">
        <v>1245</v>
      </c>
      <c r="B3" s="426"/>
      <c r="C3" s="426"/>
      <c r="D3" s="426"/>
      <c r="E3" s="426"/>
      <c r="F3" s="426"/>
    </row>
    <row r="4" spans="1:14" ht="15.75" x14ac:dyDescent="0.25">
      <c r="A4" s="160"/>
      <c r="B4" s="160"/>
      <c r="C4" s="427" t="str">
        <f>'1'!E5</f>
        <v>KABUPATEN</v>
      </c>
      <c r="D4" s="428" t="str">
        <f>'1'!$F$5</f>
        <v>BELITUNG TIMUR</v>
      </c>
      <c r="E4" s="160"/>
      <c r="F4" s="160"/>
      <c r="G4" s="91"/>
      <c r="H4" s="91"/>
      <c r="I4" s="402"/>
      <c r="J4" s="402"/>
      <c r="K4" s="402"/>
      <c r="L4" s="402"/>
      <c r="M4" s="402"/>
      <c r="N4" s="402"/>
    </row>
    <row r="5" spans="1:14" ht="15.75" x14ac:dyDescent="0.25">
      <c r="A5" s="160"/>
      <c r="B5" s="160"/>
      <c r="C5" s="427" t="str">
        <f>'1'!E6</f>
        <v>TAHUN</v>
      </c>
      <c r="D5" s="428">
        <f>'1'!$F$6</f>
        <v>2023</v>
      </c>
      <c r="E5" s="160"/>
      <c r="F5" s="160"/>
      <c r="G5" s="91"/>
      <c r="H5" s="91"/>
      <c r="I5" s="402"/>
      <c r="J5" s="402"/>
      <c r="K5" s="402"/>
      <c r="L5" s="402"/>
      <c r="M5" s="402"/>
      <c r="N5" s="402"/>
    </row>
    <row r="6" spans="1:14" ht="15.75" thickBot="1" x14ac:dyDescent="0.3"/>
    <row r="7" spans="1:14" ht="18" customHeight="1" x14ac:dyDescent="0.25">
      <c r="A7" s="1229" t="s">
        <v>2</v>
      </c>
      <c r="B7" s="1229" t="s">
        <v>480</v>
      </c>
      <c r="C7" s="1231" t="s">
        <v>1034</v>
      </c>
      <c r="D7" s="1232"/>
      <c r="E7" s="1233"/>
      <c r="F7" s="1234" t="s">
        <v>1030</v>
      </c>
    </row>
    <row r="8" spans="1:14" ht="18" customHeight="1" x14ac:dyDescent="0.25">
      <c r="A8" s="1230"/>
      <c r="B8" s="1230"/>
      <c r="C8" s="628" t="s">
        <v>6</v>
      </c>
      <c r="D8" s="628" t="s">
        <v>7</v>
      </c>
      <c r="E8" s="628" t="s">
        <v>369</v>
      </c>
      <c r="F8" s="1235"/>
      <c r="G8" s="67"/>
    </row>
    <row r="9" spans="1:14" s="763" customFormat="1" ht="12" x14ac:dyDescent="0.25">
      <c r="A9" s="760">
        <v>1</v>
      </c>
      <c r="B9" s="760">
        <v>2</v>
      </c>
      <c r="C9" s="760">
        <v>3</v>
      </c>
      <c r="D9" s="760">
        <v>4</v>
      </c>
      <c r="E9" s="760">
        <v>5</v>
      </c>
      <c r="F9" s="760">
        <v>6</v>
      </c>
      <c r="G9" s="761"/>
      <c r="H9" s="762"/>
      <c r="I9" s="762"/>
      <c r="J9" s="762"/>
      <c r="K9" s="762"/>
    </row>
    <row r="10" spans="1:14" ht="15" customHeight="1" x14ac:dyDescent="0.25">
      <c r="A10" s="149">
        <v>1</v>
      </c>
      <c r="B10" s="128" t="str">
        <f>"Puskesmas "&amp;'9'!C9</f>
        <v>Puskesmas Manggar</v>
      </c>
      <c r="C10" s="162">
        <v>4</v>
      </c>
      <c r="D10" s="162">
        <v>26</v>
      </c>
      <c r="E10" s="734">
        <f>SUM(C10:D10)</f>
        <v>30</v>
      </c>
      <c r="F10" s="163">
        <v>23</v>
      </c>
    </row>
    <row r="11" spans="1:14" ht="15" customHeight="1" x14ac:dyDescent="0.25">
      <c r="A11" s="67">
        <v>2</v>
      </c>
      <c r="B11" s="132" t="str">
        <f>"Puskesmas "&amp;'9'!C10</f>
        <v>Puskesmas Mengkubang</v>
      </c>
      <c r="C11" s="144">
        <v>11</v>
      </c>
      <c r="D11" s="144">
        <v>21</v>
      </c>
      <c r="E11" s="143">
        <f t="shared" ref="E11:E16" si="0">SUM(C11:D11)</f>
        <v>32</v>
      </c>
      <c r="F11" s="165">
        <v>19</v>
      </c>
    </row>
    <row r="12" spans="1:14" s="726" customFormat="1" ht="15" customHeight="1" x14ac:dyDescent="0.25">
      <c r="A12" s="67">
        <v>3</v>
      </c>
      <c r="B12" s="132" t="str">
        <f>"Puskesmas "&amp;'9'!C11</f>
        <v>Puskesmas Kelapa Kampit</v>
      </c>
      <c r="C12" s="144">
        <v>10</v>
      </c>
      <c r="D12" s="144">
        <v>24</v>
      </c>
      <c r="E12" s="143">
        <f t="shared" si="0"/>
        <v>34</v>
      </c>
      <c r="F12" s="165">
        <v>21</v>
      </c>
    </row>
    <row r="13" spans="1:14" s="726" customFormat="1" ht="15" customHeight="1" x14ac:dyDescent="0.25">
      <c r="A13" s="67">
        <v>4</v>
      </c>
      <c r="B13" s="132" t="str">
        <f>"Puskesmas "&amp;'9'!C12</f>
        <v>Puskesmas Gantung</v>
      </c>
      <c r="C13" s="144">
        <v>13</v>
      </c>
      <c r="D13" s="144">
        <v>25</v>
      </c>
      <c r="E13" s="143">
        <f t="shared" si="0"/>
        <v>38</v>
      </c>
      <c r="F13" s="165">
        <v>18</v>
      </c>
    </row>
    <row r="14" spans="1:14" s="726" customFormat="1" ht="15" customHeight="1" x14ac:dyDescent="0.25">
      <c r="A14" s="67">
        <v>5</v>
      </c>
      <c r="B14" s="132" t="str">
        <f>"Puskesmas "&amp;'9'!C13</f>
        <v>Puskesmas Renggiang</v>
      </c>
      <c r="C14" s="144">
        <v>7</v>
      </c>
      <c r="D14" s="144">
        <v>19</v>
      </c>
      <c r="E14" s="143">
        <f t="shared" si="0"/>
        <v>26</v>
      </c>
      <c r="F14" s="165">
        <v>16</v>
      </c>
    </row>
    <row r="15" spans="1:14" s="726" customFormat="1" ht="15" customHeight="1" x14ac:dyDescent="0.25">
      <c r="A15" s="94">
        <v>6</v>
      </c>
      <c r="B15" s="132" t="str">
        <f>"Puskesmas "&amp;'9'!C14</f>
        <v>Puskesmas Simpang Pesak</v>
      </c>
      <c r="C15" s="144">
        <v>10</v>
      </c>
      <c r="D15" s="144">
        <v>10</v>
      </c>
      <c r="E15" s="143">
        <f t="shared" si="0"/>
        <v>20</v>
      </c>
      <c r="F15" s="165">
        <v>15</v>
      </c>
    </row>
    <row r="16" spans="1:14" s="726" customFormat="1" ht="15" customHeight="1" x14ac:dyDescent="0.25">
      <c r="A16" s="94">
        <v>7</v>
      </c>
      <c r="B16" s="132" t="str">
        <f>"Puskesmas "&amp;'9'!C15</f>
        <v>Puskesmas Dendang</v>
      </c>
      <c r="C16" s="144">
        <v>10</v>
      </c>
      <c r="D16" s="144">
        <v>9</v>
      </c>
      <c r="E16" s="143">
        <f t="shared" si="0"/>
        <v>19</v>
      </c>
      <c r="F16" s="165">
        <v>12</v>
      </c>
    </row>
    <row r="17" spans="1:14" ht="15" customHeight="1" x14ac:dyDescent="0.25">
      <c r="A17" s="166"/>
      <c r="B17" s="167"/>
      <c r="C17" s="169"/>
      <c r="D17" s="169"/>
      <c r="E17" s="168"/>
      <c r="F17" s="170"/>
    </row>
    <row r="18" spans="1:14" ht="15" customHeight="1" x14ac:dyDescent="0.25">
      <c r="A18" s="132">
        <v>1</v>
      </c>
      <c r="B18" s="65" t="str">
        <f>'13'!B18</f>
        <v>RSUD Muhammad Zein</v>
      </c>
      <c r="C18" s="144">
        <v>68</v>
      </c>
      <c r="D18" s="144">
        <v>94</v>
      </c>
      <c r="E18" s="144">
        <f t="shared" ref="E18" si="1">SUM(C18:D18)</f>
        <v>162</v>
      </c>
      <c r="F18" s="165">
        <v>33</v>
      </c>
    </row>
    <row r="19" spans="1:14" ht="20.100000000000001" customHeight="1" x14ac:dyDescent="0.25">
      <c r="A19" s="479"/>
      <c r="B19" s="167"/>
      <c r="C19" s="169"/>
      <c r="D19" s="169"/>
      <c r="E19" s="168"/>
      <c r="F19" s="170"/>
    </row>
    <row r="20" spans="1:14" ht="20.100000000000001" customHeight="1" x14ac:dyDescent="0.25">
      <c r="A20" s="103" t="s">
        <v>1011</v>
      </c>
      <c r="B20" s="171"/>
      <c r="C20" s="173">
        <v>7</v>
      </c>
      <c r="D20" s="173">
        <v>13</v>
      </c>
      <c r="E20" s="172">
        <f>SUM(C20:D20)</f>
        <v>20</v>
      </c>
      <c r="F20" s="174">
        <v>19</v>
      </c>
    </row>
    <row r="21" spans="1:14" ht="20.100000000000001" customHeight="1" x14ac:dyDescent="0.25">
      <c r="A21" s="141" t="s">
        <v>476</v>
      </c>
      <c r="B21" s="141"/>
      <c r="C21" s="172">
        <f>SUM(C10:C16,C18,C20)</f>
        <v>140</v>
      </c>
      <c r="D21" s="172">
        <f t="shared" ref="D21:F21" si="2">SUM(D10:D16,D18,D20)</f>
        <v>241</v>
      </c>
      <c r="E21" s="172">
        <f t="shared" si="2"/>
        <v>381</v>
      </c>
      <c r="F21" s="172">
        <f t="shared" si="2"/>
        <v>176</v>
      </c>
    </row>
    <row r="22" spans="1:14" ht="16.5" thickBot="1" x14ac:dyDescent="0.3">
      <c r="A22" s="68" t="s">
        <v>1032</v>
      </c>
      <c r="B22" s="68"/>
      <c r="C22" s="175"/>
      <c r="D22" s="175"/>
      <c r="E22" s="242">
        <f>IFERROR(E21/'2'!$E$28*100000,0)</f>
        <v>295.23898084433699</v>
      </c>
      <c r="F22" s="242">
        <f>IFERROR(F21/'2'!$E$28*100000,0)</f>
        <v>136.38336122992993</v>
      </c>
    </row>
    <row r="23" spans="1:14" x14ac:dyDescent="0.25">
      <c r="C23" s="176"/>
      <c r="D23" s="176"/>
      <c r="E23" s="176"/>
      <c r="F23" s="176"/>
      <c r="G23" s="91"/>
      <c r="H23" s="91"/>
      <c r="I23" s="91"/>
      <c r="J23" s="91"/>
      <c r="K23" s="91"/>
      <c r="L23" s="91"/>
      <c r="M23" s="91"/>
      <c r="N23" s="91"/>
    </row>
    <row r="24" spans="1:14" s="544" customFormat="1" ht="12.75" x14ac:dyDescent="0.25">
      <c r="A24" s="544" t="s">
        <v>386</v>
      </c>
      <c r="C24" s="846"/>
      <c r="D24" s="846"/>
      <c r="E24" s="846"/>
      <c r="F24" s="846"/>
    </row>
    <row r="25" spans="1:14" s="544" customFormat="1" ht="12.75" x14ac:dyDescent="0.25">
      <c r="A25" s="544" t="s">
        <v>1033</v>
      </c>
    </row>
    <row r="26" spans="1:14" s="544" customFormat="1" ht="12.75" x14ac:dyDescent="0.25">
      <c r="B26" s="544" t="s">
        <v>1226</v>
      </c>
    </row>
  </sheetData>
  <mergeCells count="4">
    <mergeCell ref="A7:A8"/>
    <mergeCell ref="B7:B8"/>
    <mergeCell ref="C7:E7"/>
    <mergeCell ref="F7:F8"/>
  </mergeCells>
  <printOptions horizontalCentered="1"/>
  <pageMargins left="0.89" right="0.71" top="1.1417322834645669" bottom="0.9055118110236221" header="0" footer="0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rgb="FF92D050"/>
    <pageSetUpPr fitToPage="1"/>
  </sheetPr>
  <dimension ref="A1:K26"/>
  <sheetViews>
    <sheetView zoomScaleNormal="100" workbookViewId="0">
      <selection activeCell="C10" sqref="C10:K21"/>
    </sheetView>
  </sheetViews>
  <sheetFormatPr defaultColWidth="9.140625" defaultRowHeight="15" x14ac:dyDescent="0.25"/>
  <cols>
    <col min="1" max="1" width="5.7109375" style="63" customWidth="1"/>
    <col min="2" max="2" width="38.5703125" style="63" customWidth="1"/>
    <col min="3" max="4" width="13.7109375" style="478" customWidth="1"/>
    <col min="5" max="5" width="14.85546875" style="478" customWidth="1"/>
    <col min="6" max="11" width="13.7109375" style="478" customWidth="1"/>
    <col min="12" max="256" width="9.140625" style="63"/>
    <col min="257" max="257" width="5.7109375" style="63" customWidth="1"/>
    <col min="258" max="258" width="38.5703125" style="63" customWidth="1"/>
    <col min="259" max="267" width="13.7109375" style="63" customWidth="1"/>
    <col min="268" max="512" width="9.140625" style="63"/>
    <col min="513" max="513" width="5.7109375" style="63" customWidth="1"/>
    <col min="514" max="514" width="38.5703125" style="63" customWidth="1"/>
    <col min="515" max="523" width="13.7109375" style="63" customWidth="1"/>
    <col min="524" max="768" width="9.140625" style="63"/>
    <col min="769" max="769" width="5.7109375" style="63" customWidth="1"/>
    <col min="770" max="770" width="38.5703125" style="63" customWidth="1"/>
    <col min="771" max="779" width="13.7109375" style="63" customWidth="1"/>
    <col min="780" max="1024" width="9.140625" style="63"/>
    <col min="1025" max="1025" width="5.7109375" style="63" customWidth="1"/>
    <col min="1026" max="1026" width="38.5703125" style="63" customWidth="1"/>
    <col min="1027" max="1035" width="13.7109375" style="63" customWidth="1"/>
    <col min="1036" max="1280" width="9.140625" style="63"/>
    <col min="1281" max="1281" width="5.7109375" style="63" customWidth="1"/>
    <col min="1282" max="1282" width="38.5703125" style="63" customWidth="1"/>
    <col min="1283" max="1291" width="13.7109375" style="63" customWidth="1"/>
    <col min="1292" max="1536" width="9.140625" style="63"/>
    <col min="1537" max="1537" width="5.7109375" style="63" customWidth="1"/>
    <col min="1538" max="1538" width="38.5703125" style="63" customWidth="1"/>
    <col min="1539" max="1547" width="13.7109375" style="63" customWidth="1"/>
    <col min="1548" max="1792" width="9.140625" style="63"/>
    <col min="1793" max="1793" width="5.7109375" style="63" customWidth="1"/>
    <col min="1794" max="1794" width="38.5703125" style="63" customWidth="1"/>
    <col min="1795" max="1803" width="13.7109375" style="63" customWidth="1"/>
    <col min="1804" max="2048" width="9.140625" style="63"/>
    <col min="2049" max="2049" width="5.7109375" style="63" customWidth="1"/>
    <col min="2050" max="2050" width="38.5703125" style="63" customWidth="1"/>
    <col min="2051" max="2059" width="13.7109375" style="63" customWidth="1"/>
    <col min="2060" max="2304" width="9.140625" style="63"/>
    <col min="2305" max="2305" width="5.7109375" style="63" customWidth="1"/>
    <col min="2306" max="2306" width="38.5703125" style="63" customWidth="1"/>
    <col min="2307" max="2315" width="13.7109375" style="63" customWidth="1"/>
    <col min="2316" max="2560" width="9.140625" style="63"/>
    <col min="2561" max="2561" width="5.7109375" style="63" customWidth="1"/>
    <col min="2562" max="2562" width="38.5703125" style="63" customWidth="1"/>
    <col min="2563" max="2571" width="13.7109375" style="63" customWidth="1"/>
    <col min="2572" max="2816" width="9.140625" style="63"/>
    <col min="2817" max="2817" width="5.7109375" style="63" customWidth="1"/>
    <col min="2818" max="2818" width="38.5703125" style="63" customWidth="1"/>
    <col min="2819" max="2827" width="13.7109375" style="63" customWidth="1"/>
    <col min="2828" max="3072" width="9.140625" style="63"/>
    <col min="3073" max="3073" width="5.7109375" style="63" customWidth="1"/>
    <col min="3074" max="3074" width="38.5703125" style="63" customWidth="1"/>
    <col min="3075" max="3083" width="13.7109375" style="63" customWidth="1"/>
    <col min="3084" max="3328" width="9.140625" style="63"/>
    <col min="3329" max="3329" width="5.7109375" style="63" customWidth="1"/>
    <col min="3330" max="3330" width="38.5703125" style="63" customWidth="1"/>
    <col min="3331" max="3339" width="13.7109375" style="63" customWidth="1"/>
    <col min="3340" max="3584" width="9.140625" style="63"/>
    <col min="3585" max="3585" width="5.7109375" style="63" customWidth="1"/>
    <col min="3586" max="3586" width="38.5703125" style="63" customWidth="1"/>
    <col min="3587" max="3595" width="13.7109375" style="63" customWidth="1"/>
    <col min="3596" max="3840" width="9.140625" style="63"/>
    <col min="3841" max="3841" width="5.7109375" style="63" customWidth="1"/>
    <col min="3842" max="3842" width="38.5703125" style="63" customWidth="1"/>
    <col min="3843" max="3851" width="13.7109375" style="63" customWidth="1"/>
    <col min="3852" max="4096" width="9.140625" style="63"/>
    <col min="4097" max="4097" width="5.7109375" style="63" customWidth="1"/>
    <col min="4098" max="4098" width="38.5703125" style="63" customWidth="1"/>
    <col min="4099" max="4107" width="13.7109375" style="63" customWidth="1"/>
    <col min="4108" max="4352" width="9.140625" style="63"/>
    <col min="4353" max="4353" width="5.7109375" style="63" customWidth="1"/>
    <col min="4354" max="4354" width="38.5703125" style="63" customWidth="1"/>
    <col min="4355" max="4363" width="13.7109375" style="63" customWidth="1"/>
    <col min="4364" max="4608" width="9.140625" style="63"/>
    <col min="4609" max="4609" width="5.7109375" style="63" customWidth="1"/>
    <col min="4610" max="4610" width="38.5703125" style="63" customWidth="1"/>
    <col min="4611" max="4619" width="13.7109375" style="63" customWidth="1"/>
    <col min="4620" max="4864" width="9.140625" style="63"/>
    <col min="4865" max="4865" width="5.7109375" style="63" customWidth="1"/>
    <col min="4866" max="4866" width="38.5703125" style="63" customWidth="1"/>
    <col min="4867" max="4875" width="13.7109375" style="63" customWidth="1"/>
    <col min="4876" max="5120" width="9.140625" style="63"/>
    <col min="5121" max="5121" width="5.7109375" style="63" customWidth="1"/>
    <col min="5122" max="5122" width="38.5703125" style="63" customWidth="1"/>
    <col min="5123" max="5131" width="13.7109375" style="63" customWidth="1"/>
    <col min="5132" max="5376" width="9.140625" style="63"/>
    <col min="5377" max="5377" width="5.7109375" style="63" customWidth="1"/>
    <col min="5378" max="5378" width="38.5703125" style="63" customWidth="1"/>
    <col min="5379" max="5387" width="13.7109375" style="63" customWidth="1"/>
    <col min="5388" max="5632" width="9.140625" style="63"/>
    <col min="5633" max="5633" width="5.7109375" style="63" customWidth="1"/>
    <col min="5634" max="5634" width="38.5703125" style="63" customWidth="1"/>
    <col min="5635" max="5643" width="13.7109375" style="63" customWidth="1"/>
    <col min="5644" max="5888" width="9.140625" style="63"/>
    <col min="5889" max="5889" width="5.7109375" style="63" customWidth="1"/>
    <col min="5890" max="5890" width="38.5703125" style="63" customWidth="1"/>
    <col min="5891" max="5899" width="13.7109375" style="63" customWidth="1"/>
    <col min="5900" max="6144" width="9.140625" style="63"/>
    <col min="6145" max="6145" width="5.7109375" style="63" customWidth="1"/>
    <col min="6146" max="6146" width="38.5703125" style="63" customWidth="1"/>
    <col min="6147" max="6155" width="13.7109375" style="63" customWidth="1"/>
    <col min="6156" max="6400" width="9.140625" style="63"/>
    <col min="6401" max="6401" width="5.7109375" style="63" customWidth="1"/>
    <col min="6402" max="6402" width="38.5703125" style="63" customWidth="1"/>
    <col min="6403" max="6411" width="13.7109375" style="63" customWidth="1"/>
    <col min="6412" max="6656" width="9.140625" style="63"/>
    <col min="6657" max="6657" width="5.7109375" style="63" customWidth="1"/>
    <col min="6658" max="6658" width="38.5703125" style="63" customWidth="1"/>
    <col min="6659" max="6667" width="13.7109375" style="63" customWidth="1"/>
    <col min="6668" max="6912" width="9.140625" style="63"/>
    <col min="6913" max="6913" width="5.7109375" style="63" customWidth="1"/>
    <col min="6914" max="6914" width="38.5703125" style="63" customWidth="1"/>
    <col min="6915" max="6923" width="13.7109375" style="63" customWidth="1"/>
    <col min="6924" max="7168" width="9.140625" style="63"/>
    <col min="7169" max="7169" width="5.7109375" style="63" customWidth="1"/>
    <col min="7170" max="7170" width="38.5703125" style="63" customWidth="1"/>
    <col min="7171" max="7179" width="13.7109375" style="63" customWidth="1"/>
    <col min="7180" max="7424" width="9.140625" style="63"/>
    <col min="7425" max="7425" width="5.7109375" style="63" customWidth="1"/>
    <col min="7426" max="7426" width="38.5703125" style="63" customWidth="1"/>
    <col min="7427" max="7435" width="13.7109375" style="63" customWidth="1"/>
    <col min="7436" max="7680" width="9.140625" style="63"/>
    <col min="7681" max="7681" width="5.7109375" style="63" customWidth="1"/>
    <col min="7682" max="7682" width="38.5703125" style="63" customWidth="1"/>
    <col min="7683" max="7691" width="13.7109375" style="63" customWidth="1"/>
    <col min="7692" max="7936" width="9.140625" style="63"/>
    <col min="7937" max="7937" width="5.7109375" style="63" customWidth="1"/>
    <col min="7938" max="7938" width="38.5703125" style="63" customWidth="1"/>
    <col min="7939" max="7947" width="13.7109375" style="63" customWidth="1"/>
    <col min="7948" max="8192" width="9.140625" style="63"/>
    <col min="8193" max="8193" width="5.7109375" style="63" customWidth="1"/>
    <col min="8194" max="8194" width="38.5703125" style="63" customWidth="1"/>
    <col min="8195" max="8203" width="13.7109375" style="63" customWidth="1"/>
    <col min="8204" max="8448" width="9.140625" style="63"/>
    <col min="8449" max="8449" width="5.7109375" style="63" customWidth="1"/>
    <col min="8450" max="8450" width="38.5703125" style="63" customWidth="1"/>
    <col min="8451" max="8459" width="13.7109375" style="63" customWidth="1"/>
    <col min="8460" max="8704" width="9.140625" style="63"/>
    <col min="8705" max="8705" width="5.7109375" style="63" customWidth="1"/>
    <col min="8706" max="8706" width="38.5703125" style="63" customWidth="1"/>
    <col min="8707" max="8715" width="13.7109375" style="63" customWidth="1"/>
    <col min="8716" max="8960" width="9.140625" style="63"/>
    <col min="8961" max="8961" width="5.7109375" style="63" customWidth="1"/>
    <col min="8962" max="8962" width="38.5703125" style="63" customWidth="1"/>
    <col min="8963" max="8971" width="13.7109375" style="63" customWidth="1"/>
    <col min="8972" max="9216" width="9.140625" style="63"/>
    <col min="9217" max="9217" width="5.7109375" style="63" customWidth="1"/>
    <col min="9218" max="9218" width="38.5703125" style="63" customWidth="1"/>
    <col min="9219" max="9227" width="13.7109375" style="63" customWidth="1"/>
    <col min="9228" max="9472" width="9.140625" style="63"/>
    <col min="9473" max="9473" width="5.7109375" style="63" customWidth="1"/>
    <col min="9474" max="9474" width="38.5703125" style="63" customWidth="1"/>
    <col min="9475" max="9483" width="13.7109375" style="63" customWidth="1"/>
    <col min="9484" max="9728" width="9.140625" style="63"/>
    <col min="9729" max="9729" width="5.7109375" style="63" customWidth="1"/>
    <col min="9730" max="9730" width="38.5703125" style="63" customWidth="1"/>
    <col min="9731" max="9739" width="13.7109375" style="63" customWidth="1"/>
    <col min="9740" max="9984" width="9.140625" style="63"/>
    <col min="9985" max="9985" width="5.7109375" style="63" customWidth="1"/>
    <col min="9986" max="9986" width="38.5703125" style="63" customWidth="1"/>
    <col min="9987" max="9995" width="13.7109375" style="63" customWidth="1"/>
    <col min="9996" max="10240" width="9.140625" style="63"/>
    <col min="10241" max="10241" width="5.7109375" style="63" customWidth="1"/>
    <col min="10242" max="10242" width="38.5703125" style="63" customWidth="1"/>
    <col min="10243" max="10251" width="13.7109375" style="63" customWidth="1"/>
    <col min="10252" max="10496" width="9.140625" style="63"/>
    <col min="10497" max="10497" width="5.7109375" style="63" customWidth="1"/>
    <col min="10498" max="10498" width="38.5703125" style="63" customWidth="1"/>
    <col min="10499" max="10507" width="13.7109375" style="63" customWidth="1"/>
    <col min="10508" max="10752" width="9.140625" style="63"/>
    <col min="10753" max="10753" width="5.7109375" style="63" customWidth="1"/>
    <col min="10754" max="10754" width="38.5703125" style="63" customWidth="1"/>
    <col min="10755" max="10763" width="13.7109375" style="63" customWidth="1"/>
    <col min="10764" max="11008" width="9.140625" style="63"/>
    <col min="11009" max="11009" width="5.7109375" style="63" customWidth="1"/>
    <col min="11010" max="11010" width="38.5703125" style="63" customWidth="1"/>
    <col min="11011" max="11019" width="13.7109375" style="63" customWidth="1"/>
    <col min="11020" max="11264" width="9.140625" style="63"/>
    <col min="11265" max="11265" width="5.7109375" style="63" customWidth="1"/>
    <col min="11266" max="11266" width="38.5703125" style="63" customWidth="1"/>
    <col min="11267" max="11275" width="13.7109375" style="63" customWidth="1"/>
    <col min="11276" max="11520" width="9.140625" style="63"/>
    <col min="11521" max="11521" width="5.7109375" style="63" customWidth="1"/>
    <col min="11522" max="11522" width="38.5703125" style="63" customWidth="1"/>
    <col min="11523" max="11531" width="13.7109375" style="63" customWidth="1"/>
    <col min="11532" max="11776" width="9.140625" style="63"/>
    <col min="11777" max="11777" width="5.7109375" style="63" customWidth="1"/>
    <col min="11778" max="11778" width="38.5703125" style="63" customWidth="1"/>
    <col min="11779" max="11787" width="13.7109375" style="63" customWidth="1"/>
    <col min="11788" max="12032" width="9.140625" style="63"/>
    <col min="12033" max="12033" width="5.7109375" style="63" customWidth="1"/>
    <col min="12034" max="12034" width="38.5703125" style="63" customWidth="1"/>
    <col min="12035" max="12043" width="13.7109375" style="63" customWidth="1"/>
    <col min="12044" max="12288" width="9.140625" style="63"/>
    <col min="12289" max="12289" width="5.7109375" style="63" customWidth="1"/>
    <col min="12290" max="12290" width="38.5703125" style="63" customWidth="1"/>
    <col min="12291" max="12299" width="13.7109375" style="63" customWidth="1"/>
    <col min="12300" max="12544" width="9.140625" style="63"/>
    <col min="12545" max="12545" width="5.7109375" style="63" customWidth="1"/>
    <col min="12546" max="12546" width="38.5703125" style="63" customWidth="1"/>
    <col min="12547" max="12555" width="13.7109375" style="63" customWidth="1"/>
    <col min="12556" max="12800" width="9.140625" style="63"/>
    <col min="12801" max="12801" width="5.7109375" style="63" customWidth="1"/>
    <col min="12802" max="12802" width="38.5703125" style="63" customWidth="1"/>
    <col min="12803" max="12811" width="13.7109375" style="63" customWidth="1"/>
    <col min="12812" max="13056" width="9.140625" style="63"/>
    <col min="13057" max="13057" width="5.7109375" style="63" customWidth="1"/>
    <col min="13058" max="13058" width="38.5703125" style="63" customWidth="1"/>
    <col min="13059" max="13067" width="13.7109375" style="63" customWidth="1"/>
    <col min="13068" max="13312" width="9.140625" style="63"/>
    <col min="13313" max="13313" width="5.7109375" style="63" customWidth="1"/>
    <col min="13314" max="13314" width="38.5703125" style="63" customWidth="1"/>
    <col min="13315" max="13323" width="13.7109375" style="63" customWidth="1"/>
    <col min="13324" max="13568" width="9.140625" style="63"/>
    <col min="13569" max="13569" width="5.7109375" style="63" customWidth="1"/>
    <col min="13570" max="13570" width="38.5703125" style="63" customWidth="1"/>
    <col min="13571" max="13579" width="13.7109375" style="63" customWidth="1"/>
    <col min="13580" max="13824" width="9.140625" style="63"/>
    <col min="13825" max="13825" width="5.7109375" style="63" customWidth="1"/>
    <col min="13826" max="13826" width="38.5703125" style="63" customWidth="1"/>
    <col min="13827" max="13835" width="13.7109375" style="63" customWidth="1"/>
    <col min="13836" max="14080" width="9.140625" style="63"/>
    <col min="14081" max="14081" width="5.7109375" style="63" customWidth="1"/>
    <col min="14082" max="14082" width="38.5703125" style="63" customWidth="1"/>
    <col min="14083" max="14091" width="13.7109375" style="63" customWidth="1"/>
    <col min="14092" max="14336" width="9.140625" style="63"/>
    <col min="14337" max="14337" width="5.7109375" style="63" customWidth="1"/>
    <col min="14338" max="14338" width="38.5703125" style="63" customWidth="1"/>
    <col min="14339" max="14347" width="13.7109375" style="63" customWidth="1"/>
    <col min="14348" max="14592" width="9.140625" style="63"/>
    <col min="14593" max="14593" width="5.7109375" style="63" customWidth="1"/>
    <col min="14594" max="14594" width="38.5703125" style="63" customWidth="1"/>
    <col min="14595" max="14603" width="13.7109375" style="63" customWidth="1"/>
    <col min="14604" max="14848" width="9.140625" style="63"/>
    <col min="14849" max="14849" width="5.7109375" style="63" customWidth="1"/>
    <col min="14850" max="14850" width="38.5703125" style="63" customWidth="1"/>
    <col min="14851" max="14859" width="13.7109375" style="63" customWidth="1"/>
    <col min="14860" max="15104" width="9.140625" style="63"/>
    <col min="15105" max="15105" width="5.7109375" style="63" customWidth="1"/>
    <col min="15106" max="15106" width="38.5703125" style="63" customWidth="1"/>
    <col min="15107" max="15115" width="13.7109375" style="63" customWidth="1"/>
    <col min="15116" max="15360" width="9.140625" style="63"/>
    <col min="15361" max="15361" width="5.7109375" style="63" customWidth="1"/>
    <col min="15362" max="15362" width="38.5703125" style="63" customWidth="1"/>
    <col min="15363" max="15371" width="13.7109375" style="63" customWidth="1"/>
    <col min="15372" max="15616" width="9.140625" style="63"/>
    <col min="15617" max="15617" width="5.7109375" style="63" customWidth="1"/>
    <col min="15618" max="15618" width="38.5703125" style="63" customWidth="1"/>
    <col min="15619" max="15627" width="13.7109375" style="63" customWidth="1"/>
    <col min="15628" max="15872" width="9.140625" style="63"/>
    <col min="15873" max="15873" width="5.7109375" style="63" customWidth="1"/>
    <col min="15874" max="15874" width="38.5703125" style="63" customWidth="1"/>
    <col min="15875" max="15883" width="13.7109375" style="63" customWidth="1"/>
    <col min="15884" max="16128" width="9.140625" style="63"/>
    <col min="16129" max="16129" width="5.7109375" style="63" customWidth="1"/>
    <col min="16130" max="16130" width="38.5703125" style="63" customWidth="1"/>
    <col min="16131" max="16139" width="13.7109375" style="63" customWidth="1"/>
    <col min="16140" max="16384" width="9.140625" style="63"/>
  </cols>
  <sheetData>
    <row r="1" spans="1:11" ht="15.75" x14ac:dyDescent="0.25">
      <c r="A1" s="217" t="s">
        <v>1035</v>
      </c>
    </row>
    <row r="3" spans="1:11" ht="15.75" x14ac:dyDescent="0.25">
      <c r="A3" s="426" t="s">
        <v>484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</row>
    <row r="4" spans="1:11" ht="15.75" x14ac:dyDescent="0.25">
      <c r="A4" s="160"/>
      <c r="B4" s="160"/>
      <c r="C4" s="160"/>
      <c r="D4" s="160"/>
      <c r="E4" s="427" t="str">
        <f>'1'!E5</f>
        <v>KABUPATEN</v>
      </c>
      <c r="F4" s="428" t="str">
        <f>'1'!$F$5</f>
        <v>BELITUNG TIMUR</v>
      </c>
      <c r="G4" s="426"/>
      <c r="H4" s="426"/>
      <c r="I4" s="160"/>
      <c r="J4" s="160"/>
      <c r="K4" s="160"/>
    </row>
    <row r="5" spans="1:11" ht="15.75" x14ac:dyDescent="0.25">
      <c r="A5" s="160"/>
      <c r="B5" s="160"/>
      <c r="C5" s="160"/>
      <c r="D5" s="160"/>
      <c r="E5" s="427" t="str">
        <f>'1'!E6</f>
        <v>TAHUN</v>
      </c>
      <c r="F5" s="428">
        <f>'1'!$F$6</f>
        <v>2023</v>
      </c>
      <c r="G5" s="426"/>
      <c r="H5" s="426"/>
      <c r="I5" s="160"/>
      <c r="J5" s="160"/>
      <c r="K5" s="160"/>
    </row>
    <row r="6" spans="1:11" ht="15.75" thickBot="1" x14ac:dyDescent="0.3">
      <c r="A6" s="140"/>
      <c r="B6" s="140"/>
      <c r="C6" s="140"/>
      <c r="D6" s="140"/>
      <c r="E6" s="140"/>
      <c r="F6" s="140"/>
      <c r="G6" s="140"/>
      <c r="H6" s="140"/>
    </row>
    <row r="7" spans="1:11" ht="18" customHeight="1" x14ac:dyDescent="0.25">
      <c r="A7" s="1190" t="s">
        <v>2</v>
      </c>
      <c r="B7" s="1190" t="s">
        <v>480</v>
      </c>
      <c r="C7" s="1215" t="s">
        <v>1036</v>
      </c>
      <c r="D7" s="1216"/>
      <c r="E7" s="1217"/>
      <c r="F7" s="669" t="s">
        <v>1037</v>
      </c>
      <c r="G7" s="669"/>
      <c r="H7" s="669"/>
      <c r="I7" s="669" t="s">
        <v>1038</v>
      </c>
      <c r="J7" s="669"/>
      <c r="K7" s="669"/>
    </row>
    <row r="8" spans="1:11" ht="18" customHeight="1" x14ac:dyDescent="0.25">
      <c r="A8" s="1165"/>
      <c r="B8" s="1165"/>
      <c r="C8" s="583" t="s">
        <v>6</v>
      </c>
      <c r="D8" s="583" t="s">
        <v>7</v>
      </c>
      <c r="E8" s="583" t="s">
        <v>369</v>
      </c>
      <c r="F8" s="583" t="s">
        <v>6</v>
      </c>
      <c r="G8" s="583" t="s">
        <v>7</v>
      </c>
      <c r="H8" s="583" t="s">
        <v>369</v>
      </c>
      <c r="I8" s="583" t="s">
        <v>6</v>
      </c>
      <c r="J8" s="583" t="s">
        <v>7</v>
      </c>
      <c r="K8" s="583" t="s">
        <v>369</v>
      </c>
    </row>
    <row r="9" spans="1:11" s="747" customFormat="1" ht="12" x14ac:dyDescent="0.25">
      <c r="A9" s="745">
        <v>1</v>
      </c>
      <c r="B9" s="745">
        <v>2</v>
      </c>
      <c r="C9" s="745">
        <v>3</v>
      </c>
      <c r="D9" s="745">
        <v>4</v>
      </c>
      <c r="E9" s="745">
        <v>5</v>
      </c>
      <c r="F9" s="745">
        <v>6</v>
      </c>
      <c r="G9" s="745">
        <v>7</v>
      </c>
      <c r="H9" s="745">
        <v>8</v>
      </c>
      <c r="I9" s="745">
        <v>9</v>
      </c>
      <c r="J9" s="745">
        <v>10</v>
      </c>
      <c r="K9" s="745">
        <v>11</v>
      </c>
    </row>
    <row r="10" spans="1:11" ht="15" customHeight="1" x14ac:dyDescent="0.25">
      <c r="A10" s="67">
        <v>1</v>
      </c>
      <c r="B10" s="65" t="str">
        <f>"Puskesmas "&amp;'9'!C9</f>
        <v>Puskesmas Manggar</v>
      </c>
      <c r="C10" s="177">
        <v>1</v>
      </c>
      <c r="D10" s="177">
        <v>1</v>
      </c>
      <c r="E10" s="177">
        <f>SUM(C10:D10)</f>
        <v>2</v>
      </c>
      <c r="F10" s="177">
        <v>0</v>
      </c>
      <c r="G10" s="177">
        <v>0</v>
      </c>
      <c r="H10" s="177">
        <f t="shared" ref="H10:H18" si="0">SUM(F10:G10)</f>
        <v>0</v>
      </c>
      <c r="I10" s="177">
        <v>0</v>
      </c>
      <c r="J10" s="177">
        <v>3</v>
      </c>
      <c r="K10" s="177">
        <f t="shared" ref="K10:K18" si="1">SUM(I10:J10)</f>
        <v>3</v>
      </c>
    </row>
    <row r="11" spans="1:11" s="726" customFormat="1" ht="15" customHeight="1" x14ac:dyDescent="0.25">
      <c r="A11" s="67">
        <v>2</v>
      </c>
      <c r="B11" s="65" t="str">
        <f>"Puskesmas "&amp;'9'!C10</f>
        <v>Puskesmas Mengkubang</v>
      </c>
      <c r="C11" s="177">
        <v>1</v>
      </c>
      <c r="D11" s="177">
        <v>2</v>
      </c>
      <c r="E11" s="177">
        <f t="shared" ref="E11:E16" si="2">SUM(C11:D11)</f>
        <v>3</v>
      </c>
      <c r="F11" s="177">
        <v>0</v>
      </c>
      <c r="G11" s="177">
        <v>1</v>
      </c>
      <c r="H11" s="177">
        <f t="shared" si="0"/>
        <v>1</v>
      </c>
      <c r="I11" s="177">
        <v>0</v>
      </c>
      <c r="J11" s="177">
        <v>2</v>
      </c>
      <c r="K11" s="177">
        <f t="shared" si="1"/>
        <v>2</v>
      </c>
    </row>
    <row r="12" spans="1:11" s="726" customFormat="1" ht="15" customHeight="1" x14ac:dyDescent="0.25">
      <c r="A12" s="67">
        <v>3</v>
      </c>
      <c r="B12" s="65" t="str">
        <f>"Puskesmas "&amp;'9'!C11</f>
        <v>Puskesmas Kelapa Kampit</v>
      </c>
      <c r="C12" s="177">
        <v>0</v>
      </c>
      <c r="D12" s="177">
        <v>3</v>
      </c>
      <c r="E12" s="177">
        <f t="shared" si="2"/>
        <v>3</v>
      </c>
      <c r="F12" s="177">
        <v>1</v>
      </c>
      <c r="G12" s="177">
        <v>1</v>
      </c>
      <c r="H12" s="177">
        <f t="shared" si="0"/>
        <v>2</v>
      </c>
      <c r="I12" s="177">
        <v>0</v>
      </c>
      <c r="J12" s="177">
        <v>2</v>
      </c>
      <c r="K12" s="177">
        <f t="shared" si="1"/>
        <v>2</v>
      </c>
    </row>
    <row r="13" spans="1:11" s="726" customFormat="1" ht="15" customHeight="1" x14ac:dyDescent="0.25">
      <c r="A13" s="67">
        <v>4</v>
      </c>
      <c r="B13" s="65" t="str">
        <f>"Puskesmas "&amp;'9'!C12</f>
        <v>Puskesmas Gantung</v>
      </c>
      <c r="C13" s="177">
        <v>1</v>
      </c>
      <c r="D13" s="177">
        <v>2</v>
      </c>
      <c r="E13" s="177">
        <f t="shared" si="2"/>
        <v>3</v>
      </c>
      <c r="F13" s="177">
        <v>1</v>
      </c>
      <c r="G13" s="177">
        <v>1</v>
      </c>
      <c r="H13" s="177">
        <f t="shared" si="0"/>
        <v>2</v>
      </c>
      <c r="I13" s="177">
        <v>0</v>
      </c>
      <c r="J13" s="177">
        <v>3</v>
      </c>
      <c r="K13" s="177">
        <f t="shared" si="1"/>
        <v>3</v>
      </c>
    </row>
    <row r="14" spans="1:11" s="726" customFormat="1" ht="15" customHeight="1" x14ac:dyDescent="0.25">
      <c r="A14" s="67">
        <v>5</v>
      </c>
      <c r="B14" s="65" t="str">
        <f>"Puskesmas "&amp;'9'!C13</f>
        <v>Puskesmas Renggiang</v>
      </c>
      <c r="C14" s="177">
        <v>1</v>
      </c>
      <c r="D14" s="177">
        <v>2</v>
      </c>
      <c r="E14" s="177">
        <f t="shared" si="2"/>
        <v>3</v>
      </c>
      <c r="F14" s="177">
        <v>0</v>
      </c>
      <c r="G14" s="177">
        <v>0</v>
      </c>
      <c r="H14" s="177">
        <f t="shared" si="0"/>
        <v>0</v>
      </c>
      <c r="I14" s="177">
        <v>0</v>
      </c>
      <c r="J14" s="177">
        <v>2</v>
      </c>
      <c r="K14" s="177">
        <f t="shared" si="1"/>
        <v>2</v>
      </c>
    </row>
    <row r="15" spans="1:11" s="726" customFormat="1" ht="15" customHeight="1" x14ac:dyDescent="0.25">
      <c r="A15" s="94">
        <v>6</v>
      </c>
      <c r="B15" s="65" t="str">
        <f>"Puskesmas "&amp;'9'!C14</f>
        <v>Puskesmas Simpang Pesak</v>
      </c>
      <c r="C15" s="177">
        <v>1</v>
      </c>
      <c r="D15" s="177">
        <v>1</v>
      </c>
      <c r="E15" s="177">
        <f t="shared" si="2"/>
        <v>2</v>
      </c>
      <c r="F15" s="177">
        <v>0</v>
      </c>
      <c r="G15" s="177">
        <v>1</v>
      </c>
      <c r="H15" s="177">
        <f t="shared" si="0"/>
        <v>1</v>
      </c>
      <c r="I15" s="177">
        <v>1</v>
      </c>
      <c r="J15" s="177">
        <v>1</v>
      </c>
      <c r="K15" s="177">
        <f t="shared" si="1"/>
        <v>2</v>
      </c>
    </row>
    <row r="16" spans="1:11" s="726" customFormat="1" ht="15" customHeight="1" x14ac:dyDescent="0.25">
      <c r="A16" s="94">
        <v>7</v>
      </c>
      <c r="B16" s="65" t="str">
        <f>"Puskesmas "&amp;'9'!C15</f>
        <v>Puskesmas Dendang</v>
      </c>
      <c r="C16" s="177">
        <v>2</v>
      </c>
      <c r="D16" s="177">
        <v>1</v>
      </c>
      <c r="E16" s="177">
        <f t="shared" si="2"/>
        <v>3</v>
      </c>
      <c r="F16" s="177">
        <v>0</v>
      </c>
      <c r="G16" s="177">
        <v>1</v>
      </c>
      <c r="H16" s="177">
        <f t="shared" si="0"/>
        <v>1</v>
      </c>
      <c r="I16" s="177">
        <v>0</v>
      </c>
      <c r="J16" s="177">
        <v>2</v>
      </c>
      <c r="K16" s="177">
        <f t="shared" si="1"/>
        <v>2</v>
      </c>
    </row>
    <row r="17" spans="1:11" ht="15" customHeight="1" x14ac:dyDescent="0.25">
      <c r="A17" s="154"/>
      <c r="B17" s="66"/>
      <c r="C17" s="178"/>
      <c r="D17" s="178"/>
      <c r="E17" s="178"/>
      <c r="F17" s="178"/>
      <c r="G17" s="178"/>
      <c r="H17" s="178"/>
      <c r="I17" s="178"/>
      <c r="J17" s="178"/>
      <c r="K17" s="178"/>
    </row>
    <row r="18" spans="1:11" ht="15" customHeight="1" x14ac:dyDescent="0.25">
      <c r="A18" s="126">
        <v>1</v>
      </c>
      <c r="B18" s="65" t="str">
        <f>'13'!B18</f>
        <v>RSUD Muhammad Zein</v>
      </c>
      <c r="C18" s="177">
        <v>0</v>
      </c>
      <c r="D18" s="177">
        <v>0</v>
      </c>
      <c r="E18" s="177">
        <f>SUM(C18:D18)</f>
        <v>0</v>
      </c>
      <c r="F18" s="177">
        <v>1</v>
      </c>
      <c r="G18" s="177">
        <v>2</v>
      </c>
      <c r="H18" s="177">
        <f t="shared" si="0"/>
        <v>3</v>
      </c>
      <c r="I18" s="177">
        <v>1</v>
      </c>
      <c r="J18" s="177">
        <v>6</v>
      </c>
      <c r="K18" s="177">
        <f t="shared" si="1"/>
        <v>7</v>
      </c>
    </row>
    <row r="19" spans="1:11" ht="15" customHeight="1" x14ac:dyDescent="0.25">
      <c r="A19" s="65"/>
      <c r="B19" s="65"/>
      <c r="C19" s="177"/>
      <c r="D19" s="177"/>
      <c r="E19" s="177"/>
      <c r="F19" s="177"/>
      <c r="G19" s="177"/>
      <c r="H19" s="177"/>
      <c r="I19" s="177"/>
      <c r="J19" s="177"/>
      <c r="K19" s="177"/>
    </row>
    <row r="20" spans="1:11" s="478" customFormat="1" ht="20.100000000000001" customHeight="1" x14ac:dyDescent="0.25">
      <c r="A20" s="103" t="s">
        <v>1011</v>
      </c>
      <c r="B20" s="171"/>
      <c r="C20" s="174">
        <v>0</v>
      </c>
      <c r="D20" s="174">
        <v>0</v>
      </c>
      <c r="E20" s="174">
        <f t="shared" ref="E20" si="3">SUM(C20:D20)</f>
        <v>0</v>
      </c>
      <c r="F20" s="174">
        <v>0</v>
      </c>
      <c r="G20" s="174">
        <v>0</v>
      </c>
      <c r="H20" s="174">
        <f>SUM(F20:G20)</f>
        <v>0</v>
      </c>
      <c r="I20" s="174">
        <v>0</v>
      </c>
      <c r="J20" s="174">
        <v>0</v>
      </c>
      <c r="K20" s="174">
        <f>SUM(I20:J20)</f>
        <v>0</v>
      </c>
    </row>
    <row r="21" spans="1:11" s="478" customFormat="1" ht="20.100000000000001" customHeight="1" x14ac:dyDescent="0.25">
      <c r="A21" s="141" t="s">
        <v>476</v>
      </c>
      <c r="B21" s="141"/>
      <c r="C21" s="174">
        <f>SUM(C10:C16,C18,C20)</f>
        <v>7</v>
      </c>
      <c r="D21" s="174">
        <f t="shared" ref="D21:K21" si="4">SUM(D10:D16,D18,D20)</f>
        <v>12</v>
      </c>
      <c r="E21" s="174">
        <f t="shared" si="4"/>
        <v>19</v>
      </c>
      <c r="F21" s="174">
        <f t="shared" si="4"/>
        <v>3</v>
      </c>
      <c r="G21" s="174">
        <f t="shared" si="4"/>
        <v>7</v>
      </c>
      <c r="H21" s="174">
        <f t="shared" si="4"/>
        <v>10</v>
      </c>
      <c r="I21" s="174">
        <f t="shared" si="4"/>
        <v>2</v>
      </c>
      <c r="J21" s="174">
        <f t="shared" si="4"/>
        <v>21</v>
      </c>
      <c r="K21" s="174">
        <f t="shared" si="4"/>
        <v>23</v>
      </c>
    </row>
    <row r="22" spans="1:11" ht="16.5" thickBot="1" x14ac:dyDescent="0.3">
      <c r="A22" s="68" t="s">
        <v>1032</v>
      </c>
      <c r="B22" s="68"/>
      <c r="C22" s="159"/>
      <c r="D22" s="159"/>
      <c r="E22" s="242">
        <f>IFERROR(E21/'2'!$E$28*100000,0)</f>
        <v>14.723203769140163</v>
      </c>
      <c r="F22" s="180"/>
      <c r="G22" s="180"/>
      <c r="H22" s="242">
        <f>IFERROR(H21/'2'!$E$28*100000,0)</f>
        <v>7.7490546153369291</v>
      </c>
      <c r="I22" s="180"/>
      <c r="J22" s="180"/>
      <c r="K22" s="242">
        <f>IFERROR(K21/'2'!$E$28*100000,0)</f>
        <v>17.822825615274937</v>
      </c>
    </row>
    <row r="23" spans="1:11" x14ac:dyDescent="0.25">
      <c r="C23" s="181"/>
      <c r="D23" s="181"/>
      <c r="E23" s="181"/>
      <c r="F23" s="181"/>
    </row>
    <row r="24" spans="1:11" s="544" customFormat="1" ht="12.75" x14ac:dyDescent="0.25">
      <c r="A24" s="544" t="s">
        <v>386</v>
      </c>
    </row>
    <row r="25" spans="1:11" s="544" customFormat="1" ht="12.75" x14ac:dyDescent="0.25">
      <c r="A25" s="544" t="s">
        <v>1033</v>
      </c>
    </row>
    <row r="26" spans="1:11" s="544" customFormat="1" ht="12.75" x14ac:dyDescent="0.25">
      <c r="B26" s="544" t="s">
        <v>1226</v>
      </c>
    </row>
  </sheetData>
  <mergeCells count="3">
    <mergeCell ref="A7:A8"/>
    <mergeCell ref="B7:B8"/>
    <mergeCell ref="C7:E7"/>
  </mergeCells>
  <printOptions horizontalCentered="1"/>
  <pageMargins left="1" right="0.36" top="1.1499999999999999" bottom="0.9" header="0" footer="0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7">
    <tabColor rgb="FF92D050"/>
    <pageSetUpPr fitToPage="1"/>
  </sheetPr>
  <dimension ref="A1:S26"/>
  <sheetViews>
    <sheetView zoomScaleNormal="100" workbookViewId="0">
      <selection activeCell="C10" sqref="C10:N21"/>
    </sheetView>
  </sheetViews>
  <sheetFormatPr defaultColWidth="9.140625" defaultRowHeight="15" x14ac:dyDescent="0.25"/>
  <cols>
    <col min="1" max="1" width="5.7109375" style="63" customWidth="1"/>
    <col min="2" max="2" width="39.140625" style="63" customWidth="1"/>
    <col min="3" max="14" width="9.7109375" style="63" customWidth="1"/>
    <col min="15" max="256" width="9.140625" style="63"/>
    <col min="257" max="257" width="5.7109375" style="63" customWidth="1"/>
    <col min="258" max="258" width="39.140625" style="63" customWidth="1"/>
    <col min="259" max="270" width="9.7109375" style="63" customWidth="1"/>
    <col min="271" max="512" width="9.140625" style="63"/>
    <col min="513" max="513" width="5.7109375" style="63" customWidth="1"/>
    <col min="514" max="514" width="39.140625" style="63" customWidth="1"/>
    <col min="515" max="526" width="9.7109375" style="63" customWidth="1"/>
    <col min="527" max="768" width="9.140625" style="63"/>
    <col min="769" max="769" width="5.7109375" style="63" customWidth="1"/>
    <col min="770" max="770" width="39.140625" style="63" customWidth="1"/>
    <col min="771" max="782" width="9.7109375" style="63" customWidth="1"/>
    <col min="783" max="1024" width="9.140625" style="63"/>
    <col min="1025" max="1025" width="5.7109375" style="63" customWidth="1"/>
    <col min="1026" max="1026" width="39.140625" style="63" customWidth="1"/>
    <col min="1027" max="1038" width="9.7109375" style="63" customWidth="1"/>
    <col min="1039" max="1280" width="9.140625" style="63"/>
    <col min="1281" max="1281" width="5.7109375" style="63" customWidth="1"/>
    <col min="1282" max="1282" width="39.140625" style="63" customWidth="1"/>
    <col min="1283" max="1294" width="9.7109375" style="63" customWidth="1"/>
    <col min="1295" max="1536" width="9.140625" style="63"/>
    <col min="1537" max="1537" width="5.7109375" style="63" customWidth="1"/>
    <col min="1538" max="1538" width="39.140625" style="63" customWidth="1"/>
    <col min="1539" max="1550" width="9.7109375" style="63" customWidth="1"/>
    <col min="1551" max="1792" width="9.140625" style="63"/>
    <col min="1793" max="1793" width="5.7109375" style="63" customWidth="1"/>
    <col min="1794" max="1794" width="39.140625" style="63" customWidth="1"/>
    <col min="1795" max="1806" width="9.7109375" style="63" customWidth="1"/>
    <col min="1807" max="2048" width="9.140625" style="63"/>
    <col min="2049" max="2049" width="5.7109375" style="63" customWidth="1"/>
    <col min="2050" max="2050" width="39.140625" style="63" customWidth="1"/>
    <col min="2051" max="2062" width="9.7109375" style="63" customWidth="1"/>
    <col min="2063" max="2304" width="9.140625" style="63"/>
    <col min="2305" max="2305" width="5.7109375" style="63" customWidth="1"/>
    <col min="2306" max="2306" width="39.140625" style="63" customWidth="1"/>
    <col min="2307" max="2318" width="9.7109375" style="63" customWidth="1"/>
    <col min="2319" max="2560" width="9.140625" style="63"/>
    <col min="2561" max="2561" width="5.7109375" style="63" customWidth="1"/>
    <col min="2562" max="2562" width="39.140625" style="63" customWidth="1"/>
    <col min="2563" max="2574" width="9.7109375" style="63" customWidth="1"/>
    <col min="2575" max="2816" width="9.140625" style="63"/>
    <col min="2817" max="2817" width="5.7109375" style="63" customWidth="1"/>
    <col min="2818" max="2818" width="39.140625" style="63" customWidth="1"/>
    <col min="2819" max="2830" width="9.7109375" style="63" customWidth="1"/>
    <col min="2831" max="3072" width="9.140625" style="63"/>
    <col min="3073" max="3073" width="5.7109375" style="63" customWidth="1"/>
    <col min="3074" max="3074" width="39.140625" style="63" customWidth="1"/>
    <col min="3075" max="3086" width="9.7109375" style="63" customWidth="1"/>
    <col min="3087" max="3328" width="9.140625" style="63"/>
    <col min="3329" max="3329" width="5.7109375" style="63" customWidth="1"/>
    <col min="3330" max="3330" width="39.140625" style="63" customWidth="1"/>
    <col min="3331" max="3342" width="9.7109375" style="63" customWidth="1"/>
    <col min="3343" max="3584" width="9.140625" style="63"/>
    <col min="3585" max="3585" width="5.7109375" style="63" customWidth="1"/>
    <col min="3586" max="3586" width="39.140625" style="63" customWidth="1"/>
    <col min="3587" max="3598" width="9.7109375" style="63" customWidth="1"/>
    <col min="3599" max="3840" width="9.140625" style="63"/>
    <col min="3841" max="3841" width="5.7109375" style="63" customWidth="1"/>
    <col min="3842" max="3842" width="39.140625" style="63" customWidth="1"/>
    <col min="3843" max="3854" width="9.7109375" style="63" customWidth="1"/>
    <col min="3855" max="4096" width="9.140625" style="63"/>
    <col min="4097" max="4097" width="5.7109375" style="63" customWidth="1"/>
    <col min="4098" max="4098" width="39.140625" style="63" customWidth="1"/>
    <col min="4099" max="4110" width="9.7109375" style="63" customWidth="1"/>
    <col min="4111" max="4352" width="9.140625" style="63"/>
    <col min="4353" max="4353" width="5.7109375" style="63" customWidth="1"/>
    <col min="4354" max="4354" width="39.140625" style="63" customWidth="1"/>
    <col min="4355" max="4366" width="9.7109375" style="63" customWidth="1"/>
    <col min="4367" max="4608" width="9.140625" style="63"/>
    <col min="4609" max="4609" width="5.7109375" style="63" customWidth="1"/>
    <col min="4610" max="4610" width="39.140625" style="63" customWidth="1"/>
    <col min="4611" max="4622" width="9.7109375" style="63" customWidth="1"/>
    <col min="4623" max="4864" width="9.140625" style="63"/>
    <col min="4865" max="4865" width="5.7109375" style="63" customWidth="1"/>
    <col min="4866" max="4866" width="39.140625" style="63" customWidth="1"/>
    <col min="4867" max="4878" width="9.7109375" style="63" customWidth="1"/>
    <col min="4879" max="5120" width="9.140625" style="63"/>
    <col min="5121" max="5121" width="5.7109375" style="63" customWidth="1"/>
    <col min="5122" max="5122" width="39.140625" style="63" customWidth="1"/>
    <col min="5123" max="5134" width="9.7109375" style="63" customWidth="1"/>
    <col min="5135" max="5376" width="9.140625" style="63"/>
    <col min="5377" max="5377" width="5.7109375" style="63" customWidth="1"/>
    <col min="5378" max="5378" width="39.140625" style="63" customWidth="1"/>
    <col min="5379" max="5390" width="9.7109375" style="63" customWidth="1"/>
    <col min="5391" max="5632" width="9.140625" style="63"/>
    <col min="5633" max="5633" width="5.7109375" style="63" customWidth="1"/>
    <col min="5634" max="5634" width="39.140625" style="63" customWidth="1"/>
    <col min="5635" max="5646" width="9.7109375" style="63" customWidth="1"/>
    <col min="5647" max="5888" width="9.140625" style="63"/>
    <col min="5889" max="5889" width="5.7109375" style="63" customWidth="1"/>
    <col min="5890" max="5890" width="39.140625" style="63" customWidth="1"/>
    <col min="5891" max="5902" width="9.7109375" style="63" customWidth="1"/>
    <col min="5903" max="6144" width="9.140625" style="63"/>
    <col min="6145" max="6145" width="5.7109375" style="63" customWidth="1"/>
    <col min="6146" max="6146" width="39.140625" style="63" customWidth="1"/>
    <col min="6147" max="6158" width="9.7109375" style="63" customWidth="1"/>
    <col min="6159" max="6400" width="9.140625" style="63"/>
    <col min="6401" max="6401" width="5.7109375" style="63" customWidth="1"/>
    <col min="6402" max="6402" width="39.140625" style="63" customWidth="1"/>
    <col min="6403" max="6414" width="9.7109375" style="63" customWidth="1"/>
    <col min="6415" max="6656" width="9.140625" style="63"/>
    <col min="6657" max="6657" width="5.7109375" style="63" customWidth="1"/>
    <col min="6658" max="6658" width="39.140625" style="63" customWidth="1"/>
    <col min="6659" max="6670" width="9.7109375" style="63" customWidth="1"/>
    <col min="6671" max="6912" width="9.140625" style="63"/>
    <col min="6913" max="6913" width="5.7109375" style="63" customWidth="1"/>
    <col min="6914" max="6914" width="39.140625" style="63" customWidth="1"/>
    <col min="6915" max="6926" width="9.7109375" style="63" customWidth="1"/>
    <col min="6927" max="7168" width="9.140625" style="63"/>
    <col min="7169" max="7169" width="5.7109375" style="63" customWidth="1"/>
    <col min="7170" max="7170" width="39.140625" style="63" customWidth="1"/>
    <col min="7171" max="7182" width="9.7109375" style="63" customWidth="1"/>
    <col min="7183" max="7424" width="9.140625" style="63"/>
    <col min="7425" max="7425" width="5.7109375" style="63" customWidth="1"/>
    <col min="7426" max="7426" width="39.140625" style="63" customWidth="1"/>
    <col min="7427" max="7438" width="9.7109375" style="63" customWidth="1"/>
    <col min="7439" max="7680" width="9.140625" style="63"/>
    <col min="7681" max="7681" width="5.7109375" style="63" customWidth="1"/>
    <col min="7682" max="7682" width="39.140625" style="63" customWidth="1"/>
    <col min="7683" max="7694" width="9.7109375" style="63" customWidth="1"/>
    <col min="7695" max="7936" width="9.140625" style="63"/>
    <col min="7937" max="7937" width="5.7109375" style="63" customWidth="1"/>
    <col min="7938" max="7938" width="39.140625" style="63" customWidth="1"/>
    <col min="7939" max="7950" width="9.7109375" style="63" customWidth="1"/>
    <col min="7951" max="8192" width="9.140625" style="63"/>
    <col min="8193" max="8193" width="5.7109375" style="63" customWidth="1"/>
    <col min="8194" max="8194" width="39.140625" style="63" customWidth="1"/>
    <col min="8195" max="8206" width="9.7109375" style="63" customWidth="1"/>
    <col min="8207" max="8448" width="9.140625" style="63"/>
    <col min="8449" max="8449" width="5.7109375" style="63" customWidth="1"/>
    <col min="8450" max="8450" width="39.140625" style="63" customWidth="1"/>
    <col min="8451" max="8462" width="9.7109375" style="63" customWidth="1"/>
    <col min="8463" max="8704" width="9.140625" style="63"/>
    <col min="8705" max="8705" width="5.7109375" style="63" customWidth="1"/>
    <col min="8706" max="8706" width="39.140625" style="63" customWidth="1"/>
    <col min="8707" max="8718" width="9.7109375" style="63" customWidth="1"/>
    <col min="8719" max="8960" width="9.140625" style="63"/>
    <col min="8961" max="8961" width="5.7109375" style="63" customWidth="1"/>
    <col min="8962" max="8962" width="39.140625" style="63" customWidth="1"/>
    <col min="8963" max="8974" width="9.7109375" style="63" customWidth="1"/>
    <col min="8975" max="9216" width="9.140625" style="63"/>
    <col min="9217" max="9217" width="5.7109375" style="63" customWidth="1"/>
    <col min="9218" max="9218" width="39.140625" style="63" customWidth="1"/>
    <col min="9219" max="9230" width="9.7109375" style="63" customWidth="1"/>
    <col min="9231" max="9472" width="9.140625" style="63"/>
    <col min="9473" max="9473" width="5.7109375" style="63" customWidth="1"/>
    <col min="9474" max="9474" width="39.140625" style="63" customWidth="1"/>
    <col min="9475" max="9486" width="9.7109375" style="63" customWidth="1"/>
    <col min="9487" max="9728" width="9.140625" style="63"/>
    <col min="9729" max="9729" width="5.7109375" style="63" customWidth="1"/>
    <col min="9730" max="9730" width="39.140625" style="63" customWidth="1"/>
    <col min="9731" max="9742" width="9.7109375" style="63" customWidth="1"/>
    <col min="9743" max="9984" width="9.140625" style="63"/>
    <col min="9985" max="9985" width="5.7109375" style="63" customWidth="1"/>
    <col min="9986" max="9986" width="39.140625" style="63" customWidth="1"/>
    <col min="9987" max="9998" width="9.7109375" style="63" customWidth="1"/>
    <col min="9999" max="10240" width="9.140625" style="63"/>
    <col min="10241" max="10241" width="5.7109375" style="63" customWidth="1"/>
    <col min="10242" max="10242" width="39.140625" style="63" customWidth="1"/>
    <col min="10243" max="10254" width="9.7109375" style="63" customWidth="1"/>
    <col min="10255" max="10496" width="9.140625" style="63"/>
    <col min="10497" max="10497" width="5.7109375" style="63" customWidth="1"/>
    <col min="10498" max="10498" width="39.140625" style="63" customWidth="1"/>
    <col min="10499" max="10510" width="9.7109375" style="63" customWidth="1"/>
    <col min="10511" max="10752" width="9.140625" style="63"/>
    <col min="10753" max="10753" width="5.7109375" style="63" customWidth="1"/>
    <col min="10754" max="10754" width="39.140625" style="63" customWidth="1"/>
    <col min="10755" max="10766" width="9.7109375" style="63" customWidth="1"/>
    <col min="10767" max="11008" width="9.140625" style="63"/>
    <col min="11009" max="11009" width="5.7109375" style="63" customWidth="1"/>
    <col min="11010" max="11010" width="39.140625" style="63" customWidth="1"/>
    <col min="11011" max="11022" width="9.7109375" style="63" customWidth="1"/>
    <col min="11023" max="11264" width="9.140625" style="63"/>
    <col min="11265" max="11265" width="5.7109375" style="63" customWidth="1"/>
    <col min="11266" max="11266" width="39.140625" style="63" customWidth="1"/>
    <col min="11267" max="11278" width="9.7109375" style="63" customWidth="1"/>
    <col min="11279" max="11520" width="9.140625" style="63"/>
    <col min="11521" max="11521" width="5.7109375" style="63" customWidth="1"/>
    <col min="11522" max="11522" width="39.140625" style="63" customWidth="1"/>
    <col min="11523" max="11534" width="9.7109375" style="63" customWidth="1"/>
    <col min="11535" max="11776" width="9.140625" style="63"/>
    <col min="11777" max="11777" width="5.7109375" style="63" customWidth="1"/>
    <col min="11778" max="11778" width="39.140625" style="63" customWidth="1"/>
    <col min="11779" max="11790" width="9.7109375" style="63" customWidth="1"/>
    <col min="11791" max="12032" width="9.140625" style="63"/>
    <col min="12033" max="12033" width="5.7109375" style="63" customWidth="1"/>
    <col min="12034" max="12034" width="39.140625" style="63" customWidth="1"/>
    <col min="12035" max="12046" width="9.7109375" style="63" customWidth="1"/>
    <col min="12047" max="12288" width="9.140625" style="63"/>
    <col min="12289" max="12289" width="5.7109375" style="63" customWidth="1"/>
    <col min="12290" max="12290" width="39.140625" style="63" customWidth="1"/>
    <col min="12291" max="12302" width="9.7109375" style="63" customWidth="1"/>
    <col min="12303" max="12544" width="9.140625" style="63"/>
    <col min="12545" max="12545" width="5.7109375" style="63" customWidth="1"/>
    <col min="12546" max="12546" width="39.140625" style="63" customWidth="1"/>
    <col min="12547" max="12558" width="9.7109375" style="63" customWidth="1"/>
    <col min="12559" max="12800" width="9.140625" style="63"/>
    <col min="12801" max="12801" width="5.7109375" style="63" customWidth="1"/>
    <col min="12802" max="12802" width="39.140625" style="63" customWidth="1"/>
    <col min="12803" max="12814" width="9.7109375" style="63" customWidth="1"/>
    <col min="12815" max="13056" width="9.140625" style="63"/>
    <col min="13057" max="13057" width="5.7109375" style="63" customWidth="1"/>
    <col min="13058" max="13058" width="39.140625" style="63" customWidth="1"/>
    <col min="13059" max="13070" width="9.7109375" style="63" customWidth="1"/>
    <col min="13071" max="13312" width="9.140625" style="63"/>
    <col min="13313" max="13313" width="5.7109375" style="63" customWidth="1"/>
    <col min="13314" max="13314" width="39.140625" style="63" customWidth="1"/>
    <col min="13315" max="13326" width="9.7109375" style="63" customWidth="1"/>
    <col min="13327" max="13568" width="9.140625" style="63"/>
    <col min="13569" max="13569" width="5.7109375" style="63" customWidth="1"/>
    <col min="13570" max="13570" width="39.140625" style="63" customWidth="1"/>
    <col min="13571" max="13582" width="9.7109375" style="63" customWidth="1"/>
    <col min="13583" max="13824" width="9.140625" style="63"/>
    <col min="13825" max="13825" width="5.7109375" style="63" customWidth="1"/>
    <col min="13826" max="13826" width="39.140625" style="63" customWidth="1"/>
    <col min="13827" max="13838" width="9.7109375" style="63" customWidth="1"/>
    <col min="13839" max="14080" width="9.140625" style="63"/>
    <col min="14081" max="14081" width="5.7109375" style="63" customWidth="1"/>
    <col min="14082" max="14082" width="39.140625" style="63" customWidth="1"/>
    <col min="14083" max="14094" width="9.7109375" style="63" customWidth="1"/>
    <col min="14095" max="14336" width="9.140625" style="63"/>
    <col min="14337" max="14337" width="5.7109375" style="63" customWidth="1"/>
    <col min="14338" max="14338" width="39.140625" style="63" customWidth="1"/>
    <col min="14339" max="14350" width="9.7109375" style="63" customWidth="1"/>
    <col min="14351" max="14592" width="9.140625" style="63"/>
    <col min="14593" max="14593" width="5.7109375" style="63" customWidth="1"/>
    <col min="14594" max="14594" width="39.140625" style="63" customWidth="1"/>
    <col min="14595" max="14606" width="9.7109375" style="63" customWidth="1"/>
    <col min="14607" max="14848" width="9.140625" style="63"/>
    <col min="14849" max="14849" width="5.7109375" style="63" customWidth="1"/>
    <col min="14850" max="14850" width="39.140625" style="63" customWidth="1"/>
    <col min="14851" max="14862" width="9.7109375" style="63" customWidth="1"/>
    <col min="14863" max="15104" width="9.140625" style="63"/>
    <col min="15105" max="15105" width="5.7109375" style="63" customWidth="1"/>
    <col min="15106" max="15106" width="39.140625" style="63" customWidth="1"/>
    <col min="15107" max="15118" width="9.7109375" style="63" customWidth="1"/>
    <col min="15119" max="15360" width="9.140625" style="63"/>
    <col min="15361" max="15361" width="5.7109375" style="63" customWidth="1"/>
    <col min="15362" max="15362" width="39.140625" style="63" customWidth="1"/>
    <col min="15363" max="15374" width="9.7109375" style="63" customWidth="1"/>
    <col min="15375" max="15616" width="9.140625" style="63"/>
    <col min="15617" max="15617" width="5.7109375" style="63" customWidth="1"/>
    <col min="15618" max="15618" width="39.140625" style="63" customWidth="1"/>
    <col min="15619" max="15630" width="9.7109375" style="63" customWidth="1"/>
    <col min="15631" max="15872" width="9.140625" style="63"/>
    <col min="15873" max="15873" width="5.7109375" style="63" customWidth="1"/>
    <col min="15874" max="15874" width="39.140625" style="63" customWidth="1"/>
    <col min="15875" max="15886" width="9.7109375" style="63" customWidth="1"/>
    <col min="15887" max="16128" width="9.140625" style="63"/>
    <col min="16129" max="16129" width="5.7109375" style="63" customWidth="1"/>
    <col min="16130" max="16130" width="39.140625" style="63" customWidth="1"/>
    <col min="16131" max="16142" width="9.7109375" style="63" customWidth="1"/>
    <col min="16143" max="16384" width="9.140625" style="63"/>
  </cols>
  <sheetData>
    <row r="1" spans="1:19" ht="15.75" x14ac:dyDescent="0.25">
      <c r="A1" s="217" t="s">
        <v>492</v>
      </c>
      <c r="F1" s="63" t="s">
        <v>315</v>
      </c>
    </row>
    <row r="3" spans="1:19" ht="15.75" x14ac:dyDescent="0.25">
      <c r="A3" s="1188" t="s">
        <v>1227</v>
      </c>
      <c r="B3" s="1188"/>
      <c r="C3" s="1188"/>
      <c r="D3" s="1188"/>
      <c r="E3" s="1188"/>
      <c r="F3" s="1188"/>
      <c r="G3" s="1188"/>
      <c r="H3" s="1188"/>
      <c r="I3" s="1188"/>
      <c r="J3" s="1188"/>
      <c r="K3" s="1188"/>
      <c r="L3" s="1188"/>
      <c r="M3" s="1188"/>
      <c r="N3" s="1188"/>
      <c r="O3" s="83"/>
      <c r="P3" s="83"/>
      <c r="Q3" s="83"/>
      <c r="R3" s="83"/>
      <c r="S3" s="83"/>
    </row>
    <row r="4" spans="1:19" ht="15.75" x14ac:dyDescent="0.25">
      <c r="A4" s="160"/>
      <c r="B4" s="160"/>
      <c r="C4" s="160"/>
      <c r="D4" s="427"/>
      <c r="E4" s="427" t="str">
        <f>'1'!E5</f>
        <v>KABUPATEN</v>
      </c>
      <c r="F4" s="428" t="str">
        <f>'1'!$F$5</f>
        <v>BELITUNG TIMUR</v>
      </c>
      <c r="G4" s="160"/>
      <c r="H4" s="160"/>
      <c r="I4" s="426"/>
      <c r="J4" s="426"/>
      <c r="K4" s="426"/>
      <c r="L4" s="426"/>
      <c r="M4" s="426"/>
      <c r="N4" s="426"/>
    </row>
    <row r="5" spans="1:19" ht="15.75" x14ac:dyDescent="0.25">
      <c r="A5" s="160"/>
      <c r="B5" s="160"/>
      <c r="C5" s="160"/>
      <c r="D5" s="427"/>
      <c r="E5" s="427" t="str">
        <f>'1'!E6</f>
        <v>TAHUN</v>
      </c>
      <c r="F5" s="428">
        <f>'1'!$F$6</f>
        <v>2023</v>
      </c>
      <c r="G5" s="160"/>
      <c r="H5" s="160"/>
      <c r="I5" s="426"/>
      <c r="J5" s="426"/>
      <c r="K5" s="426"/>
      <c r="L5" s="426"/>
      <c r="M5" s="426"/>
      <c r="N5" s="426"/>
    </row>
    <row r="6" spans="1:19" ht="15.75" thickBot="1" x14ac:dyDescent="0.3">
      <c r="A6" s="140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</row>
    <row r="7" spans="1:19" ht="34.5" customHeight="1" x14ac:dyDescent="0.25">
      <c r="A7" s="667" t="s">
        <v>2</v>
      </c>
      <c r="B7" s="667" t="s">
        <v>480</v>
      </c>
      <c r="C7" s="1236" t="s">
        <v>486</v>
      </c>
      <c r="D7" s="1237"/>
      <c r="E7" s="1238"/>
      <c r="F7" s="1236" t="s">
        <v>487</v>
      </c>
      <c r="G7" s="1237"/>
      <c r="H7" s="1238"/>
      <c r="I7" s="1236" t="s">
        <v>488</v>
      </c>
      <c r="J7" s="1237"/>
      <c r="K7" s="1238"/>
      <c r="L7" s="1236" t="s">
        <v>489</v>
      </c>
      <c r="M7" s="1237"/>
      <c r="N7" s="1238"/>
    </row>
    <row r="8" spans="1:19" ht="15" customHeight="1" x14ac:dyDescent="0.25">
      <c r="A8" s="585"/>
      <c r="B8" s="585"/>
      <c r="C8" s="625" t="s">
        <v>6</v>
      </c>
      <c r="D8" s="625" t="s">
        <v>7</v>
      </c>
      <c r="E8" s="625" t="s">
        <v>8</v>
      </c>
      <c r="F8" s="625" t="s">
        <v>6</v>
      </c>
      <c r="G8" s="625" t="s">
        <v>7</v>
      </c>
      <c r="H8" s="625" t="s">
        <v>8</v>
      </c>
      <c r="I8" s="625" t="s">
        <v>6</v>
      </c>
      <c r="J8" s="625" t="s">
        <v>7</v>
      </c>
      <c r="K8" s="625" t="s">
        <v>8</v>
      </c>
      <c r="L8" s="625" t="s">
        <v>6</v>
      </c>
      <c r="M8" s="625" t="s">
        <v>7</v>
      </c>
      <c r="N8" s="668" t="s">
        <v>8</v>
      </c>
    </row>
    <row r="9" spans="1:19" s="747" customFormat="1" ht="15.75" customHeight="1" x14ac:dyDescent="0.25">
      <c r="A9" s="745">
        <v>1</v>
      </c>
      <c r="B9" s="745">
        <v>2</v>
      </c>
      <c r="C9" s="745">
        <v>3</v>
      </c>
      <c r="D9" s="745">
        <v>4</v>
      </c>
      <c r="E9" s="745">
        <v>5</v>
      </c>
      <c r="F9" s="745">
        <v>6</v>
      </c>
      <c r="G9" s="745">
        <v>7</v>
      </c>
      <c r="H9" s="745">
        <v>8</v>
      </c>
      <c r="I9" s="745">
        <v>9</v>
      </c>
      <c r="J9" s="745">
        <v>10</v>
      </c>
      <c r="K9" s="745">
        <v>11</v>
      </c>
      <c r="L9" s="745">
        <v>12</v>
      </c>
      <c r="M9" s="745">
        <v>13</v>
      </c>
      <c r="N9" s="745">
        <v>14</v>
      </c>
    </row>
    <row r="10" spans="1:19" x14ac:dyDescent="0.25">
      <c r="A10" s="149">
        <v>1</v>
      </c>
      <c r="B10" s="126" t="str">
        <f>"Puskesmas "&amp;'9'!C9</f>
        <v>Puskesmas Manggar</v>
      </c>
      <c r="C10" s="182">
        <v>1</v>
      </c>
      <c r="D10" s="182">
        <v>2</v>
      </c>
      <c r="E10" s="183">
        <f>SUM(C10:D10)</f>
        <v>3</v>
      </c>
      <c r="F10" s="182">
        <v>0</v>
      </c>
      <c r="G10" s="182">
        <v>0</v>
      </c>
      <c r="H10" s="183">
        <f>SUM(F10:G10)</f>
        <v>0</v>
      </c>
      <c r="I10" s="182">
        <v>0</v>
      </c>
      <c r="J10" s="182">
        <v>0</v>
      </c>
      <c r="K10" s="183">
        <f>SUM(I10:J10)</f>
        <v>0</v>
      </c>
      <c r="L10" s="182">
        <v>1</v>
      </c>
      <c r="M10" s="182">
        <v>5</v>
      </c>
      <c r="N10" s="183">
        <f>SUM(L10:M10)</f>
        <v>6</v>
      </c>
    </row>
    <row r="11" spans="1:19" ht="15" customHeight="1" x14ac:dyDescent="0.25">
      <c r="A11" s="67">
        <v>2</v>
      </c>
      <c r="B11" s="65" t="str">
        <f>"Puskesmas "&amp;'9'!C10</f>
        <v>Puskesmas Mengkubang</v>
      </c>
      <c r="C11" s="184">
        <v>1</v>
      </c>
      <c r="D11" s="184">
        <v>1</v>
      </c>
      <c r="E11" s="185">
        <f t="shared" ref="E11:E20" si="0">SUM(C11:D11)</f>
        <v>2</v>
      </c>
      <c r="F11" s="184">
        <v>0</v>
      </c>
      <c r="G11" s="184">
        <v>0</v>
      </c>
      <c r="H11" s="185">
        <f t="shared" ref="H11:H20" si="1">SUM(F11:G11)</f>
        <v>0</v>
      </c>
      <c r="I11" s="184">
        <v>0</v>
      </c>
      <c r="J11" s="184">
        <v>0</v>
      </c>
      <c r="K11" s="185">
        <f t="shared" ref="K11:K20" si="2">SUM(I11:J11)</f>
        <v>0</v>
      </c>
      <c r="L11" s="184">
        <v>0</v>
      </c>
      <c r="M11" s="184">
        <v>3</v>
      </c>
      <c r="N11" s="185">
        <f t="shared" ref="N11:N20" si="3">SUM(L11:M11)</f>
        <v>3</v>
      </c>
    </row>
    <row r="12" spans="1:19" s="726" customFormat="1" ht="15" customHeight="1" x14ac:dyDescent="0.25">
      <c r="A12" s="67">
        <v>3</v>
      </c>
      <c r="B12" s="65" t="str">
        <f>"Puskesmas "&amp;'9'!C11</f>
        <v>Puskesmas Kelapa Kampit</v>
      </c>
      <c r="C12" s="184">
        <v>0</v>
      </c>
      <c r="D12" s="184">
        <v>2</v>
      </c>
      <c r="E12" s="185">
        <f t="shared" si="0"/>
        <v>2</v>
      </c>
      <c r="F12" s="184">
        <v>0</v>
      </c>
      <c r="G12" s="184">
        <v>0</v>
      </c>
      <c r="H12" s="185">
        <f t="shared" si="1"/>
        <v>0</v>
      </c>
      <c r="I12" s="184">
        <v>0</v>
      </c>
      <c r="J12" s="184">
        <v>0</v>
      </c>
      <c r="K12" s="185">
        <f t="shared" si="2"/>
        <v>0</v>
      </c>
      <c r="L12" s="184">
        <v>0</v>
      </c>
      <c r="M12" s="184">
        <v>3</v>
      </c>
      <c r="N12" s="185">
        <f t="shared" si="3"/>
        <v>3</v>
      </c>
    </row>
    <row r="13" spans="1:19" s="726" customFormat="1" ht="15" customHeight="1" x14ac:dyDescent="0.25">
      <c r="A13" s="67">
        <v>4</v>
      </c>
      <c r="B13" s="65" t="str">
        <f>"Puskesmas "&amp;'9'!C12</f>
        <v>Puskesmas Gantung</v>
      </c>
      <c r="C13" s="184">
        <v>0</v>
      </c>
      <c r="D13" s="184">
        <v>2</v>
      </c>
      <c r="E13" s="185">
        <f t="shared" si="0"/>
        <v>2</v>
      </c>
      <c r="F13" s="184">
        <v>0</v>
      </c>
      <c r="G13" s="184">
        <v>0</v>
      </c>
      <c r="H13" s="185">
        <f t="shared" si="1"/>
        <v>0</v>
      </c>
      <c r="I13" s="184">
        <v>0</v>
      </c>
      <c r="J13" s="184">
        <v>0</v>
      </c>
      <c r="K13" s="185">
        <f t="shared" si="2"/>
        <v>0</v>
      </c>
      <c r="L13" s="184">
        <v>1</v>
      </c>
      <c r="M13" s="184">
        <v>3</v>
      </c>
      <c r="N13" s="185">
        <f t="shared" si="3"/>
        <v>4</v>
      </c>
    </row>
    <row r="14" spans="1:19" s="726" customFormat="1" ht="15" customHeight="1" x14ac:dyDescent="0.25">
      <c r="A14" s="67">
        <v>5</v>
      </c>
      <c r="B14" s="65" t="str">
        <f>"Puskesmas "&amp;'9'!C13</f>
        <v>Puskesmas Renggiang</v>
      </c>
      <c r="C14" s="184">
        <v>0</v>
      </c>
      <c r="D14" s="184">
        <v>1</v>
      </c>
      <c r="E14" s="185">
        <f t="shared" si="0"/>
        <v>1</v>
      </c>
      <c r="F14" s="184">
        <v>0</v>
      </c>
      <c r="G14" s="184">
        <v>0</v>
      </c>
      <c r="H14" s="185">
        <f t="shared" si="1"/>
        <v>0</v>
      </c>
      <c r="I14" s="184">
        <v>0</v>
      </c>
      <c r="J14" s="184">
        <v>0</v>
      </c>
      <c r="K14" s="185">
        <f t="shared" si="2"/>
        <v>0</v>
      </c>
      <c r="L14" s="184">
        <v>0</v>
      </c>
      <c r="M14" s="184">
        <v>3</v>
      </c>
      <c r="N14" s="185">
        <f t="shared" si="3"/>
        <v>3</v>
      </c>
    </row>
    <row r="15" spans="1:19" s="726" customFormat="1" ht="15" customHeight="1" x14ac:dyDescent="0.25">
      <c r="A15" s="94">
        <v>6</v>
      </c>
      <c r="B15" s="65" t="str">
        <f>"Puskesmas "&amp;'9'!C14</f>
        <v>Puskesmas Simpang Pesak</v>
      </c>
      <c r="C15" s="184">
        <v>0</v>
      </c>
      <c r="D15" s="184">
        <v>2</v>
      </c>
      <c r="E15" s="185">
        <f t="shared" si="0"/>
        <v>2</v>
      </c>
      <c r="F15" s="184">
        <v>0</v>
      </c>
      <c r="G15" s="184">
        <v>0</v>
      </c>
      <c r="H15" s="185">
        <f t="shared" si="1"/>
        <v>0</v>
      </c>
      <c r="I15" s="184">
        <v>0</v>
      </c>
      <c r="J15" s="184">
        <v>0</v>
      </c>
      <c r="K15" s="185">
        <f t="shared" si="2"/>
        <v>0</v>
      </c>
      <c r="L15" s="184">
        <v>2</v>
      </c>
      <c r="M15" s="184">
        <v>1</v>
      </c>
      <c r="N15" s="185">
        <f t="shared" si="3"/>
        <v>3</v>
      </c>
    </row>
    <row r="16" spans="1:19" s="726" customFormat="1" ht="15" customHeight="1" x14ac:dyDescent="0.25">
      <c r="A16" s="94">
        <v>7</v>
      </c>
      <c r="B16" s="65" t="str">
        <f>"Puskesmas "&amp;'9'!C15</f>
        <v>Puskesmas Dendang</v>
      </c>
      <c r="C16" s="184">
        <v>1</v>
      </c>
      <c r="D16" s="184">
        <v>1</v>
      </c>
      <c r="E16" s="185">
        <f t="shared" si="0"/>
        <v>2</v>
      </c>
      <c r="F16" s="184">
        <v>0</v>
      </c>
      <c r="G16" s="184">
        <v>0</v>
      </c>
      <c r="H16" s="185">
        <f t="shared" si="1"/>
        <v>0</v>
      </c>
      <c r="I16" s="184">
        <v>0</v>
      </c>
      <c r="J16" s="184">
        <v>0</v>
      </c>
      <c r="K16" s="185">
        <f t="shared" si="2"/>
        <v>0</v>
      </c>
      <c r="L16" s="184">
        <v>1</v>
      </c>
      <c r="M16" s="184">
        <v>2</v>
      </c>
      <c r="N16" s="185">
        <f t="shared" si="3"/>
        <v>3</v>
      </c>
    </row>
    <row r="17" spans="1:14" ht="15" customHeight="1" x14ac:dyDescent="0.25">
      <c r="A17" s="154"/>
      <c r="B17" s="66"/>
      <c r="C17" s="186"/>
      <c r="D17" s="186"/>
      <c r="E17" s="186"/>
      <c r="F17" s="186"/>
      <c r="G17" s="186"/>
      <c r="H17" s="187"/>
      <c r="I17" s="186"/>
      <c r="J17" s="186"/>
      <c r="K17" s="187"/>
      <c r="L17" s="186"/>
      <c r="M17" s="186"/>
      <c r="N17" s="187"/>
    </row>
    <row r="18" spans="1:14" ht="20.100000000000001" customHeight="1" x14ac:dyDescent="0.25">
      <c r="A18" s="65">
        <v>1</v>
      </c>
      <c r="B18" s="65" t="str">
        <f>'13'!B18</f>
        <v>RSUD Muhammad Zein</v>
      </c>
      <c r="C18" s="184">
        <v>2</v>
      </c>
      <c r="D18" s="184">
        <v>11</v>
      </c>
      <c r="E18" s="185">
        <f t="shared" si="0"/>
        <v>13</v>
      </c>
      <c r="F18" s="184">
        <v>5</v>
      </c>
      <c r="G18" s="184">
        <v>6</v>
      </c>
      <c r="H18" s="185">
        <f t="shared" si="1"/>
        <v>11</v>
      </c>
      <c r="I18" s="184">
        <v>0</v>
      </c>
      <c r="J18" s="184">
        <v>7</v>
      </c>
      <c r="K18" s="185">
        <f t="shared" si="2"/>
        <v>7</v>
      </c>
      <c r="L18" s="184">
        <v>4</v>
      </c>
      <c r="M18" s="184">
        <v>8</v>
      </c>
      <c r="N18" s="185">
        <f t="shared" si="3"/>
        <v>12</v>
      </c>
    </row>
    <row r="19" spans="1:14" ht="15" customHeight="1" x14ac:dyDescent="0.25">
      <c r="A19" s="65"/>
      <c r="B19" s="65"/>
      <c r="C19" s="184"/>
      <c r="D19" s="184"/>
      <c r="E19" s="185"/>
      <c r="F19" s="184"/>
      <c r="G19" s="184"/>
      <c r="H19" s="185"/>
      <c r="I19" s="184"/>
      <c r="J19" s="184"/>
      <c r="K19" s="185"/>
      <c r="L19" s="184"/>
      <c r="M19" s="184"/>
      <c r="N19" s="185"/>
    </row>
    <row r="20" spans="1:14" ht="20.100000000000001" customHeight="1" x14ac:dyDescent="0.25">
      <c r="A20" s="103" t="s">
        <v>1011</v>
      </c>
      <c r="B20" s="171"/>
      <c r="C20" s="188">
        <v>0</v>
      </c>
      <c r="D20" s="188">
        <v>0</v>
      </c>
      <c r="E20" s="188">
        <f t="shared" si="0"/>
        <v>0</v>
      </c>
      <c r="F20" s="188">
        <v>0</v>
      </c>
      <c r="G20" s="188">
        <v>0</v>
      </c>
      <c r="H20" s="188">
        <f t="shared" si="1"/>
        <v>0</v>
      </c>
      <c r="I20" s="188">
        <v>0</v>
      </c>
      <c r="J20" s="188">
        <v>0</v>
      </c>
      <c r="K20" s="188">
        <f t="shared" si="2"/>
        <v>0</v>
      </c>
      <c r="L20" s="188">
        <v>0</v>
      </c>
      <c r="M20" s="188">
        <v>0</v>
      </c>
      <c r="N20" s="188">
        <f t="shared" si="3"/>
        <v>0</v>
      </c>
    </row>
    <row r="21" spans="1:14" ht="20.100000000000001" customHeight="1" x14ac:dyDescent="0.25">
      <c r="A21" s="141" t="s">
        <v>476</v>
      </c>
      <c r="B21" s="141"/>
      <c r="C21" s="188">
        <f>SUM(C10:C16,C18,C20)</f>
        <v>5</v>
      </c>
      <c r="D21" s="188">
        <f t="shared" ref="D21:N21" si="4">SUM(D10:D16,D18,D20)</f>
        <v>22</v>
      </c>
      <c r="E21" s="188">
        <f t="shared" si="4"/>
        <v>27</v>
      </c>
      <c r="F21" s="188">
        <f t="shared" si="4"/>
        <v>5</v>
      </c>
      <c r="G21" s="188">
        <f t="shared" si="4"/>
        <v>6</v>
      </c>
      <c r="H21" s="188">
        <f t="shared" si="4"/>
        <v>11</v>
      </c>
      <c r="I21" s="188">
        <f t="shared" si="4"/>
        <v>0</v>
      </c>
      <c r="J21" s="188">
        <f t="shared" si="4"/>
        <v>7</v>
      </c>
      <c r="K21" s="188">
        <f t="shared" si="4"/>
        <v>7</v>
      </c>
      <c r="L21" s="188">
        <f t="shared" si="4"/>
        <v>9</v>
      </c>
      <c r="M21" s="188">
        <f t="shared" si="4"/>
        <v>28</v>
      </c>
      <c r="N21" s="188">
        <f t="shared" si="4"/>
        <v>37</v>
      </c>
    </row>
    <row r="22" spans="1:14" ht="20.100000000000001" customHeight="1" thickBot="1" x14ac:dyDescent="0.3">
      <c r="A22" s="68" t="s">
        <v>1032</v>
      </c>
      <c r="B22" s="68"/>
      <c r="C22" s="159"/>
      <c r="D22" s="159"/>
      <c r="E22" s="242">
        <f>IFERROR(E21/'2'!$E$28*100000,0)</f>
        <v>20.92244746140971</v>
      </c>
      <c r="F22" s="180"/>
      <c r="G22" s="180"/>
      <c r="H22" s="242">
        <f>IFERROR(H21/'2'!$E$28*100000,0)</f>
        <v>8.5239600768706207</v>
      </c>
      <c r="I22" s="180"/>
      <c r="J22" s="180"/>
      <c r="K22" s="242">
        <f>IFERROR(K21/'2'!$E$28*100000,0)</f>
        <v>5.4243382307358505</v>
      </c>
      <c r="L22" s="180"/>
      <c r="M22" s="180"/>
      <c r="N22" s="242">
        <f>IFERROR(N21/'2'!$E$28*100000,0)</f>
        <v>28.671502076746634</v>
      </c>
    </row>
    <row r="23" spans="1:14" ht="20.100000000000001" customHeight="1" x14ac:dyDescent="0.25"/>
    <row r="24" spans="1:14" s="544" customFormat="1" ht="12.75" x14ac:dyDescent="0.25">
      <c r="A24" s="544" t="s">
        <v>386</v>
      </c>
    </row>
    <row r="25" spans="1:14" s="544" customFormat="1" ht="12.75" x14ac:dyDescent="0.25">
      <c r="A25" s="544" t="s">
        <v>1033</v>
      </c>
    </row>
    <row r="26" spans="1:14" s="544" customFormat="1" ht="12.75" x14ac:dyDescent="0.25">
      <c r="B26" s="544" t="s">
        <v>1226</v>
      </c>
    </row>
  </sheetData>
  <mergeCells count="5">
    <mergeCell ref="A3:N3"/>
    <mergeCell ref="C7:E7"/>
    <mergeCell ref="F7:H7"/>
    <mergeCell ref="I7:K7"/>
    <mergeCell ref="L7:N7"/>
  </mergeCells>
  <printOptions horizontalCentered="1"/>
  <pageMargins left="1.24" right="0.73" top="1.1499999999999999" bottom="0.9" header="0" footer="0"/>
  <pageSetup paperSize="9" scale="78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rgb="FF92D050"/>
    <pageSetUpPr fitToPage="1"/>
  </sheetPr>
  <dimension ref="A1:K28"/>
  <sheetViews>
    <sheetView topLeftCell="A4" zoomScaleNormal="100" workbookViewId="0">
      <selection activeCell="C11" sqref="C11:K22"/>
    </sheetView>
  </sheetViews>
  <sheetFormatPr defaultColWidth="9.140625" defaultRowHeight="15" x14ac:dyDescent="0.25"/>
  <cols>
    <col min="1" max="1" width="5.7109375" style="63" customWidth="1"/>
    <col min="2" max="2" width="38.42578125" style="63" customWidth="1"/>
    <col min="3" max="11" width="10.7109375" style="63" customWidth="1"/>
    <col min="12" max="256" width="9.140625" style="63"/>
    <col min="257" max="257" width="5.7109375" style="63" customWidth="1"/>
    <col min="258" max="258" width="38.42578125" style="63" customWidth="1"/>
    <col min="259" max="267" width="10.7109375" style="63" customWidth="1"/>
    <col min="268" max="512" width="9.140625" style="63"/>
    <col min="513" max="513" width="5.7109375" style="63" customWidth="1"/>
    <col min="514" max="514" width="38.42578125" style="63" customWidth="1"/>
    <col min="515" max="523" width="10.7109375" style="63" customWidth="1"/>
    <col min="524" max="768" width="9.140625" style="63"/>
    <col min="769" max="769" width="5.7109375" style="63" customWidth="1"/>
    <col min="770" max="770" width="38.42578125" style="63" customWidth="1"/>
    <col min="771" max="779" width="10.7109375" style="63" customWidth="1"/>
    <col min="780" max="1024" width="9.140625" style="63"/>
    <col min="1025" max="1025" width="5.7109375" style="63" customWidth="1"/>
    <col min="1026" max="1026" width="38.42578125" style="63" customWidth="1"/>
    <col min="1027" max="1035" width="10.7109375" style="63" customWidth="1"/>
    <col min="1036" max="1280" width="9.140625" style="63"/>
    <col min="1281" max="1281" width="5.7109375" style="63" customWidth="1"/>
    <col min="1282" max="1282" width="38.42578125" style="63" customWidth="1"/>
    <col min="1283" max="1291" width="10.7109375" style="63" customWidth="1"/>
    <col min="1292" max="1536" width="9.140625" style="63"/>
    <col min="1537" max="1537" width="5.7109375" style="63" customWidth="1"/>
    <col min="1538" max="1538" width="38.42578125" style="63" customWidth="1"/>
    <col min="1539" max="1547" width="10.7109375" style="63" customWidth="1"/>
    <col min="1548" max="1792" width="9.140625" style="63"/>
    <col min="1793" max="1793" width="5.7109375" style="63" customWidth="1"/>
    <col min="1794" max="1794" width="38.42578125" style="63" customWidth="1"/>
    <col min="1795" max="1803" width="10.7109375" style="63" customWidth="1"/>
    <col min="1804" max="2048" width="9.140625" style="63"/>
    <col min="2049" max="2049" width="5.7109375" style="63" customWidth="1"/>
    <col min="2050" max="2050" width="38.42578125" style="63" customWidth="1"/>
    <col min="2051" max="2059" width="10.7109375" style="63" customWidth="1"/>
    <col min="2060" max="2304" width="9.140625" style="63"/>
    <col min="2305" max="2305" width="5.7109375" style="63" customWidth="1"/>
    <col min="2306" max="2306" width="38.42578125" style="63" customWidth="1"/>
    <col min="2307" max="2315" width="10.7109375" style="63" customWidth="1"/>
    <col min="2316" max="2560" width="9.140625" style="63"/>
    <col min="2561" max="2561" width="5.7109375" style="63" customWidth="1"/>
    <col min="2562" max="2562" width="38.42578125" style="63" customWidth="1"/>
    <col min="2563" max="2571" width="10.7109375" style="63" customWidth="1"/>
    <col min="2572" max="2816" width="9.140625" style="63"/>
    <col min="2817" max="2817" width="5.7109375" style="63" customWidth="1"/>
    <col min="2818" max="2818" width="38.42578125" style="63" customWidth="1"/>
    <col min="2819" max="2827" width="10.7109375" style="63" customWidth="1"/>
    <col min="2828" max="3072" width="9.140625" style="63"/>
    <col min="3073" max="3073" width="5.7109375" style="63" customWidth="1"/>
    <col min="3074" max="3074" width="38.42578125" style="63" customWidth="1"/>
    <col min="3075" max="3083" width="10.7109375" style="63" customWidth="1"/>
    <col min="3084" max="3328" width="9.140625" style="63"/>
    <col min="3329" max="3329" width="5.7109375" style="63" customWidth="1"/>
    <col min="3330" max="3330" width="38.42578125" style="63" customWidth="1"/>
    <col min="3331" max="3339" width="10.7109375" style="63" customWidth="1"/>
    <col min="3340" max="3584" width="9.140625" style="63"/>
    <col min="3585" max="3585" width="5.7109375" style="63" customWidth="1"/>
    <col min="3586" max="3586" width="38.42578125" style="63" customWidth="1"/>
    <col min="3587" max="3595" width="10.7109375" style="63" customWidth="1"/>
    <col min="3596" max="3840" width="9.140625" style="63"/>
    <col min="3841" max="3841" width="5.7109375" style="63" customWidth="1"/>
    <col min="3842" max="3842" width="38.42578125" style="63" customWidth="1"/>
    <col min="3843" max="3851" width="10.7109375" style="63" customWidth="1"/>
    <col min="3852" max="4096" width="9.140625" style="63"/>
    <col min="4097" max="4097" width="5.7109375" style="63" customWidth="1"/>
    <col min="4098" max="4098" width="38.42578125" style="63" customWidth="1"/>
    <col min="4099" max="4107" width="10.7109375" style="63" customWidth="1"/>
    <col min="4108" max="4352" width="9.140625" style="63"/>
    <col min="4353" max="4353" width="5.7109375" style="63" customWidth="1"/>
    <col min="4354" max="4354" width="38.42578125" style="63" customWidth="1"/>
    <col min="4355" max="4363" width="10.7109375" style="63" customWidth="1"/>
    <col min="4364" max="4608" width="9.140625" style="63"/>
    <col min="4609" max="4609" width="5.7109375" style="63" customWidth="1"/>
    <col min="4610" max="4610" width="38.42578125" style="63" customWidth="1"/>
    <col min="4611" max="4619" width="10.7109375" style="63" customWidth="1"/>
    <col min="4620" max="4864" width="9.140625" style="63"/>
    <col min="4865" max="4865" width="5.7109375" style="63" customWidth="1"/>
    <col min="4866" max="4866" width="38.42578125" style="63" customWidth="1"/>
    <col min="4867" max="4875" width="10.7109375" style="63" customWidth="1"/>
    <col min="4876" max="5120" width="9.140625" style="63"/>
    <col min="5121" max="5121" width="5.7109375" style="63" customWidth="1"/>
    <col min="5122" max="5122" width="38.42578125" style="63" customWidth="1"/>
    <col min="5123" max="5131" width="10.7109375" style="63" customWidth="1"/>
    <col min="5132" max="5376" width="9.140625" style="63"/>
    <col min="5377" max="5377" width="5.7109375" style="63" customWidth="1"/>
    <col min="5378" max="5378" width="38.42578125" style="63" customWidth="1"/>
    <col min="5379" max="5387" width="10.7109375" style="63" customWidth="1"/>
    <col min="5388" max="5632" width="9.140625" style="63"/>
    <col min="5633" max="5633" width="5.7109375" style="63" customWidth="1"/>
    <col min="5634" max="5634" width="38.42578125" style="63" customWidth="1"/>
    <col min="5635" max="5643" width="10.7109375" style="63" customWidth="1"/>
    <col min="5644" max="5888" width="9.140625" style="63"/>
    <col min="5889" max="5889" width="5.7109375" style="63" customWidth="1"/>
    <col min="5890" max="5890" width="38.42578125" style="63" customWidth="1"/>
    <col min="5891" max="5899" width="10.7109375" style="63" customWidth="1"/>
    <col min="5900" max="6144" width="9.140625" style="63"/>
    <col min="6145" max="6145" width="5.7109375" style="63" customWidth="1"/>
    <col min="6146" max="6146" width="38.42578125" style="63" customWidth="1"/>
    <col min="6147" max="6155" width="10.7109375" style="63" customWidth="1"/>
    <col min="6156" max="6400" width="9.140625" style="63"/>
    <col min="6401" max="6401" width="5.7109375" style="63" customWidth="1"/>
    <col min="6402" max="6402" width="38.42578125" style="63" customWidth="1"/>
    <col min="6403" max="6411" width="10.7109375" style="63" customWidth="1"/>
    <col min="6412" max="6656" width="9.140625" style="63"/>
    <col min="6657" max="6657" width="5.7109375" style="63" customWidth="1"/>
    <col min="6658" max="6658" width="38.42578125" style="63" customWidth="1"/>
    <col min="6659" max="6667" width="10.7109375" style="63" customWidth="1"/>
    <col min="6668" max="6912" width="9.140625" style="63"/>
    <col min="6913" max="6913" width="5.7109375" style="63" customWidth="1"/>
    <col min="6914" max="6914" width="38.42578125" style="63" customWidth="1"/>
    <col min="6915" max="6923" width="10.7109375" style="63" customWidth="1"/>
    <col min="6924" max="7168" width="9.140625" style="63"/>
    <col min="7169" max="7169" width="5.7109375" style="63" customWidth="1"/>
    <col min="7170" max="7170" width="38.42578125" style="63" customWidth="1"/>
    <col min="7171" max="7179" width="10.7109375" style="63" customWidth="1"/>
    <col min="7180" max="7424" width="9.140625" style="63"/>
    <col min="7425" max="7425" width="5.7109375" style="63" customWidth="1"/>
    <col min="7426" max="7426" width="38.42578125" style="63" customWidth="1"/>
    <col min="7427" max="7435" width="10.7109375" style="63" customWidth="1"/>
    <col min="7436" max="7680" width="9.140625" style="63"/>
    <col min="7681" max="7681" width="5.7109375" style="63" customWidth="1"/>
    <col min="7682" max="7682" width="38.42578125" style="63" customWidth="1"/>
    <col min="7683" max="7691" width="10.7109375" style="63" customWidth="1"/>
    <col min="7692" max="7936" width="9.140625" style="63"/>
    <col min="7937" max="7937" width="5.7109375" style="63" customWidth="1"/>
    <col min="7938" max="7938" width="38.42578125" style="63" customWidth="1"/>
    <col min="7939" max="7947" width="10.7109375" style="63" customWidth="1"/>
    <col min="7948" max="8192" width="9.140625" style="63"/>
    <col min="8193" max="8193" width="5.7109375" style="63" customWidth="1"/>
    <col min="8194" max="8194" width="38.42578125" style="63" customWidth="1"/>
    <col min="8195" max="8203" width="10.7109375" style="63" customWidth="1"/>
    <col min="8204" max="8448" width="9.140625" style="63"/>
    <col min="8449" max="8449" width="5.7109375" style="63" customWidth="1"/>
    <col min="8450" max="8450" width="38.42578125" style="63" customWidth="1"/>
    <col min="8451" max="8459" width="10.7109375" style="63" customWidth="1"/>
    <col min="8460" max="8704" width="9.140625" style="63"/>
    <col min="8705" max="8705" width="5.7109375" style="63" customWidth="1"/>
    <col min="8706" max="8706" width="38.42578125" style="63" customWidth="1"/>
    <col min="8707" max="8715" width="10.7109375" style="63" customWidth="1"/>
    <col min="8716" max="8960" width="9.140625" style="63"/>
    <col min="8961" max="8961" width="5.7109375" style="63" customWidth="1"/>
    <col min="8962" max="8962" width="38.42578125" style="63" customWidth="1"/>
    <col min="8963" max="8971" width="10.7109375" style="63" customWidth="1"/>
    <col min="8972" max="9216" width="9.140625" style="63"/>
    <col min="9217" max="9217" width="5.7109375" style="63" customWidth="1"/>
    <col min="9218" max="9218" width="38.42578125" style="63" customWidth="1"/>
    <col min="9219" max="9227" width="10.7109375" style="63" customWidth="1"/>
    <col min="9228" max="9472" width="9.140625" style="63"/>
    <col min="9473" max="9473" width="5.7109375" style="63" customWidth="1"/>
    <col min="9474" max="9474" width="38.42578125" style="63" customWidth="1"/>
    <col min="9475" max="9483" width="10.7109375" style="63" customWidth="1"/>
    <col min="9484" max="9728" width="9.140625" style="63"/>
    <col min="9729" max="9729" width="5.7109375" style="63" customWidth="1"/>
    <col min="9730" max="9730" width="38.42578125" style="63" customWidth="1"/>
    <col min="9731" max="9739" width="10.7109375" style="63" customWidth="1"/>
    <col min="9740" max="9984" width="9.140625" style="63"/>
    <col min="9985" max="9985" width="5.7109375" style="63" customWidth="1"/>
    <col min="9986" max="9986" width="38.42578125" style="63" customWidth="1"/>
    <col min="9987" max="9995" width="10.7109375" style="63" customWidth="1"/>
    <col min="9996" max="10240" width="9.140625" style="63"/>
    <col min="10241" max="10241" width="5.7109375" style="63" customWidth="1"/>
    <col min="10242" max="10242" width="38.42578125" style="63" customWidth="1"/>
    <col min="10243" max="10251" width="10.7109375" style="63" customWidth="1"/>
    <col min="10252" max="10496" width="9.140625" style="63"/>
    <col min="10497" max="10497" width="5.7109375" style="63" customWidth="1"/>
    <col min="10498" max="10498" width="38.42578125" style="63" customWidth="1"/>
    <col min="10499" max="10507" width="10.7109375" style="63" customWidth="1"/>
    <col min="10508" max="10752" width="9.140625" style="63"/>
    <col min="10753" max="10753" width="5.7109375" style="63" customWidth="1"/>
    <col min="10754" max="10754" width="38.42578125" style="63" customWidth="1"/>
    <col min="10755" max="10763" width="10.7109375" style="63" customWidth="1"/>
    <col min="10764" max="11008" width="9.140625" style="63"/>
    <col min="11009" max="11009" width="5.7109375" style="63" customWidth="1"/>
    <col min="11010" max="11010" width="38.42578125" style="63" customWidth="1"/>
    <col min="11011" max="11019" width="10.7109375" style="63" customWidth="1"/>
    <col min="11020" max="11264" width="9.140625" style="63"/>
    <col min="11265" max="11265" width="5.7109375" style="63" customWidth="1"/>
    <col min="11266" max="11266" width="38.42578125" style="63" customWidth="1"/>
    <col min="11267" max="11275" width="10.7109375" style="63" customWidth="1"/>
    <col min="11276" max="11520" width="9.140625" style="63"/>
    <col min="11521" max="11521" width="5.7109375" style="63" customWidth="1"/>
    <col min="11522" max="11522" width="38.42578125" style="63" customWidth="1"/>
    <col min="11523" max="11531" width="10.7109375" style="63" customWidth="1"/>
    <col min="11532" max="11776" width="9.140625" style="63"/>
    <col min="11777" max="11777" width="5.7109375" style="63" customWidth="1"/>
    <col min="11778" max="11778" width="38.42578125" style="63" customWidth="1"/>
    <col min="11779" max="11787" width="10.7109375" style="63" customWidth="1"/>
    <col min="11788" max="12032" width="9.140625" style="63"/>
    <col min="12033" max="12033" width="5.7109375" style="63" customWidth="1"/>
    <col min="12034" max="12034" width="38.42578125" style="63" customWidth="1"/>
    <col min="12035" max="12043" width="10.7109375" style="63" customWidth="1"/>
    <col min="12044" max="12288" width="9.140625" style="63"/>
    <col min="12289" max="12289" width="5.7109375" style="63" customWidth="1"/>
    <col min="12290" max="12290" width="38.42578125" style="63" customWidth="1"/>
    <col min="12291" max="12299" width="10.7109375" style="63" customWidth="1"/>
    <col min="12300" max="12544" width="9.140625" style="63"/>
    <col min="12545" max="12545" width="5.7109375" style="63" customWidth="1"/>
    <col min="12546" max="12546" width="38.42578125" style="63" customWidth="1"/>
    <col min="12547" max="12555" width="10.7109375" style="63" customWidth="1"/>
    <col min="12556" max="12800" width="9.140625" style="63"/>
    <col min="12801" max="12801" width="5.7109375" style="63" customWidth="1"/>
    <col min="12802" max="12802" width="38.42578125" style="63" customWidth="1"/>
    <col min="12803" max="12811" width="10.7109375" style="63" customWidth="1"/>
    <col min="12812" max="13056" width="9.140625" style="63"/>
    <col min="13057" max="13057" width="5.7109375" style="63" customWidth="1"/>
    <col min="13058" max="13058" width="38.42578125" style="63" customWidth="1"/>
    <col min="13059" max="13067" width="10.7109375" style="63" customWidth="1"/>
    <col min="13068" max="13312" width="9.140625" style="63"/>
    <col min="13313" max="13313" width="5.7109375" style="63" customWidth="1"/>
    <col min="13314" max="13314" width="38.42578125" style="63" customWidth="1"/>
    <col min="13315" max="13323" width="10.7109375" style="63" customWidth="1"/>
    <col min="13324" max="13568" width="9.140625" style="63"/>
    <col min="13569" max="13569" width="5.7109375" style="63" customWidth="1"/>
    <col min="13570" max="13570" width="38.42578125" style="63" customWidth="1"/>
    <col min="13571" max="13579" width="10.7109375" style="63" customWidth="1"/>
    <col min="13580" max="13824" width="9.140625" style="63"/>
    <col min="13825" max="13825" width="5.7109375" style="63" customWidth="1"/>
    <col min="13826" max="13826" width="38.42578125" style="63" customWidth="1"/>
    <col min="13827" max="13835" width="10.7109375" style="63" customWidth="1"/>
    <col min="13836" max="14080" width="9.140625" style="63"/>
    <col min="14081" max="14081" width="5.7109375" style="63" customWidth="1"/>
    <col min="14082" max="14082" width="38.42578125" style="63" customWidth="1"/>
    <col min="14083" max="14091" width="10.7109375" style="63" customWidth="1"/>
    <col min="14092" max="14336" width="9.140625" style="63"/>
    <col min="14337" max="14337" width="5.7109375" style="63" customWidth="1"/>
    <col min="14338" max="14338" width="38.42578125" style="63" customWidth="1"/>
    <col min="14339" max="14347" width="10.7109375" style="63" customWidth="1"/>
    <col min="14348" max="14592" width="9.140625" style="63"/>
    <col min="14593" max="14593" width="5.7109375" style="63" customWidth="1"/>
    <col min="14594" max="14594" width="38.42578125" style="63" customWidth="1"/>
    <col min="14595" max="14603" width="10.7109375" style="63" customWidth="1"/>
    <col min="14604" max="14848" width="9.140625" style="63"/>
    <col min="14849" max="14849" width="5.7109375" style="63" customWidth="1"/>
    <col min="14850" max="14850" width="38.42578125" style="63" customWidth="1"/>
    <col min="14851" max="14859" width="10.7109375" style="63" customWidth="1"/>
    <col min="14860" max="15104" width="9.140625" style="63"/>
    <col min="15105" max="15105" width="5.7109375" style="63" customWidth="1"/>
    <col min="15106" max="15106" width="38.42578125" style="63" customWidth="1"/>
    <col min="15107" max="15115" width="10.7109375" style="63" customWidth="1"/>
    <col min="15116" max="15360" width="9.140625" style="63"/>
    <col min="15361" max="15361" width="5.7109375" style="63" customWidth="1"/>
    <col min="15362" max="15362" width="38.42578125" style="63" customWidth="1"/>
    <col min="15363" max="15371" width="10.7109375" style="63" customWidth="1"/>
    <col min="15372" max="15616" width="9.140625" style="63"/>
    <col min="15617" max="15617" width="5.7109375" style="63" customWidth="1"/>
    <col min="15618" max="15618" width="38.42578125" style="63" customWidth="1"/>
    <col min="15619" max="15627" width="10.7109375" style="63" customWidth="1"/>
    <col min="15628" max="15872" width="9.140625" style="63"/>
    <col min="15873" max="15873" width="5.7109375" style="63" customWidth="1"/>
    <col min="15874" max="15874" width="38.42578125" style="63" customWidth="1"/>
    <col min="15875" max="15883" width="10.7109375" style="63" customWidth="1"/>
    <col min="15884" max="16128" width="9.140625" style="63"/>
    <col min="16129" max="16129" width="5.7109375" style="63" customWidth="1"/>
    <col min="16130" max="16130" width="38.42578125" style="63" customWidth="1"/>
    <col min="16131" max="16139" width="10.7109375" style="63" customWidth="1"/>
    <col min="16140" max="16384" width="9.140625" style="63"/>
  </cols>
  <sheetData>
    <row r="1" spans="1:11" ht="15.75" x14ac:dyDescent="0.25">
      <c r="A1" s="217" t="s">
        <v>1039</v>
      </c>
    </row>
    <row r="3" spans="1:11" ht="15.75" x14ac:dyDescent="0.25">
      <c r="A3" s="1188" t="s">
        <v>1010</v>
      </c>
      <c r="B3" s="1188"/>
      <c r="C3" s="1188"/>
      <c r="D3" s="1188"/>
      <c r="E3" s="1188"/>
      <c r="F3" s="1188"/>
      <c r="G3" s="1188"/>
      <c r="H3" s="1188"/>
      <c r="I3" s="1188"/>
      <c r="J3" s="1188"/>
      <c r="K3" s="1188"/>
    </row>
    <row r="4" spans="1:11" ht="15.75" x14ac:dyDescent="0.25">
      <c r="A4" s="160"/>
      <c r="B4" s="160"/>
      <c r="C4" s="160"/>
      <c r="D4" s="427" t="str">
        <f>'1'!E5</f>
        <v>KABUPATEN</v>
      </c>
      <c r="E4" s="428" t="str">
        <f>'1'!$F$5</f>
        <v>BELITUNG TIMUR</v>
      </c>
      <c r="F4" s="160"/>
      <c r="G4" s="160"/>
      <c r="H4" s="160"/>
      <c r="I4" s="160"/>
      <c r="J4" s="160"/>
      <c r="K4" s="160"/>
    </row>
    <row r="5" spans="1:11" ht="15.75" x14ac:dyDescent="0.25">
      <c r="A5" s="160"/>
      <c r="B5" s="160"/>
      <c r="C5" s="160"/>
      <c r="D5" s="427" t="str">
        <f>'1'!E6</f>
        <v>TAHUN</v>
      </c>
      <c r="E5" s="428">
        <f>'1'!$F$6</f>
        <v>2023</v>
      </c>
      <c r="F5" s="160"/>
      <c r="G5" s="160"/>
      <c r="H5" s="160"/>
      <c r="I5" s="160"/>
      <c r="J5" s="160"/>
      <c r="K5" s="160"/>
    </row>
    <row r="6" spans="1:11" ht="15.75" thickBot="1" x14ac:dyDescent="0.3">
      <c r="A6" s="140"/>
      <c r="B6" s="140"/>
      <c r="C6" s="140"/>
      <c r="D6" s="140"/>
      <c r="E6" s="140"/>
      <c r="F6" s="140"/>
      <c r="G6" s="140"/>
      <c r="H6" s="140"/>
      <c r="I6" s="140"/>
      <c r="J6" s="140"/>
      <c r="K6" s="140"/>
    </row>
    <row r="7" spans="1:11" ht="20.100000000000001" customHeight="1" x14ac:dyDescent="0.25">
      <c r="A7" s="1164" t="s">
        <v>2</v>
      </c>
      <c r="B7" s="1164" t="s">
        <v>480</v>
      </c>
      <c r="C7" s="1215" t="s">
        <v>490</v>
      </c>
      <c r="D7" s="1216"/>
      <c r="E7" s="1216"/>
      <c r="F7" s="1216"/>
      <c r="G7" s="1216"/>
      <c r="H7" s="1216"/>
      <c r="I7" s="1216"/>
      <c r="J7" s="1216"/>
      <c r="K7" s="1217"/>
    </row>
    <row r="8" spans="1:11" ht="48" customHeight="1" x14ac:dyDescent="0.25">
      <c r="A8" s="1164"/>
      <c r="B8" s="1164"/>
      <c r="C8" s="666" t="s">
        <v>1042</v>
      </c>
      <c r="D8" s="625"/>
      <c r="E8" s="625"/>
      <c r="F8" s="666" t="s">
        <v>491</v>
      </c>
      <c r="G8" s="625"/>
      <c r="H8" s="625"/>
      <c r="I8" s="1239" t="s">
        <v>481</v>
      </c>
      <c r="J8" s="1239"/>
      <c r="K8" s="1239"/>
    </row>
    <row r="9" spans="1:11" ht="30.4" customHeight="1" x14ac:dyDescent="0.25">
      <c r="A9" s="1165"/>
      <c r="B9" s="1165"/>
      <c r="C9" s="580" t="s">
        <v>6</v>
      </c>
      <c r="D9" s="580" t="s">
        <v>7</v>
      </c>
      <c r="E9" s="580" t="s">
        <v>8</v>
      </c>
      <c r="F9" s="580" t="s">
        <v>6</v>
      </c>
      <c r="G9" s="580" t="s">
        <v>7</v>
      </c>
      <c r="H9" s="580" t="s">
        <v>8</v>
      </c>
      <c r="I9" s="580" t="s">
        <v>6</v>
      </c>
      <c r="J9" s="580" t="s">
        <v>7</v>
      </c>
      <c r="K9" s="580" t="s">
        <v>8</v>
      </c>
    </row>
    <row r="10" spans="1:11" s="747" customFormat="1" ht="12" x14ac:dyDescent="0.25">
      <c r="A10" s="745">
        <v>1</v>
      </c>
      <c r="B10" s="745">
        <v>2</v>
      </c>
      <c r="C10" s="745">
        <v>3</v>
      </c>
      <c r="D10" s="745">
        <v>4</v>
      </c>
      <c r="E10" s="745">
        <v>5</v>
      </c>
      <c r="F10" s="745">
        <v>6</v>
      </c>
      <c r="G10" s="745">
        <v>7</v>
      </c>
      <c r="H10" s="745">
        <v>8</v>
      </c>
      <c r="I10" s="745">
        <v>9</v>
      </c>
      <c r="J10" s="745">
        <v>10</v>
      </c>
      <c r="K10" s="745">
        <v>11</v>
      </c>
    </row>
    <row r="11" spans="1:11" ht="19.5" customHeight="1" x14ac:dyDescent="0.25">
      <c r="A11" s="149">
        <v>1</v>
      </c>
      <c r="B11" s="126" t="str">
        <f>"Puskesmas "&amp;'9'!C9</f>
        <v>Puskesmas Manggar</v>
      </c>
      <c r="C11" s="150">
        <v>1</v>
      </c>
      <c r="D11" s="150">
        <v>0</v>
      </c>
      <c r="E11" s="151">
        <f>SUM(C11:D11)</f>
        <v>1</v>
      </c>
      <c r="F11" s="150">
        <v>0</v>
      </c>
      <c r="G11" s="150">
        <v>1</v>
      </c>
      <c r="H11" s="151">
        <f>SUM(F11:G11)</f>
        <v>1</v>
      </c>
      <c r="I11" s="151">
        <f>SUM(C11,F11)</f>
        <v>1</v>
      </c>
      <c r="J11" s="150">
        <f>SUM(D11,G11)</f>
        <v>1</v>
      </c>
      <c r="K11" s="150">
        <f>SUM(I11:J11)</f>
        <v>2</v>
      </c>
    </row>
    <row r="12" spans="1:11" s="726" customFormat="1" ht="19.5" customHeight="1" x14ac:dyDescent="0.25">
      <c r="A12" s="67">
        <v>2</v>
      </c>
      <c r="B12" s="65" t="str">
        <f>"Puskesmas "&amp;'9'!C10</f>
        <v>Puskesmas Mengkubang</v>
      </c>
      <c r="C12" s="152">
        <v>0</v>
      </c>
      <c r="D12" s="152">
        <v>1</v>
      </c>
      <c r="E12" s="153">
        <f t="shared" ref="E12:E17" si="0">SUM(C12:D12)</f>
        <v>1</v>
      </c>
      <c r="F12" s="152">
        <v>0</v>
      </c>
      <c r="G12" s="152">
        <v>1</v>
      </c>
      <c r="H12" s="153">
        <f t="shared" ref="H12:H17" si="1">SUM(F12:G12)</f>
        <v>1</v>
      </c>
      <c r="I12" s="153">
        <f t="shared" ref="I12:I17" si="2">SUM(C12,F12)</f>
        <v>0</v>
      </c>
      <c r="J12" s="152">
        <f t="shared" ref="J12:J17" si="3">SUM(D12,G12)</f>
        <v>2</v>
      </c>
      <c r="K12" s="152">
        <f t="shared" ref="K12:K17" si="4">SUM(I12:J12)</f>
        <v>2</v>
      </c>
    </row>
    <row r="13" spans="1:11" s="726" customFormat="1" ht="19.5" customHeight="1" x14ac:dyDescent="0.25">
      <c r="A13" s="67">
        <v>3</v>
      </c>
      <c r="B13" s="65" t="str">
        <f>"Puskesmas "&amp;'9'!C11</f>
        <v>Puskesmas Kelapa Kampit</v>
      </c>
      <c r="C13" s="152">
        <v>1</v>
      </c>
      <c r="D13" s="152">
        <v>2</v>
      </c>
      <c r="E13" s="153">
        <f t="shared" si="0"/>
        <v>3</v>
      </c>
      <c r="F13" s="152">
        <v>0</v>
      </c>
      <c r="G13" s="152">
        <v>1</v>
      </c>
      <c r="H13" s="153">
        <f t="shared" si="1"/>
        <v>1</v>
      </c>
      <c r="I13" s="153">
        <f t="shared" si="2"/>
        <v>1</v>
      </c>
      <c r="J13" s="152">
        <f t="shared" si="3"/>
        <v>3</v>
      </c>
      <c r="K13" s="152">
        <f t="shared" si="4"/>
        <v>4</v>
      </c>
    </row>
    <row r="14" spans="1:11" s="726" customFormat="1" ht="19.5" customHeight="1" x14ac:dyDescent="0.25">
      <c r="A14" s="67">
        <v>4</v>
      </c>
      <c r="B14" s="65" t="str">
        <f>"Puskesmas "&amp;'9'!C12</f>
        <v>Puskesmas Gantung</v>
      </c>
      <c r="C14" s="152">
        <v>0</v>
      </c>
      <c r="D14" s="152">
        <v>1</v>
      </c>
      <c r="E14" s="153">
        <f t="shared" si="0"/>
        <v>1</v>
      </c>
      <c r="F14" s="152">
        <v>0</v>
      </c>
      <c r="G14" s="152">
        <v>1</v>
      </c>
      <c r="H14" s="153">
        <f t="shared" si="1"/>
        <v>1</v>
      </c>
      <c r="I14" s="153">
        <f t="shared" si="2"/>
        <v>0</v>
      </c>
      <c r="J14" s="152">
        <f t="shared" si="3"/>
        <v>2</v>
      </c>
      <c r="K14" s="152">
        <f t="shared" si="4"/>
        <v>2</v>
      </c>
    </row>
    <row r="15" spans="1:11" s="726" customFormat="1" ht="19.5" customHeight="1" x14ac:dyDescent="0.25">
      <c r="A15" s="67">
        <v>5</v>
      </c>
      <c r="B15" s="65" t="str">
        <f>"Puskesmas "&amp;'9'!C13</f>
        <v>Puskesmas Renggiang</v>
      </c>
      <c r="C15" s="152">
        <v>0</v>
      </c>
      <c r="D15" s="152">
        <v>1</v>
      </c>
      <c r="E15" s="153">
        <f t="shared" si="0"/>
        <v>1</v>
      </c>
      <c r="F15" s="152">
        <v>0</v>
      </c>
      <c r="G15" s="152">
        <v>1</v>
      </c>
      <c r="H15" s="153">
        <f t="shared" si="1"/>
        <v>1</v>
      </c>
      <c r="I15" s="153">
        <f t="shared" si="2"/>
        <v>0</v>
      </c>
      <c r="J15" s="152">
        <f t="shared" si="3"/>
        <v>2</v>
      </c>
      <c r="K15" s="152">
        <f t="shared" si="4"/>
        <v>2</v>
      </c>
    </row>
    <row r="16" spans="1:11" s="726" customFormat="1" ht="19.5" customHeight="1" x14ac:dyDescent="0.25">
      <c r="A16" s="94">
        <v>6</v>
      </c>
      <c r="B16" s="65" t="str">
        <f>"Puskesmas "&amp;'9'!C14</f>
        <v>Puskesmas Simpang Pesak</v>
      </c>
      <c r="C16" s="152">
        <v>0</v>
      </c>
      <c r="D16" s="152">
        <v>1</v>
      </c>
      <c r="E16" s="153">
        <f t="shared" si="0"/>
        <v>1</v>
      </c>
      <c r="F16" s="152">
        <v>1</v>
      </c>
      <c r="G16" s="152">
        <v>0</v>
      </c>
      <c r="H16" s="153">
        <f t="shared" si="1"/>
        <v>1</v>
      </c>
      <c r="I16" s="153">
        <f t="shared" si="2"/>
        <v>1</v>
      </c>
      <c r="J16" s="152">
        <f t="shared" si="3"/>
        <v>1</v>
      </c>
      <c r="K16" s="152">
        <f t="shared" si="4"/>
        <v>2</v>
      </c>
    </row>
    <row r="17" spans="1:11" s="726" customFormat="1" ht="19.5" customHeight="1" x14ac:dyDescent="0.25">
      <c r="A17" s="94">
        <v>7</v>
      </c>
      <c r="B17" s="65" t="str">
        <f>"Puskesmas "&amp;'9'!C15</f>
        <v>Puskesmas Dendang</v>
      </c>
      <c r="C17" s="152">
        <v>1</v>
      </c>
      <c r="D17" s="152">
        <v>0</v>
      </c>
      <c r="E17" s="153">
        <f t="shared" si="0"/>
        <v>1</v>
      </c>
      <c r="F17" s="152">
        <v>0</v>
      </c>
      <c r="G17" s="152">
        <v>1</v>
      </c>
      <c r="H17" s="153">
        <f t="shared" si="1"/>
        <v>1</v>
      </c>
      <c r="I17" s="153">
        <f t="shared" si="2"/>
        <v>1</v>
      </c>
      <c r="J17" s="152">
        <f t="shared" si="3"/>
        <v>1</v>
      </c>
      <c r="K17" s="152">
        <f t="shared" si="4"/>
        <v>2</v>
      </c>
    </row>
    <row r="18" spans="1:11" ht="20.100000000000001" customHeight="1" x14ac:dyDescent="0.25">
      <c r="A18" s="154"/>
      <c r="B18" s="66"/>
      <c r="C18" s="156"/>
      <c r="D18" s="155"/>
      <c r="E18" s="156"/>
      <c r="F18" s="155"/>
      <c r="G18" s="155"/>
      <c r="H18" s="156"/>
      <c r="I18" s="156"/>
      <c r="J18" s="155"/>
      <c r="K18" s="155"/>
    </row>
    <row r="19" spans="1:11" ht="20.100000000000001" customHeight="1" x14ac:dyDescent="0.25">
      <c r="A19" s="65">
        <v>1</v>
      </c>
      <c r="B19" s="65" t="str">
        <f>'13'!B18</f>
        <v>RSUD Muhammad Zein</v>
      </c>
      <c r="C19" s="152">
        <v>3</v>
      </c>
      <c r="D19" s="152">
        <v>9</v>
      </c>
      <c r="E19" s="152">
        <f t="shared" ref="E19" si="5">SUM(C19:D19)</f>
        <v>12</v>
      </c>
      <c r="F19" s="152">
        <v>1</v>
      </c>
      <c r="G19" s="152">
        <v>7</v>
      </c>
      <c r="H19" s="152">
        <f t="shared" ref="H19:H21" si="6">SUM(F19:G19)</f>
        <v>8</v>
      </c>
      <c r="I19" s="152">
        <f t="shared" ref="I19:J21" si="7">SUM(C19,F19)</f>
        <v>4</v>
      </c>
      <c r="J19" s="152">
        <f t="shared" si="7"/>
        <v>16</v>
      </c>
      <c r="K19" s="152">
        <f t="shared" ref="K19:K21" si="8">SUM(I19:J19)</f>
        <v>20</v>
      </c>
    </row>
    <row r="20" spans="1:11" ht="20.100000000000001" customHeight="1" x14ac:dyDescent="0.25">
      <c r="A20" s="65"/>
      <c r="B20" s="65"/>
      <c r="C20" s="152"/>
      <c r="D20" s="152"/>
      <c r="E20" s="152"/>
      <c r="F20" s="152"/>
      <c r="G20" s="152"/>
      <c r="H20" s="152"/>
      <c r="I20" s="152"/>
      <c r="J20" s="152"/>
      <c r="K20" s="152"/>
    </row>
    <row r="21" spans="1:11" ht="20.100000000000001" customHeight="1" x14ac:dyDescent="0.25">
      <c r="A21" s="103" t="s">
        <v>1011</v>
      </c>
      <c r="B21" s="171"/>
      <c r="C21" s="158">
        <v>0</v>
      </c>
      <c r="D21" s="158">
        <v>0</v>
      </c>
      <c r="E21" s="157">
        <f>SUM(C21:D21)</f>
        <v>0</v>
      </c>
      <c r="F21" s="158">
        <v>0</v>
      </c>
      <c r="G21" s="158">
        <v>0</v>
      </c>
      <c r="H21" s="157">
        <f t="shared" si="6"/>
        <v>0</v>
      </c>
      <c r="I21" s="157">
        <f t="shared" si="7"/>
        <v>0</v>
      </c>
      <c r="J21" s="157">
        <f t="shared" si="7"/>
        <v>0</v>
      </c>
      <c r="K21" s="157">
        <f t="shared" si="8"/>
        <v>0</v>
      </c>
    </row>
    <row r="22" spans="1:11" ht="20.100000000000001" customHeight="1" x14ac:dyDescent="0.25">
      <c r="A22" s="141" t="s">
        <v>476</v>
      </c>
      <c r="B22" s="141"/>
      <c r="C22" s="157">
        <f>SUM(C11:C17,C19,C21)</f>
        <v>6</v>
      </c>
      <c r="D22" s="157">
        <f t="shared" ref="D22:K22" si="9">SUM(D11:D17,D19,D21)</f>
        <v>15</v>
      </c>
      <c r="E22" s="157">
        <f t="shared" si="9"/>
        <v>21</v>
      </c>
      <c r="F22" s="157">
        <f t="shared" si="9"/>
        <v>2</v>
      </c>
      <c r="G22" s="157">
        <f t="shared" si="9"/>
        <v>13</v>
      </c>
      <c r="H22" s="157">
        <f t="shared" si="9"/>
        <v>15</v>
      </c>
      <c r="I22" s="157">
        <f t="shared" si="9"/>
        <v>8</v>
      </c>
      <c r="J22" s="157">
        <f t="shared" si="9"/>
        <v>28</v>
      </c>
      <c r="K22" s="157">
        <f t="shared" si="9"/>
        <v>36</v>
      </c>
    </row>
    <row r="23" spans="1:11" ht="20.100000000000001" customHeight="1" thickBot="1" x14ac:dyDescent="0.3">
      <c r="A23" s="68" t="s">
        <v>1032</v>
      </c>
      <c r="B23" s="68"/>
      <c r="C23" s="189"/>
      <c r="D23" s="190"/>
      <c r="E23" s="242">
        <f>IFERROR(E22/'2'!$E$28*100000,0)</f>
        <v>16.27301469220755</v>
      </c>
      <c r="F23" s="189"/>
      <c r="G23" s="190"/>
      <c r="H23" s="242">
        <f>IFERROR(H22/'2'!$E$28*100000,0)</f>
        <v>11.623581923005395</v>
      </c>
      <c r="I23" s="189"/>
      <c r="J23" s="190"/>
      <c r="K23" s="242">
        <f>IFERROR(K22/'2'!$E$28*100000,0)</f>
        <v>27.896596615212943</v>
      </c>
    </row>
    <row r="25" spans="1:11" s="544" customFormat="1" ht="12.75" x14ac:dyDescent="0.25">
      <c r="A25" s="544" t="s">
        <v>386</v>
      </c>
      <c r="C25" s="846"/>
      <c r="D25" s="846"/>
      <c r="E25" s="846"/>
      <c r="F25" s="846"/>
      <c r="G25" s="846"/>
      <c r="H25" s="846"/>
      <c r="I25" s="846"/>
      <c r="J25" s="846"/>
      <c r="K25" s="846"/>
    </row>
    <row r="26" spans="1:11" s="544" customFormat="1" ht="12.75" x14ac:dyDescent="0.25">
      <c r="A26" s="544" t="s">
        <v>1033</v>
      </c>
    </row>
    <row r="27" spans="1:11" s="544" customFormat="1" ht="12.75" x14ac:dyDescent="0.25">
      <c r="B27" s="544" t="s">
        <v>1226</v>
      </c>
    </row>
    <row r="28" spans="1:11" s="544" customFormat="1" ht="12.75" x14ac:dyDescent="0.25"/>
  </sheetData>
  <mergeCells count="5">
    <mergeCell ref="A3:K3"/>
    <mergeCell ref="A7:A9"/>
    <mergeCell ref="B7:B9"/>
    <mergeCell ref="C7:K7"/>
    <mergeCell ref="I8:K8"/>
  </mergeCells>
  <printOptions horizontalCentered="1"/>
  <pageMargins left="0.54" right="0.51" top="1.1499999999999999" bottom="0.9" header="0" footer="0"/>
  <pageSetup paperSize="9" scale="9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6"/>
  <sheetViews>
    <sheetView zoomScaleNormal="100" workbookViewId="0">
      <pane xSplit="2" ySplit="6" topLeftCell="C174" activePane="bottomRight" state="frozen"/>
      <selection activeCell="A4" sqref="A4:Y5"/>
      <selection pane="topRight" activeCell="A4" sqref="A4:Y5"/>
      <selection pane="bottomLeft" activeCell="A4" sqref="A4:Y5"/>
      <selection pane="bottomRight" activeCell="A174" sqref="A174"/>
    </sheetView>
  </sheetViews>
  <sheetFormatPr defaultColWidth="9.140625" defaultRowHeight="14.25" x14ac:dyDescent="0.2"/>
  <cols>
    <col min="1" max="1" width="4.85546875" style="8" customWidth="1"/>
    <col min="2" max="2" width="64.5703125" style="835" customWidth="1"/>
    <col min="3" max="5" width="11" style="9" customWidth="1"/>
    <col min="6" max="6" width="25.140625" style="9" customWidth="1"/>
    <col min="7" max="7" width="28.28515625" style="701" customWidth="1"/>
    <col min="8" max="8" width="12.5703125" style="710" customWidth="1"/>
    <col min="9" max="9" width="5.7109375" style="1" customWidth="1"/>
    <col min="10" max="257" width="9.140625" style="1"/>
    <col min="258" max="258" width="4.85546875" style="1" customWidth="1"/>
    <col min="259" max="259" width="52.5703125" style="1" customWidth="1"/>
    <col min="260" max="262" width="11" style="1" customWidth="1"/>
    <col min="263" max="263" width="28.28515625" style="1" customWidth="1"/>
    <col min="264" max="264" width="12.5703125" style="1" customWidth="1"/>
    <col min="265" max="265" width="5.7109375" style="1" customWidth="1"/>
    <col min="266" max="513" width="9.140625" style="1"/>
    <col min="514" max="514" width="4.85546875" style="1" customWidth="1"/>
    <col min="515" max="515" width="52.5703125" style="1" customWidth="1"/>
    <col min="516" max="518" width="11" style="1" customWidth="1"/>
    <col min="519" max="519" width="28.28515625" style="1" customWidth="1"/>
    <col min="520" max="520" width="12.5703125" style="1" customWidth="1"/>
    <col min="521" max="521" width="5.7109375" style="1" customWidth="1"/>
    <col min="522" max="769" width="9.140625" style="1"/>
    <col min="770" max="770" width="4.85546875" style="1" customWidth="1"/>
    <col min="771" max="771" width="52.5703125" style="1" customWidth="1"/>
    <col min="772" max="774" width="11" style="1" customWidth="1"/>
    <col min="775" max="775" width="28.28515625" style="1" customWidth="1"/>
    <col min="776" max="776" width="12.5703125" style="1" customWidth="1"/>
    <col min="777" max="777" width="5.7109375" style="1" customWidth="1"/>
    <col min="778" max="1025" width="9.140625" style="1"/>
    <col min="1026" max="1026" width="4.85546875" style="1" customWidth="1"/>
    <col min="1027" max="1027" width="52.5703125" style="1" customWidth="1"/>
    <col min="1028" max="1030" width="11" style="1" customWidth="1"/>
    <col min="1031" max="1031" width="28.28515625" style="1" customWidth="1"/>
    <col min="1032" max="1032" width="12.5703125" style="1" customWidth="1"/>
    <col min="1033" max="1033" width="5.7109375" style="1" customWidth="1"/>
    <col min="1034" max="1281" width="9.140625" style="1"/>
    <col min="1282" max="1282" width="4.85546875" style="1" customWidth="1"/>
    <col min="1283" max="1283" width="52.5703125" style="1" customWidth="1"/>
    <col min="1284" max="1286" width="11" style="1" customWidth="1"/>
    <col min="1287" max="1287" width="28.28515625" style="1" customWidth="1"/>
    <col min="1288" max="1288" width="12.5703125" style="1" customWidth="1"/>
    <col min="1289" max="1289" width="5.7109375" style="1" customWidth="1"/>
    <col min="1290" max="1537" width="9.140625" style="1"/>
    <col min="1538" max="1538" width="4.85546875" style="1" customWidth="1"/>
    <col min="1539" max="1539" width="52.5703125" style="1" customWidth="1"/>
    <col min="1540" max="1542" width="11" style="1" customWidth="1"/>
    <col min="1543" max="1543" width="28.28515625" style="1" customWidth="1"/>
    <col min="1544" max="1544" width="12.5703125" style="1" customWidth="1"/>
    <col min="1545" max="1545" width="5.7109375" style="1" customWidth="1"/>
    <col min="1546" max="1793" width="9.140625" style="1"/>
    <col min="1794" max="1794" width="4.85546875" style="1" customWidth="1"/>
    <col min="1795" max="1795" width="52.5703125" style="1" customWidth="1"/>
    <col min="1796" max="1798" width="11" style="1" customWidth="1"/>
    <col min="1799" max="1799" width="28.28515625" style="1" customWidth="1"/>
    <col min="1800" max="1800" width="12.5703125" style="1" customWidth="1"/>
    <col min="1801" max="1801" width="5.7109375" style="1" customWidth="1"/>
    <col min="1802" max="2049" width="9.140625" style="1"/>
    <col min="2050" max="2050" width="4.85546875" style="1" customWidth="1"/>
    <col min="2051" max="2051" width="52.5703125" style="1" customWidth="1"/>
    <col min="2052" max="2054" width="11" style="1" customWidth="1"/>
    <col min="2055" max="2055" width="28.28515625" style="1" customWidth="1"/>
    <col min="2056" max="2056" width="12.5703125" style="1" customWidth="1"/>
    <col min="2057" max="2057" width="5.7109375" style="1" customWidth="1"/>
    <col min="2058" max="2305" width="9.140625" style="1"/>
    <col min="2306" max="2306" width="4.85546875" style="1" customWidth="1"/>
    <col min="2307" max="2307" width="52.5703125" style="1" customWidth="1"/>
    <col min="2308" max="2310" width="11" style="1" customWidth="1"/>
    <col min="2311" max="2311" width="28.28515625" style="1" customWidth="1"/>
    <col min="2312" max="2312" width="12.5703125" style="1" customWidth="1"/>
    <col min="2313" max="2313" width="5.7109375" style="1" customWidth="1"/>
    <col min="2314" max="2561" width="9.140625" style="1"/>
    <col min="2562" max="2562" width="4.85546875" style="1" customWidth="1"/>
    <col min="2563" max="2563" width="52.5703125" style="1" customWidth="1"/>
    <col min="2564" max="2566" width="11" style="1" customWidth="1"/>
    <col min="2567" max="2567" width="28.28515625" style="1" customWidth="1"/>
    <col min="2568" max="2568" width="12.5703125" style="1" customWidth="1"/>
    <col min="2569" max="2569" width="5.7109375" style="1" customWidth="1"/>
    <col min="2570" max="2817" width="9.140625" style="1"/>
    <col min="2818" max="2818" width="4.85546875" style="1" customWidth="1"/>
    <col min="2819" max="2819" width="52.5703125" style="1" customWidth="1"/>
    <col min="2820" max="2822" width="11" style="1" customWidth="1"/>
    <col min="2823" max="2823" width="28.28515625" style="1" customWidth="1"/>
    <col min="2824" max="2824" width="12.5703125" style="1" customWidth="1"/>
    <col min="2825" max="2825" width="5.7109375" style="1" customWidth="1"/>
    <col min="2826" max="3073" width="9.140625" style="1"/>
    <col min="3074" max="3074" width="4.85546875" style="1" customWidth="1"/>
    <col min="3075" max="3075" width="52.5703125" style="1" customWidth="1"/>
    <col min="3076" max="3078" width="11" style="1" customWidth="1"/>
    <col min="3079" max="3079" width="28.28515625" style="1" customWidth="1"/>
    <col min="3080" max="3080" width="12.5703125" style="1" customWidth="1"/>
    <col min="3081" max="3081" width="5.7109375" style="1" customWidth="1"/>
    <col min="3082" max="3329" width="9.140625" style="1"/>
    <col min="3330" max="3330" width="4.85546875" style="1" customWidth="1"/>
    <col min="3331" max="3331" width="52.5703125" style="1" customWidth="1"/>
    <col min="3332" max="3334" width="11" style="1" customWidth="1"/>
    <col min="3335" max="3335" width="28.28515625" style="1" customWidth="1"/>
    <col min="3336" max="3336" width="12.5703125" style="1" customWidth="1"/>
    <col min="3337" max="3337" width="5.7109375" style="1" customWidth="1"/>
    <col min="3338" max="3585" width="9.140625" style="1"/>
    <col min="3586" max="3586" width="4.85546875" style="1" customWidth="1"/>
    <col min="3587" max="3587" width="52.5703125" style="1" customWidth="1"/>
    <col min="3588" max="3590" width="11" style="1" customWidth="1"/>
    <col min="3591" max="3591" width="28.28515625" style="1" customWidth="1"/>
    <col min="3592" max="3592" width="12.5703125" style="1" customWidth="1"/>
    <col min="3593" max="3593" width="5.7109375" style="1" customWidth="1"/>
    <col min="3594" max="3841" width="9.140625" style="1"/>
    <col min="3842" max="3842" width="4.85546875" style="1" customWidth="1"/>
    <col min="3843" max="3843" width="52.5703125" style="1" customWidth="1"/>
    <col min="3844" max="3846" width="11" style="1" customWidth="1"/>
    <col min="3847" max="3847" width="28.28515625" style="1" customWidth="1"/>
    <col min="3848" max="3848" width="12.5703125" style="1" customWidth="1"/>
    <col min="3849" max="3849" width="5.7109375" style="1" customWidth="1"/>
    <col min="3850" max="4097" width="9.140625" style="1"/>
    <col min="4098" max="4098" width="4.85546875" style="1" customWidth="1"/>
    <col min="4099" max="4099" width="52.5703125" style="1" customWidth="1"/>
    <col min="4100" max="4102" width="11" style="1" customWidth="1"/>
    <col min="4103" max="4103" width="28.28515625" style="1" customWidth="1"/>
    <col min="4104" max="4104" width="12.5703125" style="1" customWidth="1"/>
    <col min="4105" max="4105" width="5.7109375" style="1" customWidth="1"/>
    <col min="4106" max="4353" width="9.140625" style="1"/>
    <col min="4354" max="4354" width="4.85546875" style="1" customWidth="1"/>
    <col min="4355" max="4355" width="52.5703125" style="1" customWidth="1"/>
    <col min="4356" max="4358" width="11" style="1" customWidth="1"/>
    <col min="4359" max="4359" width="28.28515625" style="1" customWidth="1"/>
    <col min="4360" max="4360" width="12.5703125" style="1" customWidth="1"/>
    <col min="4361" max="4361" width="5.7109375" style="1" customWidth="1"/>
    <col min="4362" max="4609" width="9.140625" style="1"/>
    <col min="4610" max="4610" width="4.85546875" style="1" customWidth="1"/>
    <col min="4611" max="4611" width="52.5703125" style="1" customWidth="1"/>
    <col min="4612" max="4614" width="11" style="1" customWidth="1"/>
    <col min="4615" max="4615" width="28.28515625" style="1" customWidth="1"/>
    <col min="4616" max="4616" width="12.5703125" style="1" customWidth="1"/>
    <col min="4617" max="4617" width="5.7109375" style="1" customWidth="1"/>
    <col min="4618" max="4865" width="9.140625" style="1"/>
    <col min="4866" max="4866" width="4.85546875" style="1" customWidth="1"/>
    <col min="4867" max="4867" width="52.5703125" style="1" customWidth="1"/>
    <col min="4868" max="4870" width="11" style="1" customWidth="1"/>
    <col min="4871" max="4871" width="28.28515625" style="1" customWidth="1"/>
    <col min="4872" max="4872" width="12.5703125" style="1" customWidth="1"/>
    <col min="4873" max="4873" width="5.7109375" style="1" customWidth="1"/>
    <col min="4874" max="5121" width="9.140625" style="1"/>
    <col min="5122" max="5122" width="4.85546875" style="1" customWidth="1"/>
    <col min="5123" max="5123" width="52.5703125" style="1" customWidth="1"/>
    <col min="5124" max="5126" width="11" style="1" customWidth="1"/>
    <col min="5127" max="5127" width="28.28515625" style="1" customWidth="1"/>
    <col min="5128" max="5128" width="12.5703125" style="1" customWidth="1"/>
    <col min="5129" max="5129" width="5.7109375" style="1" customWidth="1"/>
    <col min="5130" max="5377" width="9.140625" style="1"/>
    <col min="5378" max="5378" width="4.85546875" style="1" customWidth="1"/>
    <col min="5379" max="5379" width="52.5703125" style="1" customWidth="1"/>
    <col min="5380" max="5382" width="11" style="1" customWidth="1"/>
    <col min="5383" max="5383" width="28.28515625" style="1" customWidth="1"/>
    <col min="5384" max="5384" width="12.5703125" style="1" customWidth="1"/>
    <col min="5385" max="5385" width="5.7109375" style="1" customWidth="1"/>
    <col min="5386" max="5633" width="9.140625" style="1"/>
    <col min="5634" max="5634" width="4.85546875" style="1" customWidth="1"/>
    <col min="5635" max="5635" width="52.5703125" style="1" customWidth="1"/>
    <col min="5636" max="5638" width="11" style="1" customWidth="1"/>
    <col min="5639" max="5639" width="28.28515625" style="1" customWidth="1"/>
    <col min="5640" max="5640" width="12.5703125" style="1" customWidth="1"/>
    <col min="5641" max="5641" width="5.7109375" style="1" customWidth="1"/>
    <col min="5642" max="5889" width="9.140625" style="1"/>
    <col min="5890" max="5890" width="4.85546875" style="1" customWidth="1"/>
    <col min="5891" max="5891" width="52.5703125" style="1" customWidth="1"/>
    <col min="5892" max="5894" width="11" style="1" customWidth="1"/>
    <col min="5895" max="5895" width="28.28515625" style="1" customWidth="1"/>
    <col min="5896" max="5896" width="12.5703125" style="1" customWidth="1"/>
    <col min="5897" max="5897" width="5.7109375" style="1" customWidth="1"/>
    <col min="5898" max="6145" width="9.140625" style="1"/>
    <col min="6146" max="6146" width="4.85546875" style="1" customWidth="1"/>
    <col min="6147" max="6147" width="52.5703125" style="1" customWidth="1"/>
    <col min="6148" max="6150" width="11" style="1" customWidth="1"/>
    <col min="6151" max="6151" width="28.28515625" style="1" customWidth="1"/>
    <col min="6152" max="6152" width="12.5703125" style="1" customWidth="1"/>
    <col min="6153" max="6153" width="5.7109375" style="1" customWidth="1"/>
    <col min="6154" max="6401" width="9.140625" style="1"/>
    <col min="6402" max="6402" width="4.85546875" style="1" customWidth="1"/>
    <col min="6403" max="6403" width="52.5703125" style="1" customWidth="1"/>
    <col min="6404" max="6406" width="11" style="1" customWidth="1"/>
    <col min="6407" max="6407" width="28.28515625" style="1" customWidth="1"/>
    <col min="6408" max="6408" width="12.5703125" style="1" customWidth="1"/>
    <col min="6409" max="6409" width="5.7109375" style="1" customWidth="1"/>
    <col min="6410" max="6657" width="9.140625" style="1"/>
    <col min="6658" max="6658" width="4.85546875" style="1" customWidth="1"/>
    <col min="6659" max="6659" width="52.5703125" style="1" customWidth="1"/>
    <col min="6660" max="6662" width="11" style="1" customWidth="1"/>
    <col min="6663" max="6663" width="28.28515625" style="1" customWidth="1"/>
    <col min="6664" max="6664" width="12.5703125" style="1" customWidth="1"/>
    <col min="6665" max="6665" width="5.7109375" style="1" customWidth="1"/>
    <col min="6666" max="6913" width="9.140625" style="1"/>
    <col min="6914" max="6914" width="4.85546875" style="1" customWidth="1"/>
    <col min="6915" max="6915" width="52.5703125" style="1" customWidth="1"/>
    <col min="6916" max="6918" width="11" style="1" customWidth="1"/>
    <col min="6919" max="6919" width="28.28515625" style="1" customWidth="1"/>
    <col min="6920" max="6920" width="12.5703125" style="1" customWidth="1"/>
    <col min="6921" max="6921" width="5.7109375" style="1" customWidth="1"/>
    <col min="6922" max="7169" width="9.140625" style="1"/>
    <col min="7170" max="7170" width="4.85546875" style="1" customWidth="1"/>
    <col min="7171" max="7171" width="52.5703125" style="1" customWidth="1"/>
    <col min="7172" max="7174" width="11" style="1" customWidth="1"/>
    <col min="7175" max="7175" width="28.28515625" style="1" customWidth="1"/>
    <col min="7176" max="7176" width="12.5703125" style="1" customWidth="1"/>
    <col min="7177" max="7177" width="5.7109375" style="1" customWidth="1"/>
    <col min="7178" max="7425" width="9.140625" style="1"/>
    <col min="7426" max="7426" width="4.85546875" style="1" customWidth="1"/>
    <col min="7427" max="7427" width="52.5703125" style="1" customWidth="1"/>
    <col min="7428" max="7430" width="11" style="1" customWidth="1"/>
    <col min="7431" max="7431" width="28.28515625" style="1" customWidth="1"/>
    <col min="7432" max="7432" width="12.5703125" style="1" customWidth="1"/>
    <col min="7433" max="7433" width="5.7109375" style="1" customWidth="1"/>
    <col min="7434" max="7681" width="9.140625" style="1"/>
    <col min="7682" max="7682" width="4.85546875" style="1" customWidth="1"/>
    <col min="7683" max="7683" width="52.5703125" style="1" customWidth="1"/>
    <col min="7684" max="7686" width="11" style="1" customWidth="1"/>
    <col min="7687" max="7687" width="28.28515625" style="1" customWidth="1"/>
    <col min="7688" max="7688" width="12.5703125" style="1" customWidth="1"/>
    <col min="7689" max="7689" width="5.7109375" style="1" customWidth="1"/>
    <col min="7690" max="7937" width="9.140625" style="1"/>
    <col min="7938" max="7938" width="4.85546875" style="1" customWidth="1"/>
    <col min="7939" max="7939" width="52.5703125" style="1" customWidth="1"/>
    <col min="7940" max="7942" width="11" style="1" customWidth="1"/>
    <col min="7943" max="7943" width="28.28515625" style="1" customWidth="1"/>
    <col min="7944" max="7944" width="12.5703125" style="1" customWidth="1"/>
    <col min="7945" max="7945" width="5.7109375" style="1" customWidth="1"/>
    <col min="7946" max="8193" width="9.140625" style="1"/>
    <col min="8194" max="8194" width="4.85546875" style="1" customWidth="1"/>
    <col min="8195" max="8195" width="52.5703125" style="1" customWidth="1"/>
    <col min="8196" max="8198" width="11" style="1" customWidth="1"/>
    <col min="8199" max="8199" width="28.28515625" style="1" customWidth="1"/>
    <col min="8200" max="8200" width="12.5703125" style="1" customWidth="1"/>
    <col min="8201" max="8201" width="5.7109375" style="1" customWidth="1"/>
    <col min="8202" max="8449" width="9.140625" style="1"/>
    <col min="8450" max="8450" width="4.85546875" style="1" customWidth="1"/>
    <col min="8451" max="8451" width="52.5703125" style="1" customWidth="1"/>
    <col min="8452" max="8454" width="11" style="1" customWidth="1"/>
    <col min="8455" max="8455" width="28.28515625" style="1" customWidth="1"/>
    <col min="8456" max="8456" width="12.5703125" style="1" customWidth="1"/>
    <col min="8457" max="8457" width="5.7109375" style="1" customWidth="1"/>
    <col min="8458" max="8705" width="9.140625" style="1"/>
    <col min="8706" max="8706" width="4.85546875" style="1" customWidth="1"/>
    <col min="8707" max="8707" width="52.5703125" style="1" customWidth="1"/>
    <col min="8708" max="8710" width="11" style="1" customWidth="1"/>
    <col min="8711" max="8711" width="28.28515625" style="1" customWidth="1"/>
    <col min="8712" max="8712" width="12.5703125" style="1" customWidth="1"/>
    <col min="8713" max="8713" width="5.7109375" style="1" customWidth="1"/>
    <col min="8714" max="8961" width="9.140625" style="1"/>
    <col min="8962" max="8962" width="4.85546875" style="1" customWidth="1"/>
    <col min="8963" max="8963" width="52.5703125" style="1" customWidth="1"/>
    <col min="8964" max="8966" width="11" style="1" customWidth="1"/>
    <col min="8967" max="8967" width="28.28515625" style="1" customWidth="1"/>
    <col min="8968" max="8968" width="12.5703125" style="1" customWidth="1"/>
    <col min="8969" max="8969" width="5.7109375" style="1" customWidth="1"/>
    <col min="8970" max="9217" width="9.140625" style="1"/>
    <col min="9218" max="9218" width="4.85546875" style="1" customWidth="1"/>
    <col min="9219" max="9219" width="52.5703125" style="1" customWidth="1"/>
    <col min="9220" max="9222" width="11" style="1" customWidth="1"/>
    <col min="9223" max="9223" width="28.28515625" style="1" customWidth="1"/>
    <col min="9224" max="9224" width="12.5703125" style="1" customWidth="1"/>
    <col min="9225" max="9225" width="5.7109375" style="1" customWidth="1"/>
    <col min="9226" max="9473" width="9.140625" style="1"/>
    <col min="9474" max="9474" width="4.85546875" style="1" customWidth="1"/>
    <col min="9475" max="9475" width="52.5703125" style="1" customWidth="1"/>
    <col min="9476" max="9478" width="11" style="1" customWidth="1"/>
    <col min="9479" max="9479" width="28.28515625" style="1" customWidth="1"/>
    <col min="9480" max="9480" width="12.5703125" style="1" customWidth="1"/>
    <col min="9481" max="9481" width="5.7109375" style="1" customWidth="1"/>
    <col min="9482" max="9729" width="9.140625" style="1"/>
    <col min="9730" max="9730" width="4.85546875" style="1" customWidth="1"/>
    <col min="9731" max="9731" width="52.5703125" style="1" customWidth="1"/>
    <col min="9732" max="9734" width="11" style="1" customWidth="1"/>
    <col min="9735" max="9735" width="28.28515625" style="1" customWidth="1"/>
    <col min="9736" max="9736" width="12.5703125" style="1" customWidth="1"/>
    <col min="9737" max="9737" width="5.7109375" style="1" customWidth="1"/>
    <col min="9738" max="9985" width="9.140625" style="1"/>
    <col min="9986" max="9986" width="4.85546875" style="1" customWidth="1"/>
    <col min="9987" max="9987" width="52.5703125" style="1" customWidth="1"/>
    <col min="9988" max="9990" width="11" style="1" customWidth="1"/>
    <col min="9991" max="9991" width="28.28515625" style="1" customWidth="1"/>
    <col min="9992" max="9992" width="12.5703125" style="1" customWidth="1"/>
    <col min="9993" max="9993" width="5.7109375" style="1" customWidth="1"/>
    <col min="9994" max="10241" width="9.140625" style="1"/>
    <col min="10242" max="10242" width="4.85546875" style="1" customWidth="1"/>
    <col min="10243" max="10243" width="52.5703125" style="1" customWidth="1"/>
    <col min="10244" max="10246" width="11" style="1" customWidth="1"/>
    <col min="10247" max="10247" width="28.28515625" style="1" customWidth="1"/>
    <col min="10248" max="10248" width="12.5703125" style="1" customWidth="1"/>
    <col min="10249" max="10249" width="5.7109375" style="1" customWidth="1"/>
    <col min="10250" max="10497" width="9.140625" style="1"/>
    <col min="10498" max="10498" width="4.85546875" style="1" customWidth="1"/>
    <col min="10499" max="10499" width="52.5703125" style="1" customWidth="1"/>
    <col min="10500" max="10502" width="11" style="1" customWidth="1"/>
    <col min="10503" max="10503" width="28.28515625" style="1" customWidth="1"/>
    <col min="10504" max="10504" width="12.5703125" style="1" customWidth="1"/>
    <col min="10505" max="10505" width="5.7109375" style="1" customWidth="1"/>
    <col min="10506" max="10753" width="9.140625" style="1"/>
    <col min="10754" max="10754" width="4.85546875" style="1" customWidth="1"/>
    <col min="10755" max="10755" width="52.5703125" style="1" customWidth="1"/>
    <col min="10756" max="10758" width="11" style="1" customWidth="1"/>
    <col min="10759" max="10759" width="28.28515625" style="1" customWidth="1"/>
    <col min="10760" max="10760" width="12.5703125" style="1" customWidth="1"/>
    <col min="10761" max="10761" width="5.7109375" style="1" customWidth="1"/>
    <col min="10762" max="11009" width="9.140625" style="1"/>
    <col min="11010" max="11010" width="4.85546875" style="1" customWidth="1"/>
    <col min="11011" max="11011" width="52.5703125" style="1" customWidth="1"/>
    <col min="11012" max="11014" width="11" style="1" customWidth="1"/>
    <col min="11015" max="11015" width="28.28515625" style="1" customWidth="1"/>
    <col min="11016" max="11016" width="12.5703125" style="1" customWidth="1"/>
    <col min="11017" max="11017" width="5.7109375" style="1" customWidth="1"/>
    <col min="11018" max="11265" width="9.140625" style="1"/>
    <col min="11266" max="11266" width="4.85546875" style="1" customWidth="1"/>
    <col min="11267" max="11267" width="52.5703125" style="1" customWidth="1"/>
    <col min="11268" max="11270" width="11" style="1" customWidth="1"/>
    <col min="11271" max="11271" width="28.28515625" style="1" customWidth="1"/>
    <col min="11272" max="11272" width="12.5703125" style="1" customWidth="1"/>
    <col min="11273" max="11273" width="5.7109375" style="1" customWidth="1"/>
    <col min="11274" max="11521" width="9.140625" style="1"/>
    <col min="11522" max="11522" width="4.85546875" style="1" customWidth="1"/>
    <col min="11523" max="11523" width="52.5703125" style="1" customWidth="1"/>
    <col min="11524" max="11526" width="11" style="1" customWidth="1"/>
    <col min="11527" max="11527" width="28.28515625" style="1" customWidth="1"/>
    <col min="11528" max="11528" width="12.5703125" style="1" customWidth="1"/>
    <col min="11529" max="11529" width="5.7109375" style="1" customWidth="1"/>
    <col min="11530" max="11777" width="9.140625" style="1"/>
    <col min="11778" max="11778" width="4.85546875" style="1" customWidth="1"/>
    <col min="11779" max="11779" width="52.5703125" style="1" customWidth="1"/>
    <col min="11780" max="11782" width="11" style="1" customWidth="1"/>
    <col min="11783" max="11783" width="28.28515625" style="1" customWidth="1"/>
    <col min="11784" max="11784" width="12.5703125" style="1" customWidth="1"/>
    <col min="11785" max="11785" width="5.7109375" style="1" customWidth="1"/>
    <col min="11786" max="12033" width="9.140625" style="1"/>
    <col min="12034" max="12034" width="4.85546875" style="1" customWidth="1"/>
    <col min="12035" max="12035" width="52.5703125" style="1" customWidth="1"/>
    <col min="12036" max="12038" width="11" style="1" customWidth="1"/>
    <col min="12039" max="12039" width="28.28515625" style="1" customWidth="1"/>
    <col min="12040" max="12040" width="12.5703125" style="1" customWidth="1"/>
    <col min="12041" max="12041" width="5.7109375" style="1" customWidth="1"/>
    <col min="12042" max="12289" width="9.140625" style="1"/>
    <col min="12290" max="12290" width="4.85546875" style="1" customWidth="1"/>
    <col min="12291" max="12291" width="52.5703125" style="1" customWidth="1"/>
    <col min="12292" max="12294" width="11" style="1" customWidth="1"/>
    <col min="12295" max="12295" width="28.28515625" style="1" customWidth="1"/>
    <col min="12296" max="12296" width="12.5703125" style="1" customWidth="1"/>
    <col min="12297" max="12297" width="5.7109375" style="1" customWidth="1"/>
    <col min="12298" max="12545" width="9.140625" style="1"/>
    <col min="12546" max="12546" width="4.85546875" style="1" customWidth="1"/>
    <col min="12547" max="12547" width="52.5703125" style="1" customWidth="1"/>
    <col min="12548" max="12550" width="11" style="1" customWidth="1"/>
    <col min="12551" max="12551" width="28.28515625" style="1" customWidth="1"/>
    <col min="12552" max="12552" width="12.5703125" style="1" customWidth="1"/>
    <col min="12553" max="12553" width="5.7109375" style="1" customWidth="1"/>
    <col min="12554" max="12801" width="9.140625" style="1"/>
    <col min="12802" max="12802" width="4.85546875" style="1" customWidth="1"/>
    <col min="12803" max="12803" width="52.5703125" style="1" customWidth="1"/>
    <col min="12804" max="12806" width="11" style="1" customWidth="1"/>
    <col min="12807" max="12807" width="28.28515625" style="1" customWidth="1"/>
    <col min="12808" max="12808" width="12.5703125" style="1" customWidth="1"/>
    <col min="12809" max="12809" width="5.7109375" style="1" customWidth="1"/>
    <col min="12810" max="13057" width="9.140625" style="1"/>
    <col min="13058" max="13058" width="4.85546875" style="1" customWidth="1"/>
    <col min="13059" max="13059" width="52.5703125" style="1" customWidth="1"/>
    <col min="13060" max="13062" width="11" style="1" customWidth="1"/>
    <col min="13063" max="13063" width="28.28515625" style="1" customWidth="1"/>
    <col min="13064" max="13064" width="12.5703125" style="1" customWidth="1"/>
    <col min="13065" max="13065" width="5.7109375" style="1" customWidth="1"/>
    <col min="13066" max="13313" width="9.140625" style="1"/>
    <col min="13314" max="13314" width="4.85546875" style="1" customWidth="1"/>
    <col min="13315" max="13315" width="52.5703125" style="1" customWidth="1"/>
    <col min="13316" max="13318" width="11" style="1" customWidth="1"/>
    <col min="13319" max="13319" width="28.28515625" style="1" customWidth="1"/>
    <col min="13320" max="13320" width="12.5703125" style="1" customWidth="1"/>
    <col min="13321" max="13321" width="5.7109375" style="1" customWidth="1"/>
    <col min="13322" max="13569" width="9.140625" style="1"/>
    <col min="13570" max="13570" width="4.85546875" style="1" customWidth="1"/>
    <col min="13571" max="13571" width="52.5703125" style="1" customWidth="1"/>
    <col min="13572" max="13574" width="11" style="1" customWidth="1"/>
    <col min="13575" max="13575" width="28.28515625" style="1" customWidth="1"/>
    <col min="13576" max="13576" width="12.5703125" style="1" customWidth="1"/>
    <col min="13577" max="13577" width="5.7109375" style="1" customWidth="1"/>
    <col min="13578" max="13825" width="9.140625" style="1"/>
    <col min="13826" max="13826" width="4.85546875" style="1" customWidth="1"/>
    <col min="13827" max="13827" width="52.5703125" style="1" customWidth="1"/>
    <col min="13828" max="13830" width="11" style="1" customWidth="1"/>
    <col min="13831" max="13831" width="28.28515625" style="1" customWidth="1"/>
    <col min="13832" max="13832" width="12.5703125" style="1" customWidth="1"/>
    <col min="13833" max="13833" width="5.7109375" style="1" customWidth="1"/>
    <col min="13834" max="14081" width="9.140625" style="1"/>
    <col min="14082" max="14082" width="4.85546875" style="1" customWidth="1"/>
    <col min="14083" max="14083" width="52.5703125" style="1" customWidth="1"/>
    <col min="14084" max="14086" width="11" style="1" customWidth="1"/>
    <col min="14087" max="14087" width="28.28515625" style="1" customWidth="1"/>
    <col min="14088" max="14088" width="12.5703125" style="1" customWidth="1"/>
    <col min="14089" max="14089" width="5.7109375" style="1" customWidth="1"/>
    <col min="14090" max="14337" width="9.140625" style="1"/>
    <col min="14338" max="14338" width="4.85546875" style="1" customWidth="1"/>
    <col min="14339" max="14339" width="52.5703125" style="1" customWidth="1"/>
    <col min="14340" max="14342" width="11" style="1" customWidth="1"/>
    <col min="14343" max="14343" width="28.28515625" style="1" customWidth="1"/>
    <col min="14344" max="14344" width="12.5703125" style="1" customWidth="1"/>
    <col min="14345" max="14345" width="5.7109375" style="1" customWidth="1"/>
    <col min="14346" max="14593" width="9.140625" style="1"/>
    <col min="14594" max="14594" width="4.85546875" style="1" customWidth="1"/>
    <col min="14595" max="14595" width="52.5703125" style="1" customWidth="1"/>
    <col min="14596" max="14598" width="11" style="1" customWidth="1"/>
    <col min="14599" max="14599" width="28.28515625" style="1" customWidth="1"/>
    <col min="14600" max="14600" width="12.5703125" style="1" customWidth="1"/>
    <col min="14601" max="14601" width="5.7109375" style="1" customWidth="1"/>
    <col min="14602" max="14849" width="9.140625" style="1"/>
    <col min="14850" max="14850" width="4.85546875" style="1" customWidth="1"/>
    <col min="14851" max="14851" width="52.5703125" style="1" customWidth="1"/>
    <col min="14852" max="14854" width="11" style="1" customWidth="1"/>
    <col min="14855" max="14855" width="28.28515625" style="1" customWidth="1"/>
    <col min="14856" max="14856" width="12.5703125" style="1" customWidth="1"/>
    <col min="14857" max="14857" width="5.7109375" style="1" customWidth="1"/>
    <col min="14858" max="15105" width="9.140625" style="1"/>
    <col min="15106" max="15106" width="4.85546875" style="1" customWidth="1"/>
    <col min="15107" max="15107" width="52.5703125" style="1" customWidth="1"/>
    <col min="15108" max="15110" width="11" style="1" customWidth="1"/>
    <col min="15111" max="15111" width="28.28515625" style="1" customWidth="1"/>
    <col min="15112" max="15112" width="12.5703125" style="1" customWidth="1"/>
    <col min="15113" max="15113" width="5.7109375" style="1" customWidth="1"/>
    <col min="15114" max="15361" width="9.140625" style="1"/>
    <col min="15362" max="15362" width="4.85546875" style="1" customWidth="1"/>
    <col min="15363" max="15363" width="52.5703125" style="1" customWidth="1"/>
    <col min="15364" max="15366" width="11" style="1" customWidth="1"/>
    <col min="15367" max="15367" width="28.28515625" style="1" customWidth="1"/>
    <col min="15368" max="15368" width="12.5703125" style="1" customWidth="1"/>
    <col min="15369" max="15369" width="5.7109375" style="1" customWidth="1"/>
    <col min="15370" max="15617" width="9.140625" style="1"/>
    <col min="15618" max="15618" width="4.85546875" style="1" customWidth="1"/>
    <col min="15619" max="15619" width="52.5703125" style="1" customWidth="1"/>
    <col min="15620" max="15622" width="11" style="1" customWidth="1"/>
    <col min="15623" max="15623" width="28.28515625" style="1" customWidth="1"/>
    <col min="15624" max="15624" width="12.5703125" style="1" customWidth="1"/>
    <col min="15625" max="15625" width="5.7109375" style="1" customWidth="1"/>
    <col min="15626" max="15873" width="9.140625" style="1"/>
    <col min="15874" max="15874" width="4.85546875" style="1" customWidth="1"/>
    <col min="15875" max="15875" width="52.5703125" style="1" customWidth="1"/>
    <col min="15876" max="15878" width="11" style="1" customWidth="1"/>
    <col min="15879" max="15879" width="28.28515625" style="1" customWidth="1"/>
    <col min="15880" max="15880" width="12.5703125" style="1" customWidth="1"/>
    <col min="15881" max="15881" width="5.7109375" style="1" customWidth="1"/>
    <col min="15882" max="16129" width="9.140625" style="1"/>
    <col min="16130" max="16130" width="4.85546875" style="1" customWidth="1"/>
    <col min="16131" max="16131" width="52.5703125" style="1" customWidth="1"/>
    <col min="16132" max="16134" width="11" style="1" customWidth="1"/>
    <col min="16135" max="16135" width="28.28515625" style="1" customWidth="1"/>
    <col min="16136" max="16136" width="12.5703125" style="1" customWidth="1"/>
    <col min="16137" max="16137" width="5.7109375" style="1" customWidth="1"/>
    <col min="16138" max="16384" width="9.140625" style="1"/>
  </cols>
  <sheetData>
    <row r="1" spans="1:9" ht="15" x14ac:dyDescent="0.25">
      <c r="A1" s="1156" t="s">
        <v>0</v>
      </c>
      <c r="B1" s="1156"/>
      <c r="C1" s="1156"/>
      <c r="D1" s="1156"/>
      <c r="E1" s="1156"/>
      <c r="F1" s="1156"/>
      <c r="G1" s="1156"/>
      <c r="H1" s="1156"/>
    </row>
    <row r="2" spans="1:9" ht="15.75" x14ac:dyDescent="0.25">
      <c r="A2" s="2"/>
      <c r="B2" s="834"/>
      <c r="C2" s="3" t="s">
        <v>252</v>
      </c>
      <c r="D2" s="4" t="s">
        <v>1301</v>
      </c>
      <c r="E2" s="4"/>
      <c r="F2" s="4"/>
      <c r="G2" s="699"/>
      <c r="H2" s="699"/>
      <c r="I2" s="5"/>
    </row>
    <row r="3" spans="1:9" ht="15" x14ac:dyDescent="0.25">
      <c r="A3" s="2"/>
      <c r="B3" s="834"/>
      <c r="C3" s="3" t="s">
        <v>1</v>
      </c>
      <c r="D3" s="6">
        <v>2023</v>
      </c>
      <c r="E3" s="6"/>
      <c r="F3" s="6"/>
      <c r="G3" s="700"/>
      <c r="H3" s="709"/>
      <c r="I3" s="7"/>
    </row>
    <row r="4" spans="1:9" ht="12" customHeight="1" x14ac:dyDescent="0.2"/>
    <row r="5" spans="1:9" ht="13.5" customHeight="1" x14ac:dyDescent="0.2">
      <c r="A5" s="1157" t="s">
        <v>2</v>
      </c>
      <c r="B5" s="1158" t="s">
        <v>3</v>
      </c>
      <c r="C5" s="1159" t="s">
        <v>4</v>
      </c>
      <c r="D5" s="1160"/>
      <c r="E5" s="1160"/>
      <c r="F5" s="1160"/>
      <c r="G5" s="1161"/>
      <c r="H5" s="1162" t="s">
        <v>5</v>
      </c>
    </row>
    <row r="6" spans="1:9" ht="15" customHeight="1" x14ac:dyDescent="0.2">
      <c r="A6" s="1157"/>
      <c r="B6" s="1158"/>
      <c r="C6" s="1078" t="s">
        <v>6</v>
      </c>
      <c r="D6" s="1078" t="s">
        <v>7</v>
      </c>
      <c r="E6" s="1078" t="s">
        <v>8</v>
      </c>
      <c r="F6" s="1078" t="s">
        <v>1380</v>
      </c>
      <c r="G6" s="702" t="s">
        <v>9</v>
      </c>
      <c r="H6" s="1163"/>
    </row>
    <row r="7" spans="1:9" ht="15" x14ac:dyDescent="0.25">
      <c r="A7" s="12" t="s">
        <v>10</v>
      </c>
      <c r="B7" s="836" t="s">
        <v>11</v>
      </c>
      <c r="C7" s="13"/>
      <c r="D7" s="13"/>
      <c r="E7" s="13"/>
      <c r="F7" s="13"/>
      <c r="G7" s="703"/>
      <c r="H7" s="711"/>
    </row>
    <row r="8" spans="1:9" ht="14.45" customHeight="1" x14ac:dyDescent="0.2">
      <c r="A8" s="14">
        <v>1</v>
      </c>
      <c r="B8" s="20" t="s">
        <v>12</v>
      </c>
      <c r="C8" s="16"/>
      <c r="D8" s="16"/>
      <c r="E8" s="16"/>
      <c r="F8" s="16">
        <f>'1'!C19</f>
        <v>2506.9</v>
      </c>
      <c r="G8" s="14" t="s">
        <v>13</v>
      </c>
      <c r="H8" s="1103" t="s">
        <v>14</v>
      </c>
    </row>
    <row r="9" spans="1:9" ht="14.45" customHeight="1" x14ac:dyDescent="0.2">
      <c r="A9" s="1104">
        <v>2</v>
      </c>
      <c r="B9" s="1105" t="s">
        <v>15</v>
      </c>
      <c r="C9" s="1106"/>
      <c r="D9" s="1106"/>
      <c r="E9" s="1106"/>
      <c r="F9" s="1106">
        <f>'1'!F19</f>
        <v>39</v>
      </c>
      <c r="G9" s="1104" t="s">
        <v>16</v>
      </c>
      <c r="H9" s="1103" t="s">
        <v>14</v>
      </c>
    </row>
    <row r="10" spans="1:9" ht="14.45" customHeight="1" x14ac:dyDescent="0.2">
      <c r="A10" s="1104">
        <v>3</v>
      </c>
      <c r="B10" s="1105" t="s">
        <v>17</v>
      </c>
      <c r="C10" s="1106">
        <f>'2'!C28</f>
        <v>66200.999999999985</v>
      </c>
      <c r="D10" s="1106">
        <f>'2'!D28</f>
        <v>62847</v>
      </c>
      <c r="E10" s="1106">
        <f>'1'!G19</f>
        <v>129048</v>
      </c>
      <c r="F10" s="1106"/>
      <c r="G10" s="1104" t="s">
        <v>18</v>
      </c>
      <c r="H10" s="1103" t="s">
        <v>19</v>
      </c>
    </row>
    <row r="11" spans="1:9" ht="14.45" customHeight="1" x14ac:dyDescent="0.2">
      <c r="A11" s="1104">
        <v>4</v>
      </c>
      <c r="B11" s="1105" t="s">
        <v>20</v>
      </c>
      <c r="C11" s="1106"/>
      <c r="D11" s="1106"/>
      <c r="E11" s="1107"/>
      <c r="F11" s="1107">
        <f>'1'!I19</f>
        <v>2.8936475547682581</v>
      </c>
      <c r="G11" s="1104" t="s">
        <v>18</v>
      </c>
      <c r="H11" s="1103" t="s">
        <v>14</v>
      </c>
    </row>
    <row r="12" spans="1:9" ht="14.45" customHeight="1" x14ac:dyDescent="0.2">
      <c r="A12" s="1104">
        <v>5</v>
      </c>
      <c r="B12" s="1105" t="s">
        <v>1386</v>
      </c>
      <c r="C12" s="1106"/>
      <c r="D12" s="1106"/>
      <c r="E12" s="1107"/>
      <c r="F12" s="1107">
        <f>'1'!J19</f>
        <v>51.47712314013323</v>
      </c>
      <c r="G12" s="1104" t="s">
        <v>1387</v>
      </c>
      <c r="H12" s="1103" t="s">
        <v>14</v>
      </c>
    </row>
    <row r="13" spans="1:9" ht="14.45" customHeight="1" x14ac:dyDescent="0.2">
      <c r="A13" s="1104">
        <v>6</v>
      </c>
      <c r="B13" s="1105" t="s">
        <v>23</v>
      </c>
      <c r="C13" s="1106"/>
      <c r="D13" s="1106"/>
      <c r="E13" s="1107"/>
      <c r="F13" s="1107">
        <f>'2'!E29</f>
        <v>44.308330026228312</v>
      </c>
      <c r="G13" s="1108" t="s">
        <v>24</v>
      </c>
      <c r="H13" s="1103" t="s">
        <v>19</v>
      </c>
    </row>
    <row r="14" spans="1:9" ht="14.45" customHeight="1" x14ac:dyDescent="0.2">
      <c r="A14" s="1104">
        <v>7</v>
      </c>
      <c r="B14" s="1105" t="s">
        <v>25</v>
      </c>
      <c r="C14" s="1106"/>
      <c r="D14" s="1106"/>
      <c r="E14" s="1107"/>
      <c r="F14" s="1107">
        <f>'2'!F28</f>
        <v>105.33677025156329</v>
      </c>
      <c r="G14" s="1109"/>
      <c r="H14" s="1103" t="s">
        <v>19</v>
      </c>
    </row>
    <row r="15" spans="1:9" ht="14.45" customHeight="1" x14ac:dyDescent="0.2">
      <c r="A15" s="1104">
        <v>8</v>
      </c>
      <c r="B15" s="1105" t="s">
        <v>26</v>
      </c>
      <c r="C15" s="1107">
        <f>'3'!F12</f>
        <v>0</v>
      </c>
      <c r="D15" s="1107">
        <f>'3'!G12</f>
        <v>0</v>
      </c>
      <c r="E15" s="1107">
        <f>'3'!H12</f>
        <v>99.14</v>
      </c>
      <c r="F15" s="1107"/>
      <c r="G15" s="1104" t="s">
        <v>27</v>
      </c>
      <c r="H15" s="1103" t="s">
        <v>28</v>
      </c>
    </row>
    <row r="16" spans="1:9" ht="14.45" customHeight="1" x14ac:dyDescent="0.2">
      <c r="A16" s="1104">
        <v>9</v>
      </c>
      <c r="B16" s="1105" t="s">
        <v>29</v>
      </c>
      <c r="C16" s="1110"/>
      <c r="D16" s="1110"/>
      <c r="E16" s="1110"/>
      <c r="F16" s="1110"/>
      <c r="G16" s="1104"/>
      <c r="H16" s="1103"/>
    </row>
    <row r="17" spans="1:8" x14ac:dyDescent="0.2">
      <c r="A17" s="1104"/>
      <c r="B17" s="1105" t="s">
        <v>30</v>
      </c>
      <c r="C17" s="1107">
        <f>'3'!F16</f>
        <v>17.929349033548103</v>
      </c>
      <c r="D17" s="1107">
        <f>'3'!G16</f>
        <v>17.098793026374608</v>
      </c>
      <c r="E17" s="1107">
        <f>'3'!H16</f>
        <v>17.523853145430319</v>
      </c>
      <c r="F17" s="1107"/>
      <c r="G17" s="1104" t="s">
        <v>27</v>
      </c>
      <c r="H17" s="1103" t="s">
        <v>28</v>
      </c>
    </row>
    <row r="18" spans="1:8" x14ac:dyDescent="0.2">
      <c r="A18" s="1104"/>
      <c r="B18" s="1105" t="s">
        <v>31</v>
      </c>
      <c r="C18" s="1107">
        <f>'3'!F17</f>
        <v>26.549655632081766</v>
      </c>
      <c r="D18" s="1107">
        <f>'3'!G17</f>
        <v>22.239606616003574</v>
      </c>
      <c r="E18" s="1107">
        <f>'3'!H17</f>
        <v>24.445393982643445</v>
      </c>
      <c r="F18" s="1107"/>
      <c r="G18" s="1104" t="s">
        <v>27</v>
      </c>
      <c r="H18" s="1103" t="s">
        <v>28</v>
      </c>
    </row>
    <row r="19" spans="1:8" x14ac:dyDescent="0.2">
      <c r="A19" s="1104"/>
      <c r="B19" s="1105" t="s">
        <v>32</v>
      </c>
      <c r="C19" s="1107">
        <f>'3'!F18</f>
        <v>8.7758275938680317</v>
      </c>
      <c r="D19" s="1107">
        <f>'3'!G18</f>
        <v>4.6043808672329014</v>
      </c>
      <c r="E19" s="1107">
        <f>'3'!H18</f>
        <v>6.7392346602868596</v>
      </c>
      <c r="F19" s="1107"/>
      <c r="G19" s="1104" t="s">
        <v>27</v>
      </c>
      <c r="H19" s="1103" t="s">
        <v>28</v>
      </c>
    </row>
    <row r="20" spans="1:8" x14ac:dyDescent="0.2">
      <c r="A20" s="1104"/>
      <c r="B20" s="1105" t="s">
        <v>33</v>
      </c>
      <c r="C20" s="1107">
        <f>'3'!F19</f>
        <v>0.39991113085980895</v>
      </c>
      <c r="D20" s="1107">
        <f>'3'!G19</f>
        <v>0.55878408582923556</v>
      </c>
      <c r="E20" s="1107">
        <f>'3'!H19</f>
        <v>0.47747643580831334</v>
      </c>
      <c r="F20" s="1107"/>
      <c r="G20" s="1104" t="s">
        <v>27</v>
      </c>
      <c r="H20" s="1103" t="s">
        <v>28</v>
      </c>
    </row>
    <row r="21" spans="1:8" x14ac:dyDescent="0.2">
      <c r="A21" s="1104"/>
      <c r="B21" s="1105" t="s">
        <v>34</v>
      </c>
      <c r="C21" s="1107">
        <f>'3'!F20</f>
        <v>1.221950677627194</v>
      </c>
      <c r="D21" s="1107">
        <f>'3'!G20</f>
        <v>2.6821636119803305</v>
      </c>
      <c r="E21" s="1107">
        <f>'3'!H20</f>
        <v>1.9348590613394969</v>
      </c>
      <c r="F21" s="1107"/>
      <c r="G21" s="1104" t="s">
        <v>27</v>
      </c>
      <c r="H21" s="1103" t="s">
        <v>28</v>
      </c>
    </row>
    <row r="22" spans="1:8" x14ac:dyDescent="0.2">
      <c r="A22" s="1104"/>
      <c r="B22" s="1105" t="s">
        <v>35</v>
      </c>
      <c r="C22" s="1107">
        <f>'3'!F21</f>
        <v>4.6878471450788721</v>
      </c>
      <c r="D22" s="1107">
        <f>'3'!G21</f>
        <v>8.4935181046043802</v>
      </c>
      <c r="E22" s="1107">
        <f>'3'!H21</f>
        <v>6.5458602258204559</v>
      </c>
      <c r="F22" s="1107"/>
      <c r="G22" s="1104" t="s">
        <v>27</v>
      </c>
      <c r="H22" s="1103" t="s">
        <v>28</v>
      </c>
    </row>
    <row r="23" spans="1:8" ht="12.75" customHeight="1" x14ac:dyDescent="0.2">
      <c r="A23" s="1104"/>
      <c r="B23" s="1105" t="s">
        <v>36</v>
      </c>
      <c r="C23" s="1107">
        <f>'3'!F22</f>
        <v>0.26660742057320597</v>
      </c>
      <c r="D23" s="1107">
        <f>'3'!G22</f>
        <v>0.15645954403218598</v>
      </c>
      <c r="E23" s="1107">
        <f>'3'!H22</f>
        <v>0.21283078102509309</v>
      </c>
      <c r="F23" s="1107"/>
      <c r="G23" s="1104" t="s">
        <v>27</v>
      </c>
      <c r="H23" s="1103" t="s">
        <v>28</v>
      </c>
    </row>
    <row r="24" spans="1:8" ht="15" customHeight="1" x14ac:dyDescent="0.2">
      <c r="A24" s="1104"/>
      <c r="B24" s="1105"/>
      <c r="C24" s="1111"/>
      <c r="D24" s="1111"/>
      <c r="E24" s="1111"/>
      <c r="F24" s="1111"/>
      <c r="G24" s="1104"/>
      <c r="H24" s="1103"/>
    </row>
    <row r="25" spans="1:8" ht="15" x14ac:dyDescent="0.25">
      <c r="A25" s="1112" t="s">
        <v>37</v>
      </c>
      <c r="B25" s="1113" t="s">
        <v>38</v>
      </c>
      <c r="C25" s="1114"/>
      <c r="D25" s="1114"/>
      <c r="E25" s="1114"/>
      <c r="F25" s="1114"/>
      <c r="G25" s="1104"/>
      <c r="H25" s="1103"/>
    </row>
    <row r="26" spans="1:8" ht="15" x14ac:dyDescent="0.25">
      <c r="A26" s="1112" t="s">
        <v>39</v>
      </c>
      <c r="B26" s="1113" t="s">
        <v>40</v>
      </c>
      <c r="C26" s="1114"/>
      <c r="D26" s="1114"/>
      <c r="E26" s="1114"/>
      <c r="F26" s="1114"/>
      <c r="G26" s="1104"/>
      <c r="H26" s="1103"/>
    </row>
    <row r="27" spans="1:8" x14ac:dyDescent="0.2">
      <c r="A27" s="1109">
        <v>10</v>
      </c>
      <c r="B27" s="1105" t="s">
        <v>41</v>
      </c>
      <c r="C27" s="1106"/>
      <c r="D27" s="1106"/>
      <c r="E27" s="1106"/>
      <c r="F27" s="1106">
        <f>'4'!J11</f>
        <v>1</v>
      </c>
      <c r="G27" s="1104" t="s">
        <v>42</v>
      </c>
      <c r="H27" s="1103" t="s">
        <v>43</v>
      </c>
    </row>
    <row r="28" spans="1:8" x14ac:dyDescent="0.2">
      <c r="A28" s="1109">
        <v>11</v>
      </c>
      <c r="B28" s="1105" t="s">
        <v>44</v>
      </c>
      <c r="C28" s="1106"/>
      <c r="D28" s="1106"/>
      <c r="E28" s="1106"/>
      <c r="F28" s="1106">
        <f>'4'!J12</f>
        <v>0</v>
      </c>
      <c r="G28" s="1104" t="s">
        <v>42</v>
      </c>
      <c r="H28" s="1103" t="s">
        <v>43</v>
      </c>
    </row>
    <row r="29" spans="1:8" x14ac:dyDescent="0.2">
      <c r="A29" s="1109">
        <v>12</v>
      </c>
      <c r="B29" s="1105" t="s">
        <v>45</v>
      </c>
      <c r="C29" s="1106"/>
      <c r="D29" s="1106"/>
      <c r="E29" s="1106"/>
      <c r="F29" s="1106">
        <f>'4'!J14</f>
        <v>4</v>
      </c>
      <c r="G29" s="1104" t="s">
        <v>46</v>
      </c>
      <c r="H29" s="1103" t="s">
        <v>43</v>
      </c>
    </row>
    <row r="30" spans="1:8" x14ac:dyDescent="0.2">
      <c r="A30" s="1109">
        <v>13</v>
      </c>
      <c r="B30" s="1105" t="s">
        <v>47</v>
      </c>
      <c r="C30" s="1106"/>
      <c r="D30" s="1106"/>
      <c r="E30" s="1106"/>
      <c r="F30" s="1106">
        <f>'4'!J16</f>
        <v>3</v>
      </c>
      <c r="G30" s="1104" t="s">
        <v>46</v>
      </c>
      <c r="H30" s="1103" t="s">
        <v>43</v>
      </c>
    </row>
    <row r="31" spans="1:8" x14ac:dyDescent="0.2">
      <c r="A31" s="1109">
        <v>14</v>
      </c>
      <c r="B31" s="1105" t="s">
        <v>48</v>
      </c>
      <c r="C31" s="1106"/>
      <c r="D31" s="1106"/>
      <c r="E31" s="1106"/>
      <c r="F31" s="1106">
        <f>'4'!J17</f>
        <v>0</v>
      </c>
      <c r="G31" s="1104" t="s">
        <v>49</v>
      </c>
      <c r="H31" s="1103" t="s">
        <v>43</v>
      </c>
    </row>
    <row r="32" spans="1:8" x14ac:dyDescent="0.2">
      <c r="A32" s="1109">
        <v>15</v>
      </c>
      <c r="B32" s="1105" t="s">
        <v>50</v>
      </c>
      <c r="C32" s="1106"/>
      <c r="D32" s="1106"/>
      <c r="E32" s="1106"/>
      <c r="F32" s="1106">
        <f>'4'!J18</f>
        <v>15</v>
      </c>
      <c r="G32" s="1104" t="s">
        <v>51</v>
      </c>
      <c r="H32" s="1103" t="s">
        <v>43</v>
      </c>
    </row>
    <row r="33" spans="1:10" x14ac:dyDescent="0.2">
      <c r="A33" s="1109">
        <v>16</v>
      </c>
      <c r="B33" s="1105" t="s">
        <v>52</v>
      </c>
      <c r="C33" s="1106"/>
      <c r="D33" s="1106"/>
      <c r="E33" s="1106"/>
      <c r="F33" s="1106">
        <f>'4'!J40</f>
        <v>25</v>
      </c>
      <c r="G33" s="1108" t="s">
        <v>53</v>
      </c>
      <c r="H33" s="1103" t="s">
        <v>43</v>
      </c>
    </row>
    <row r="34" spans="1:10" x14ac:dyDescent="0.2">
      <c r="A34" s="1109">
        <v>17</v>
      </c>
      <c r="B34" s="1105" t="s">
        <v>1147</v>
      </c>
      <c r="C34" s="1106"/>
      <c r="D34" s="1106"/>
      <c r="E34" s="1106"/>
      <c r="F34" s="1106">
        <f>'4'!J20</f>
        <v>7</v>
      </c>
      <c r="G34" s="1108" t="s">
        <v>374</v>
      </c>
      <c r="H34" s="1103" t="s">
        <v>43</v>
      </c>
    </row>
    <row r="35" spans="1:10" x14ac:dyDescent="0.2">
      <c r="A35" s="1109">
        <v>18</v>
      </c>
      <c r="B35" s="1105" t="s">
        <v>1148</v>
      </c>
      <c r="C35" s="1106"/>
      <c r="D35" s="1106"/>
      <c r="E35" s="1106"/>
      <c r="F35" s="1106">
        <f>'4'!J21</f>
        <v>1</v>
      </c>
      <c r="G35" s="1108" t="s">
        <v>381</v>
      </c>
      <c r="H35" s="1103" t="s">
        <v>43</v>
      </c>
    </row>
    <row r="36" spans="1:10" ht="15" customHeight="1" x14ac:dyDescent="0.2">
      <c r="A36" s="1109">
        <v>19</v>
      </c>
      <c r="B36" s="1105" t="s">
        <v>54</v>
      </c>
      <c r="C36" s="1106"/>
      <c r="D36" s="1106"/>
      <c r="E36" s="1115"/>
      <c r="F36" s="1115">
        <f>'6'!E13</f>
        <v>100</v>
      </c>
      <c r="G36" s="1104" t="s">
        <v>27</v>
      </c>
      <c r="H36" s="1103" t="s">
        <v>55</v>
      </c>
    </row>
    <row r="37" spans="1:10" x14ac:dyDescent="0.2">
      <c r="A37" s="1109"/>
      <c r="B37" s="1105"/>
      <c r="C37" s="1116"/>
      <c r="D37" s="1117"/>
      <c r="E37" s="1115"/>
      <c r="F37" s="1115"/>
      <c r="G37" s="1104"/>
      <c r="H37" s="1103"/>
    </row>
    <row r="38" spans="1:10" ht="15" x14ac:dyDescent="0.25">
      <c r="A38" s="1112" t="s">
        <v>56</v>
      </c>
      <c r="B38" s="1113" t="s">
        <v>57</v>
      </c>
      <c r="C38" s="1116"/>
      <c r="D38" s="1117"/>
      <c r="E38" s="1115"/>
      <c r="F38" s="1115"/>
      <c r="G38" s="1104"/>
      <c r="H38" s="1103"/>
    </row>
    <row r="39" spans="1:10" x14ac:dyDescent="0.2">
      <c r="A39" s="1104">
        <v>20</v>
      </c>
      <c r="B39" s="1105" t="s">
        <v>58</v>
      </c>
      <c r="C39" s="1118">
        <f>'5'!C13</f>
        <v>143.93589220706639</v>
      </c>
      <c r="D39" s="1118">
        <f>'5'!D13</f>
        <v>195.59883526659985</v>
      </c>
      <c r="E39" s="1118">
        <f>'5'!E13</f>
        <v>169.09599528857478</v>
      </c>
      <c r="F39" s="1118"/>
      <c r="G39" s="1104" t="s">
        <v>27</v>
      </c>
      <c r="H39" s="1103" t="s">
        <v>59</v>
      </c>
    </row>
    <row r="40" spans="1:10" x14ac:dyDescent="0.2">
      <c r="A40" s="1104">
        <v>21</v>
      </c>
      <c r="B40" s="1105" t="s">
        <v>60</v>
      </c>
      <c r="C40" s="1118">
        <f>'5'!F13</f>
        <v>4.8262110844247079</v>
      </c>
      <c r="D40" s="1118">
        <f>'5'!G13</f>
        <v>6.1371266727130971</v>
      </c>
      <c r="E40" s="1118">
        <f>'5'!H13</f>
        <v>0</v>
      </c>
      <c r="F40" s="1118"/>
      <c r="G40" s="1104" t="s">
        <v>27</v>
      </c>
      <c r="H40" s="1103" t="s">
        <v>59</v>
      </c>
      <c r="J40" s="31"/>
    </row>
    <row r="41" spans="1:10" x14ac:dyDescent="0.2">
      <c r="A41" s="1104">
        <v>22</v>
      </c>
      <c r="B41" s="1105" t="s">
        <v>1388</v>
      </c>
      <c r="C41" s="1107">
        <f>'7'!M12</f>
        <v>34.841810172206642</v>
      </c>
      <c r="D41" s="1107">
        <f>'7'!N12</f>
        <v>22.521285361164516</v>
      </c>
      <c r="E41" s="1107">
        <f>'7'!O12</f>
        <v>27.533398501140436</v>
      </c>
      <c r="F41" s="1107"/>
      <c r="G41" s="1104" t="s">
        <v>62</v>
      </c>
      <c r="H41" s="1103" t="s">
        <v>63</v>
      </c>
      <c r="J41" s="31"/>
    </row>
    <row r="42" spans="1:10" x14ac:dyDescent="0.2">
      <c r="A42" s="1104">
        <v>23</v>
      </c>
      <c r="B42" s="1105" t="s">
        <v>1389</v>
      </c>
      <c r="C42" s="1107">
        <f>'7'!P12</f>
        <v>38.846615939126949</v>
      </c>
      <c r="D42" s="1107">
        <f>'7'!Q12</f>
        <v>15.655039824224115</v>
      </c>
      <c r="E42" s="1107">
        <f>'7'!R12</f>
        <v>25.089605734767026</v>
      </c>
      <c r="F42" s="1107"/>
      <c r="G42" s="1104" t="s">
        <v>62</v>
      </c>
      <c r="H42" s="1103" t="s">
        <v>63</v>
      </c>
    </row>
    <row r="43" spans="1:10" x14ac:dyDescent="0.2">
      <c r="A43" s="1104">
        <v>24</v>
      </c>
      <c r="B43" s="1105" t="s">
        <v>1390</v>
      </c>
      <c r="C43" s="1106"/>
      <c r="D43" s="1106"/>
      <c r="E43" s="1107"/>
      <c r="F43" s="1107">
        <f>'8'!G11</f>
        <v>50.268118487296562</v>
      </c>
      <c r="G43" s="1104" t="s">
        <v>27</v>
      </c>
      <c r="H43" s="1103" t="s">
        <v>66</v>
      </c>
      <c r="J43" s="31"/>
    </row>
    <row r="44" spans="1:10" x14ac:dyDescent="0.2">
      <c r="A44" s="1104">
        <v>25</v>
      </c>
      <c r="B44" s="1105" t="s">
        <v>1391</v>
      </c>
      <c r="C44" s="1106"/>
      <c r="D44" s="1106"/>
      <c r="E44" s="1107"/>
      <c r="F44" s="1107">
        <f>'8'!H11</f>
        <v>52.46153846153846</v>
      </c>
      <c r="G44" s="1104" t="s">
        <v>68</v>
      </c>
      <c r="H44" s="1103" t="s">
        <v>66</v>
      </c>
      <c r="J44" s="31"/>
    </row>
    <row r="45" spans="1:10" x14ac:dyDescent="0.2">
      <c r="A45" s="1104">
        <v>26</v>
      </c>
      <c r="B45" s="1105" t="s">
        <v>1392</v>
      </c>
      <c r="C45" s="1106"/>
      <c r="D45" s="1106"/>
      <c r="E45" s="1107"/>
      <c r="F45" s="1107">
        <f>'8'!I11</f>
        <v>3.4600847181492345</v>
      </c>
      <c r="G45" s="1104" t="s">
        <v>70</v>
      </c>
      <c r="H45" s="1103" t="s">
        <v>66</v>
      </c>
      <c r="J45" s="31"/>
    </row>
    <row r="46" spans="1:10" x14ac:dyDescent="0.2">
      <c r="A46" s="1104">
        <v>27</v>
      </c>
      <c r="B46" s="1105" t="s">
        <v>1393</v>
      </c>
      <c r="C46" s="1106"/>
      <c r="D46" s="1106"/>
      <c r="E46" s="1107"/>
      <c r="F46" s="1107">
        <f>'8'!J11</f>
        <v>3.5167807103290976</v>
      </c>
      <c r="G46" s="1104" t="s">
        <v>70</v>
      </c>
      <c r="H46" s="1103" t="s">
        <v>66</v>
      </c>
      <c r="J46" s="31"/>
    </row>
    <row r="47" spans="1:10" x14ac:dyDescent="0.2">
      <c r="A47" s="1104">
        <v>28</v>
      </c>
      <c r="B47" s="1105" t="s">
        <v>72</v>
      </c>
      <c r="C47" s="1106"/>
      <c r="D47" s="1106"/>
      <c r="E47" s="1118"/>
      <c r="F47" s="1118">
        <f>'9'!D19</f>
        <v>100</v>
      </c>
      <c r="G47" s="1104" t="s">
        <v>27</v>
      </c>
      <c r="H47" s="1103" t="s">
        <v>73</v>
      </c>
    </row>
    <row r="48" spans="1:10" x14ac:dyDescent="0.2">
      <c r="A48" s="1104">
        <v>29</v>
      </c>
      <c r="B48" s="1105" t="s">
        <v>1149</v>
      </c>
      <c r="C48" s="1106"/>
      <c r="D48" s="1106"/>
      <c r="E48" s="1118"/>
      <c r="F48" s="1118">
        <f>'10'!D49</f>
        <v>40</v>
      </c>
      <c r="G48" s="1104" t="s">
        <v>27</v>
      </c>
      <c r="H48" s="1103" t="s">
        <v>78</v>
      </c>
    </row>
    <row r="49" spans="1:10" x14ac:dyDescent="0.2">
      <c r="A49" s="1104">
        <v>30</v>
      </c>
      <c r="B49" s="1105" t="s">
        <v>1312</v>
      </c>
      <c r="C49" s="1106"/>
      <c r="D49" s="1106"/>
      <c r="E49" s="1118"/>
      <c r="F49" s="1118">
        <f>'11'!C16</f>
        <v>100</v>
      </c>
      <c r="G49" s="1104" t="s">
        <v>27</v>
      </c>
      <c r="H49" s="1103" t="s">
        <v>87</v>
      </c>
    </row>
    <row r="50" spans="1:10" x14ac:dyDescent="0.2">
      <c r="A50" s="1104"/>
      <c r="B50" s="1105"/>
      <c r="C50" s="1106"/>
      <c r="D50" s="1106"/>
      <c r="E50" s="1115"/>
      <c r="F50" s="1115"/>
      <c r="G50" s="1104"/>
      <c r="H50" s="1103"/>
    </row>
    <row r="51" spans="1:10" x14ac:dyDescent="0.2">
      <c r="A51" s="1109"/>
      <c r="B51" s="1105"/>
      <c r="C51" s="1119"/>
      <c r="D51" s="1120"/>
      <c r="E51" s="1120"/>
      <c r="F51" s="1120"/>
      <c r="G51" s="1104"/>
      <c r="H51" s="1103"/>
    </row>
    <row r="52" spans="1:10" ht="15" customHeight="1" x14ac:dyDescent="0.25">
      <c r="A52" s="1112" t="s">
        <v>74</v>
      </c>
      <c r="B52" s="1113" t="s">
        <v>75</v>
      </c>
      <c r="C52" s="1106"/>
      <c r="D52" s="1106"/>
      <c r="E52" s="1120"/>
      <c r="F52" s="1120"/>
      <c r="G52" s="1104"/>
      <c r="H52" s="1103"/>
    </row>
    <row r="53" spans="1:10" x14ac:dyDescent="0.2">
      <c r="A53" s="1109">
        <v>31</v>
      </c>
      <c r="B53" s="1105" t="s">
        <v>76</v>
      </c>
      <c r="C53" s="1106"/>
      <c r="D53" s="1106"/>
      <c r="E53" s="1121"/>
      <c r="F53" s="1121">
        <f>'12'!H19</f>
        <v>133</v>
      </c>
      <c r="G53" s="1108" t="s">
        <v>77</v>
      </c>
      <c r="H53" s="1103" t="s">
        <v>94</v>
      </c>
    </row>
    <row r="54" spans="1:10" x14ac:dyDescent="0.2">
      <c r="A54" s="1109">
        <v>32</v>
      </c>
      <c r="B54" s="1105" t="s">
        <v>79</v>
      </c>
      <c r="C54" s="1106"/>
      <c r="D54" s="1106"/>
      <c r="E54" s="1118"/>
      <c r="F54" s="1118">
        <f>'12'!E19</f>
        <v>100</v>
      </c>
      <c r="G54" s="1108" t="s">
        <v>27</v>
      </c>
      <c r="H54" s="1103" t="s">
        <v>94</v>
      </c>
    </row>
    <row r="55" spans="1:10" x14ac:dyDescent="0.2">
      <c r="A55" s="1109">
        <v>33</v>
      </c>
      <c r="B55" s="1105" t="s">
        <v>80</v>
      </c>
      <c r="C55" s="1106"/>
      <c r="D55" s="1106"/>
      <c r="E55" s="1118"/>
      <c r="F55" s="1118">
        <f>'12'!H20</f>
        <v>1.4173062270867316</v>
      </c>
      <c r="G55" s="1108" t="s">
        <v>81</v>
      </c>
      <c r="H55" s="1103" t="s">
        <v>94</v>
      </c>
    </row>
    <row r="56" spans="1:10" x14ac:dyDescent="0.2">
      <c r="A56" s="1109">
        <v>34</v>
      </c>
      <c r="B56" s="1105" t="s">
        <v>82</v>
      </c>
      <c r="C56" s="1106"/>
      <c r="D56" s="1106"/>
      <c r="E56" s="1121"/>
      <c r="F56" s="1121">
        <f>'12'!I19</f>
        <v>58</v>
      </c>
      <c r="G56" s="1104" t="s">
        <v>82</v>
      </c>
      <c r="H56" s="1103" t="s">
        <v>94</v>
      </c>
    </row>
    <row r="57" spans="1:10" x14ac:dyDescent="0.2">
      <c r="A57" s="1109"/>
      <c r="B57" s="1105"/>
      <c r="C57" s="1119"/>
      <c r="D57" s="1120"/>
      <c r="E57" s="1120"/>
      <c r="F57" s="1120"/>
      <c r="G57" s="1104"/>
      <c r="H57" s="1103"/>
    </row>
    <row r="58" spans="1:10" ht="15" x14ac:dyDescent="0.25">
      <c r="A58" s="1112" t="s">
        <v>83</v>
      </c>
      <c r="B58" s="1113" t="s">
        <v>84</v>
      </c>
      <c r="C58" s="1114"/>
      <c r="D58" s="1114"/>
      <c r="E58" s="1114"/>
      <c r="F58" s="1114"/>
      <c r="G58" s="1104"/>
      <c r="H58" s="1103"/>
    </row>
    <row r="59" spans="1:10" x14ac:dyDescent="0.2">
      <c r="A59" s="1104">
        <v>35</v>
      </c>
      <c r="B59" s="1105" t="s">
        <v>85</v>
      </c>
      <c r="C59" s="1122">
        <f>'13'!C21</f>
        <v>8</v>
      </c>
      <c r="D59" s="1123">
        <f>'13'!D21</f>
        <v>9</v>
      </c>
      <c r="E59" s="1123">
        <f>'13'!E21</f>
        <v>17</v>
      </c>
      <c r="F59" s="1123"/>
      <c r="G59" s="1104" t="s">
        <v>86</v>
      </c>
      <c r="H59" s="1103" t="s">
        <v>99</v>
      </c>
    </row>
    <row r="60" spans="1:10" x14ac:dyDescent="0.2">
      <c r="A60" s="1104">
        <v>36</v>
      </c>
      <c r="B60" s="1105" t="s">
        <v>88</v>
      </c>
      <c r="C60" s="1123">
        <f>'13'!F21</f>
        <v>22</v>
      </c>
      <c r="D60" s="1123">
        <f>'13'!G21</f>
        <v>28</v>
      </c>
      <c r="E60" s="1123">
        <f>'13'!H21</f>
        <v>50</v>
      </c>
      <c r="F60" s="1123"/>
      <c r="G60" s="1104" t="s">
        <v>86</v>
      </c>
      <c r="H60" s="1103" t="s">
        <v>99</v>
      </c>
    </row>
    <row r="61" spans="1:10" x14ac:dyDescent="0.2">
      <c r="A61" s="1104">
        <v>37</v>
      </c>
      <c r="B61" s="1105" t="s">
        <v>89</v>
      </c>
      <c r="C61" s="1106"/>
      <c r="D61" s="1106"/>
      <c r="E61" s="1124">
        <f>'13'!K22</f>
        <v>51.918665922757427</v>
      </c>
      <c r="F61" s="1124"/>
      <c r="G61" s="1104" t="s">
        <v>90</v>
      </c>
      <c r="H61" s="1103" t="s">
        <v>99</v>
      </c>
      <c r="J61" s="31"/>
    </row>
    <row r="62" spans="1:10" x14ac:dyDescent="0.2">
      <c r="A62" s="1104">
        <v>38</v>
      </c>
      <c r="B62" s="1105" t="s">
        <v>91</v>
      </c>
      <c r="C62" s="1123">
        <f>'13'!R21</f>
        <v>0</v>
      </c>
      <c r="D62" s="1123">
        <f>'13'!S21</f>
        <v>9</v>
      </c>
      <c r="E62" s="1123">
        <f>'13'!T21</f>
        <v>9</v>
      </c>
      <c r="F62" s="1123"/>
      <c r="G62" s="1104" t="s">
        <v>86</v>
      </c>
      <c r="H62" s="1103" t="s">
        <v>99</v>
      </c>
      <c r="J62" s="31"/>
    </row>
    <row r="63" spans="1:10" x14ac:dyDescent="0.2">
      <c r="A63" s="1104">
        <v>39</v>
      </c>
      <c r="B63" s="1105" t="s">
        <v>92</v>
      </c>
      <c r="C63" s="1106"/>
      <c r="D63" s="1106"/>
      <c r="E63" s="1124">
        <f>'13'!T22</f>
        <v>6.9741491538032356</v>
      </c>
      <c r="F63" s="1124"/>
      <c r="G63" s="1104" t="s">
        <v>90</v>
      </c>
      <c r="H63" s="1103" t="s">
        <v>99</v>
      </c>
      <c r="J63" s="31"/>
    </row>
    <row r="64" spans="1:10" x14ac:dyDescent="0.2">
      <c r="A64" s="1104">
        <v>40</v>
      </c>
      <c r="B64" s="1105" t="s">
        <v>93</v>
      </c>
      <c r="C64" s="1106"/>
      <c r="D64" s="1123">
        <f>'14'!F21</f>
        <v>176</v>
      </c>
      <c r="E64" s="1106"/>
      <c r="F64" s="1106"/>
      <c r="G64" s="1104" t="s">
        <v>86</v>
      </c>
      <c r="H64" s="1103" t="s">
        <v>1150</v>
      </c>
      <c r="J64" s="31"/>
    </row>
    <row r="65" spans="1:10" x14ac:dyDescent="0.2">
      <c r="A65" s="1104">
        <v>41</v>
      </c>
      <c r="B65" s="1105" t="s">
        <v>95</v>
      </c>
      <c r="C65" s="1106"/>
      <c r="D65" s="1124">
        <f>'14'!F22</f>
        <v>136.38336122992993</v>
      </c>
      <c r="E65" s="1106"/>
      <c r="F65" s="1106"/>
      <c r="G65" s="1104" t="s">
        <v>90</v>
      </c>
      <c r="H65" s="1103" t="s">
        <v>1150</v>
      </c>
      <c r="J65" s="31"/>
    </row>
    <row r="66" spans="1:10" x14ac:dyDescent="0.2">
      <c r="A66" s="1104">
        <v>42</v>
      </c>
      <c r="B66" s="1105" t="s">
        <v>96</v>
      </c>
      <c r="C66" s="1123">
        <f>'14'!C21</f>
        <v>140</v>
      </c>
      <c r="D66" s="1123">
        <f>'14'!D21</f>
        <v>241</v>
      </c>
      <c r="E66" s="1123">
        <f>'14'!E21</f>
        <v>381</v>
      </c>
      <c r="F66" s="1123"/>
      <c r="G66" s="1104" t="s">
        <v>86</v>
      </c>
      <c r="H66" s="1103" t="s">
        <v>1150</v>
      </c>
      <c r="J66" s="31"/>
    </row>
    <row r="67" spans="1:10" x14ac:dyDescent="0.2">
      <c r="A67" s="1104">
        <v>43</v>
      </c>
      <c r="B67" s="1105" t="s">
        <v>97</v>
      </c>
      <c r="C67" s="1106"/>
      <c r="D67" s="1106"/>
      <c r="E67" s="1124">
        <f>'14'!E22</f>
        <v>295.23898084433699</v>
      </c>
      <c r="F67" s="1124"/>
      <c r="G67" s="1104" t="s">
        <v>90</v>
      </c>
      <c r="H67" s="1103" t="s">
        <v>1150</v>
      </c>
      <c r="J67" s="31"/>
    </row>
    <row r="68" spans="1:10" x14ac:dyDescent="0.2">
      <c r="A68" s="1104">
        <v>44</v>
      </c>
      <c r="B68" s="1105" t="s">
        <v>98</v>
      </c>
      <c r="C68" s="1123">
        <f>'15'!C21</f>
        <v>7</v>
      </c>
      <c r="D68" s="1123">
        <f>'15'!D21</f>
        <v>12</v>
      </c>
      <c r="E68" s="1123">
        <f>'15'!E21</f>
        <v>19</v>
      </c>
      <c r="F68" s="1123"/>
      <c r="G68" s="1104" t="s">
        <v>86</v>
      </c>
      <c r="H68" s="1103" t="s">
        <v>102</v>
      </c>
      <c r="J68" s="31"/>
    </row>
    <row r="69" spans="1:10" x14ac:dyDescent="0.2">
      <c r="A69" s="1104">
        <v>45</v>
      </c>
      <c r="B69" s="1105" t="s">
        <v>1151</v>
      </c>
      <c r="C69" s="1123">
        <f>'15'!F21</f>
        <v>3</v>
      </c>
      <c r="D69" s="1123">
        <f>'15'!G21</f>
        <v>7</v>
      </c>
      <c r="E69" s="1123">
        <f>'15'!H21</f>
        <v>10</v>
      </c>
      <c r="F69" s="1123"/>
      <c r="G69" s="1104" t="s">
        <v>86</v>
      </c>
      <c r="H69" s="1103" t="s">
        <v>102</v>
      </c>
      <c r="J69" s="31"/>
    </row>
    <row r="70" spans="1:10" x14ac:dyDescent="0.2">
      <c r="A70" s="1104">
        <v>46</v>
      </c>
      <c r="B70" s="1105" t="s">
        <v>100</v>
      </c>
      <c r="C70" s="1123">
        <f>'15'!I21</f>
        <v>2</v>
      </c>
      <c r="D70" s="1123">
        <f>'15'!J21</f>
        <v>21</v>
      </c>
      <c r="E70" s="1123">
        <f>'15'!K21</f>
        <v>23</v>
      </c>
      <c r="F70" s="1123"/>
      <c r="G70" s="1104" t="s">
        <v>86</v>
      </c>
      <c r="H70" s="1103" t="s">
        <v>102</v>
      </c>
      <c r="J70" s="31"/>
    </row>
    <row r="71" spans="1:10" x14ac:dyDescent="0.2">
      <c r="A71" s="1104">
        <v>47</v>
      </c>
      <c r="B71" s="1105" t="s">
        <v>1154</v>
      </c>
      <c r="C71" s="1123">
        <f>'16'!C21</f>
        <v>5</v>
      </c>
      <c r="D71" s="1123">
        <f>'16'!D21</f>
        <v>22</v>
      </c>
      <c r="E71" s="1123">
        <f>'16'!E21</f>
        <v>27</v>
      </c>
      <c r="F71" s="1123"/>
      <c r="G71" s="1104" t="s">
        <v>86</v>
      </c>
      <c r="H71" s="1103" t="s">
        <v>1158</v>
      </c>
      <c r="J71" s="31"/>
    </row>
    <row r="72" spans="1:10" x14ac:dyDescent="0.2">
      <c r="A72" s="1104">
        <v>48</v>
      </c>
      <c r="B72" s="1105" t="s">
        <v>1155</v>
      </c>
      <c r="C72" s="1123">
        <f>'16'!F21</f>
        <v>5</v>
      </c>
      <c r="D72" s="1123">
        <f>'16'!G21</f>
        <v>6</v>
      </c>
      <c r="E72" s="1123">
        <f>'16'!H21</f>
        <v>11</v>
      </c>
      <c r="F72" s="1123"/>
      <c r="G72" s="1104" t="s">
        <v>86</v>
      </c>
      <c r="H72" s="1103" t="s">
        <v>1158</v>
      </c>
      <c r="J72" s="31"/>
    </row>
    <row r="73" spans="1:10" x14ac:dyDescent="0.2">
      <c r="A73" s="1104">
        <v>49</v>
      </c>
      <c r="B73" s="1105" t="s">
        <v>1156</v>
      </c>
      <c r="C73" s="1123">
        <f>'16'!I21</f>
        <v>0</v>
      </c>
      <c r="D73" s="1123">
        <f>'16'!J21</f>
        <v>7</v>
      </c>
      <c r="E73" s="1123">
        <f>'16'!K21</f>
        <v>7</v>
      </c>
      <c r="F73" s="1123"/>
      <c r="G73" s="1104" t="s">
        <v>86</v>
      </c>
      <c r="H73" s="1103" t="s">
        <v>1158</v>
      </c>
      <c r="J73" s="31"/>
    </row>
    <row r="74" spans="1:10" x14ac:dyDescent="0.2">
      <c r="A74" s="1104">
        <v>50</v>
      </c>
      <c r="B74" s="1105" t="s">
        <v>1157</v>
      </c>
      <c r="C74" s="1123">
        <f>'16'!L21</f>
        <v>9</v>
      </c>
      <c r="D74" s="1123">
        <f>'16'!M21</f>
        <v>28</v>
      </c>
      <c r="E74" s="1123">
        <f>'16'!N21</f>
        <v>37</v>
      </c>
      <c r="F74" s="1123"/>
      <c r="G74" s="1104" t="s">
        <v>86</v>
      </c>
      <c r="H74" s="1103" t="s">
        <v>1158</v>
      </c>
      <c r="J74" s="31"/>
    </row>
    <row r="75" spans="1:10" x14ac:dyDescent="0.2">
      <c r="A75" s="1104">
        <v>51</v>
      </c>
      <c r="B75" s="1105" t="s">
        <v>1160</v>
      </c>
      <c r="C75" s="1123">
        <f>'17'!C22</f>
        <v>6</v>
      </c>
      <c r="D75" s="1123">
        <f>'17'!D22</f>
        <v>15</v>
      </c>
      <c r="E75" s="1123">
        <f>'17'!E22</f>
        <v>21</v>
      </c>
      <c r="F75" s="1123"/>
      <c r="G75" s="1104" t="s">
        <v>86</v>
      </c>
      <c r="H75" s="1103" t="s">
        <v>106</v>
      </c>
      <c r="J75" s="31"/>
    </row>
    <row r="76" spans="1:10" x14ac:dyDescent="0.2">
      <c r="A76" s="1104">
        <v>52</v>
      </c>
      <c r="B76" s="1105" t="s">
        <v>1159</v>
      </c>
      <c r="C76" s="1123">
        <f>'17'!F22</f>
        <v>2</v>
      </c>
      <c r="D76" s="1123">
        <f>'17'!G22</f>
        <v>13</v>
      </c>
      <c r="E76" s="1123">
        <f>'17'!H22</f>
        <v>15</v>
      </c>
      <c r="F76" s="1123"/>
      <c r="G76" s="1104" t="s">
        <v>86</v>
      </c>
      <c r="H76" s="1103" t="s">
        <v>106</v>
      </c>
      <c r="J76" s="31"/>
    </row>
    <row r="77" spans="1:10" x14ac:dyDescent="0.2">
      <c r="A77" s="1104">
        <v>53</v>
      </c>
      <c r="B77" s="1105" t="s">
        <v>101</v>
      </c>
      <c r="C77" s="1123">
        <f>'17'!I22</f>
        <v>8</v>
      </c>
      <c r="D77" s="1123">
        <f>'17'!J22</f>
        <v>28</v>
      </c>
      <c r="E77" s="1123">
        <f>'17'!K22</f>
        <v>36</v>
      </c>
      <c r="F77" s="1123"/>
      <c r="G77" s="1104" t="s">
        <v>86</v>
      </c>
      <c r="H77" s="1103" t="s">
        <v>106</v>
      </c>
      <c r="J77" s="31"/>
    </row>
    <row r="78" spans="1:10" x14ac:dyDescent="0.2">
      <c r="A78" s="1104"/>
      <c r="B78" s="1105"/>
      <c r="C78" s="1120"/>
      <c r="D78" s="1120"/>
      <c r="E78" s="1120"/>
      <c r="F78" s="1120"/>
      <c r="G78" s="1104"/>
      <c r="H78" s="1103"/>
      <c r="J78" s="31"/>
    </row>
    <row r="79" spans="1:10" ht="15" x14ac:dyDescent="0.25">
      <c r="A79" s="1112" t="s">
        <v>103</v>
      </c>
      <c r="B79" s="1113" t="s">
        <v>104</v>
      </c>
      <c r="C79" s="1119"/>
      <c r="D79" s="1119"/>
      <c r="E79" s="1119"/>
      <c r="F79" s="1119"/>
      <c r="G79" s="1104"/>
      <c r="H79" s="1103"/>
      <c r="J79" s="10"/>
    </row>
    <row r="80" spans="1:10" x14ac:dyDescent="0.2">
      <c r="A80" s="1104">
        <v>54</v>
      </c>
      <c r="B80" s="1105" t="s">
        <v>105</v>
      </c>
      <c r="C80" s="1106"/>
      <c r="D80" s="1106"/>
      <c r="E80" s="1107"/>
      <c r="F80" s="1107">
        <f>'19'!D19*100</f>
        <v>98.920556692083565</v>
      </c>
      <c r="G80" s="1104" t="s">
        <v>27</v>
      </c>
      <c r="H80" s="1103" t="s">
        <v>109</v>
      </c>
    </row>
    <row r="81" spans="1:10" x14ac:dyDescent="0.2">
      <c r="A81" s="1104">
        <v>55</v>
      </c>
      <c r="B81" s="1105" t="s">
        <v>107</v>
      </c>
      <c r="C81" s="1106"/>
      <c r="D81" s="1106"/>
      <c r="E81" s="1125"/>
      <c r="F81" s="1123">
        <f>'20'!C42</f>
        <v>202641232727</v>
      </c>
      <c r="G81" s="1108" t="s">
        <v>108</v>
      </c>
      <c r="H81" s="1103" t="s">
        <v>117</v>
      </c>
      <c r="J81" s="31"/>
    </row>
    <row r="82" spans="1:10" x14ac:dyDescent="0.2">
      <c r="A82" s="1104">
        <v>56</v>
      </c>
      <c r="B82" s="1105" t="s">
        <v>110</v>
      </c>
      <c r="C82" s="1106"/>
      <c r="D82" s="1106"/>
      <c r="E82" s="1118"/>
      <c r="F82" s="1118">
        <f>'20'!D44</f>
        <v>19.29274891136086</v>
      </c>
      <c r="G82" s="1104" t="s">
        <v>27</v>
      </c>
      <c r="H82" s="1103" t="s">
        <v>117</v>
      </c>
    </row>
    <row r="83" spans="1:10" x14ac:dyDescent="0.2">
      <c r="A83" s="1104">
        <v>57</v>
      </c>
      <c r="B83" s="1105" t="s">
        <v>111</v>
      </c>
      <c r="C83" s="1106"/>
      <c r="D83" s="1106"/>
      <c r="E83" s="1125"/>
      <c r="F83" s="1124">
        <f>'20'!C45</f>
        <v>1570277.979720724</v>
      </c>
      <c r="G83" s="1104" t="s">
        <v>108</v>
      </c>
      <c r="H83" s="1103" t="s">
        <v>117</v>
      </c>
    </row>
    <row r="84" spans="1:10" x14ac:dyDescent="0.2">
      <c r="A84" s="1104"/>
      <c r="B84" s="1105"/>
      <c r="C84" s="1119"/>
      <c r="D84" s="1120"/>
      <c r="E84" s="1120"/>
      <c r="F84" s="1120"/>
      <c r="G84" s="1104"/>
      <c r="H84" s="1103"/>
    </row>
    <row r="85" spans="1:10" ht="15" x14ac:dyDescent="0.25">
      <c r="A85" s="1112" t="s">
        <v>112</v>
      </c>
      <c r="B85" s="1113" t="s">
        <v>113</v>
      </c>
      <c r="C85" s="1119"/>
      <c r="D85" s="1119"/>
      <c r="E85" s="1119"/>
      <c r="F85" s="1119"/>
      <c r="G85" s="1104"/>
      <c r="H85" s="1103"/>
    </row>
    <row r="86" spans="1:10" ht="15" x14ac:dyDescent="0.25">
      <c r="A86" s="1112" t="s">
        <v>114</v>
      </c>
      <c r="B86" s="1113" t="s">
        <v>115</v>
      </c>
      <c r="C86" s="1119"/>
      <c r="D86" s="1119"/>
      <c r="E86" s="1119"/>
      <c r="F86" s="1119"/>
      <c r="G86" s="1104"/>
      <c r="H86" s="1103"/>
    </row>
    <row r="87" spans="1:10" x14ac:dyDescent="0.2">
      <c r="A87" s="1104">
        <v>58</v>
      </c>
      <c r="B87" s="1105" t="s">
        <v>116</v>
      </c>
      <c r="C87" s="1126">
        <f>'21'!D20</f>
        <v>979</v>
      </c>
      <c r="D87" s="1126">
        <f>'21'!G20</f>
        <v>926</v>
      </c>
      <c r="E87" s="1126">
        <f>'21'!J20</f>
        <v>1905</v>
      </c>
      <c r="F87" s="1126"/>
      <c r="G87" s="1104" t="s">
        <v>86</v>
      </c>
      <c r="H87" s="1103" t="s">
        <v>122</v>
      </c>
    </row>
    <row r="88" spans="1:10" x14ac:dyDescent="0.2">
      <c r="A88" s="1104">
        <v>59</v>
      </c>
      <c r="B88" s="1105" t="s">
        <v>118</v>
      </c>
      <c r="C88" s="1127">
        <f>'21'!E21</f>
        <v>8.1053698074974676</v>
      </c>
      <c r="D88" s="1107">
        <f>'21'!H21</f>
        <v>9.6256684491978621</v>
      </c>
      <c r="E88" s="1107">
        <f>'21'!K21</f>
        <v>8.8449531737773146</v>
      </c>
      <c r="F88" s="1107"/>
      <c r="G88" s="1104" t="s">
        <v>119</v>
      </c>
      <c r="H88" s="1103" t="s">
        <v>122</v>
      </c>
    </row>
    <row r="89" spans="1:10" x14ac:dyDescent="0.2">
      <c r="A89" s="1104">
        <v>60</v>
      </c>
      <c r="B89" s="1105" t="s">
        <v>120</v>
      </c>
      <c r="C89" s="1106"/>
      <c r="D89" s="1128">
        <f>'22'!H18</f>
        <v>3</v>
      </c>
      <c r="E89" s="1106"/>
      <c r="F89" s="1106"/>
      <c r="G89" s="1104" t="s">
        <v>121</v>
      </c>
      <c r="H89" s="1103" t="s">
        <v>1161</v>
      </c>
    </row>
    <row r="90" spans="1:10" x14ac:dyDescent="0.2">
      <c r="A90" s="1104">
        <v>61</v>
      </c>
      <c r="B90" s="1105" t="s">
        <v>123</v>
      </c>
      <c r="C90" s="1106"/>
      <c r="D90" s="1111">
        <f>'22'!H19</f>
        <v>157.48031496062993</v>
      </c>
      <c r="E90" s="1106"/>
      <c r="F90" s="1106"/>
      <c r="G90" s="1104" t="s">
        <v>124</v>
      </c>
      <c r="H90" s="1103" t="s">
        <v>1161</v>
      </c>
    </row>
    <row r="91" spans="1:10" x14ac:dyDescent="0.2">
      <c r="A91" s="1104">
        <v>62</v>
      </c>
      <c r="B91" s="1105" t="s">
        <v>125</v>
      </c>
      <c r="C91" s="1106"/>
      <c r="D91" s="1111">
        <f>'24'!F19</f>
        <v>87.291572780531766</v>
      </c>
      <c r="E91" s="1106"/>
      <c r="F91" s="1106"/>
      <c r="G91" s="1104" t="s">
        <v>27</v>
      </c>
      <c r="H91" s="1103" t="s">
        <v>128</v>
      </c>
    </row>
    <row r="92" spans="1:10" x14ac:dyDescent="0.2">
      <c r="A92" s="1104">
        <v>63</v>
      </c>
      <c r="B92" s="1105" t="s">
        <v>126</v>
      </c>
      <c r="C92" s="1106"/>
      <c r="D92" s="1111">
        <f>'24'!H19</f>
        <v>85.263632266786843</v>
      </c>
      <c r="E92" s="1106"/>
      <c r="F92" s="1106"/>
      <c r="G92" s="1104" t="s">
        <v>27</v>
      </c>
      <c r="H92" s="1103" t="s">
        <v>128</v>
      </c>
    </row>
    <row r="93" spans="1:10" x14ac:dyDescent="0.2">
      <c r="A93" s="1104">
        <v>64</v>
      </c>
      <c r="B93" s="1105" t="s">
        <v>1162</v>
      </c>
      <c r="C93" s="1106"/>
      <c r="D93" s="1111">
        <f>'24'!J19</f>
        <v>83.370887787291565</v>
      </c>
      <c r="E93" s="1106"/>
      <c r="F93" s="1106"/>
      <c r="G93" s="1104" t="s">
        <v>27</v>
      </c>
      <c r="H93" s="1103" t="s">
        <v>128</v>
      </c>
    </row>
    <row r="94" spans="1:10" x14ac:dyDescent="0.2">
      <c r="A94" s="1104">
        <v>65</v>
      </c>
      <c r="B94" s="1105" t="s">
        <v>1163</v>
      </c>
      <c r="C94" s="1106"/>
      <c r="D94" s="1111">
        <f>'24'!M19</f>
        <v>90.037771482530687</v>
      </c>
      <c r="E94" s="1106"/>
      <c r="F94" s="1106"/>
      <c r="G94" s="1104" t="s">
        <v>27</v>
      </c>
      <c r="H94" s="1103" t="s">
        <v>128</v>
      </c>
    </row>
    <row r="95" spans="1:10" x14ac:dyDescent="0.2">
      <c r="A95" s="1104">
        <v>66</v>
      </c>
      <c r="B95" s="1105" t="s">
        <v>1164</v>
      </c>
      <c r="C95" s="1106"/>
      <c r="D95" s="1111">
        <f>'24'!Q19</f>
        <v>89.282341831916895</v>
      </c>
      <c r="E95" s="1106"/>
      <c r="F95" s="1106"/>
      <c r="G95" s="1104" t="s">
        <v>27</v>
      </c>
      <c r="H95" s="1103" t="s">
        <v>128</v>
      </c>
    </row>
    <row r="96" spans="1:10" x14ac:dyDescent="0.2">
      <c r="A96" s="1104">
        <v>67</v>
      </c>
      <c r="B96" s="1105" t="s">
        <v>130</v>
      </c>
      <c r="C96" s="1106"/>
      <c r="D96" s="1111">
        <f>'24'!S19</f>
        <v>89.565627950897081</v>
      </c>
      <c r="E96" s="1106"/>
      <c r="F96" s="1106"/>
      <c r="G96" s="1104" t="s">
        <v>27</v>
      </c>
      <c r="H96" s="1103" t="s">
        <v>128</v>
      </c>
    </row>
    <row r="97" spans="1:8" x14ac:dyDescent="0.2">
      <c r="A97" s="1104">
        <v>68</v>
      </c>
      <c r="B97" s="1105" t="s">
        <v>127</v>
      </c>
      <c r="C97" s="1106"/>
      <c r="D97" s="1111">
        <f>'25'!P19</f>
        <v>86.615592609283468</v>
      </c>
      <c r="E97" s="1106"/>
      <c r="F97" s="1106"/>
      <c r="G97" s="1104" t="s">
        <v>27</v>
      </c>
      <c r="H97" s="1103" t="s">
        <v>1165</v>
      </c>
    </row>
    <row r="98" spans="1:8" x14ac:dyDescent="0.2">
      <c r="A98" s="1104">
        <v>69</v>
      </c>
      <c r="B98" s="1105" t="s">
        <v>129</v>
      </c>
      <c r="C98" s="1106"/>
      <c r="D98" s="1111">
        <f>'28'!F18</f>
        <v>82.018927444794954</v>
      </c>
      <c r="E98" s="1106"/>
      <c r="F98" s="1106"/>
      <c r="G98" s="1104" t="s">
        <v>27</v>
      </c>
      <c r="H98" s="1103" t="s">
        <v>131</v>
      </c>
    </row>
    <row r="99" spans="1:8" x14ac:dyDescent="0.2">
      <c r="A99" s="1104">
        <v>70</v>
      </c>
      <c r="B99" s="1105" t="s">
        <v>1166</v>
      </c>
      <c r="C99" s="1106"/>
      <c r="D99" s="1111">
        <f>'28'!H18</f>
        <v>82.018927444794954</v>
      </c>
      <c r="E99" s="1106"/>
      <c r="F99" s="1106"/>
      <c r="G99" s="1104" t="s">
        <v>27</v>
      </c>
      <c r="H99" s="1103" t="s">
        <v>131</v>
      </c>
    </row>
    <row r="100" spans="1:8" x14ac:dyDescent="0.2">
      <c r="A100" s="1104">
        <v>71</v>
      </c>
      <c r="B100" s="1105" t="s">
        <v>1169</v>
      </c>
      <c r="C100" s="1106"/>
      <c r="D100" s="1111">
        <f>'32'!G20</f>
        <v>112.21270842721947</v>
      </c>
      <c r="E100" s="1106"/>
      <c r="F100" s="1106"/>
      <c r="G100" s="1104" t="s">
        <v>27</v>
      </c>
      <c r="H100" s="1103" t="s">
        <v>1168</v>
      </c>
    </row>
    <row r="101" spans="1:8" x14ac:dyDescent="0.2">
      <c r="A101" s="1104">
        <v>72</v>
      </c>
      <c r="B101" s="1105" t="s">
        <v>1167</v>
      </c>
      <c r="C101" s="1106"/>
      <c r="D101" s="1106"/>
      <c r="E101" s="1107">
        <f>'29'!V19</f>
        <v>79.034003788220446</v>
      </c>
      <c r="F101" s="1107"/>
      <c r="G101" s="1104" t="s">
        <v>27</v>
      </c>
      <c r="H101" s="1103" t="s">
        <v>133</v>
      </c>
    </row>
    <row r="102" spans="1:8" x14ac:dyDescent="0.2">
      <c r="A102" s="1104">
        <v>73</v>
      </c>
      <c r="B102" s="1105" t="s">
        <v>132</v>
      </c>
      <c r="C102" s="1106"/>
      <c r="D102" s="1106"/>
      <c r="E102" s="1107">
        <f>'31'!V19</f>
        <v>73.984891406987728</v>
      </c>
      <c r="F102" s="1107"/>
      <c r="G102" s="1104" t="s">
        <v>27</v>
      </c>
      <c r="H102" s="1103" t="s">
        <v>138</v>
      </c>
    </row>
    <row r="103" spans="1:8" x14ac:dyDescent="0.2">
      <c r="A103" s="1104"/>
      <c r="B103" s="1105"/>
      <c r="C103" s="1114"/>
      <c r="D103" s="1114"/>
      <c r="E103" s="1114"/>
      <c r="F103" s="1114"/>
      <c r="G103" s="1104"/>
      <c r="H103" s="1103"/>
    </row>
    <row r="104" spans="1:8" ht="15" x14ac:dyDescent="0.25">
      <c r="A104" s="1112" t="s">
        <v>134</v>
      </c>
      <c r="B104" s="1113" t="s">
        <v>135</v>
      </c>
      <c r="C104" s="1119"/>
      <c r="D104" s="1119"/>
      <c r="E104" s="1119"/>
      <c r="F104" s="1119"/>
      <c r="G104" s="1104"/>
      <c r="H104" s="1103"/>
    </row>
    <row r="105" spans="1:8" x14ac:dyDescent="0.2">
      <c r="A105" s="1104">
        <v>74</v>
      </c>
      <c r="B105" s="1105" t="s">
        <v>136</v>
      </c>
      <c r="C105" s="1106">
        <f>'34'!D20</f>
        <v>11</v>
      </c>
      <c r="D105" s="1106">
        <f>'34'!I20</f>
        <v>3</v>
      </c>
      <c r="E105" s="1106">
        <f>'34'!N20</f>
        <v>14</v>
      </c>
      <c r="F105" s="1106"/>
      <c r="G105" s="1104" t="s">
        <v>137</v>
      </c>
      <c r="H105" s="1103" t="s">
        <v>148</v>
      </c>
    </row>
    <row r="106" spans="1:8" x14ac:dyDescent="0.2">
      <c r="A106" s="1104">
        <v>75</v>
      </c>
      <c r="B106" s="1105" t="s">
        <v>139</v>
      </c>
      <c r="C106" s="1107">
        <f>'34'!D21</f>
        <v>11.235955056179774</v>
      </c>
      <c r="D106" s="1107">
        <f>'34'!I21</f>
        <v>3.2397408207343412</v>
      </c>
      <c r="E106" s="1107">
        <f>'34'!N21</f>
        <v>7.349081364829396</v>
      </c>
      <c r="F106" s="1107"/>
      <c r="G106" s="1104" t="s">
        <v>119</v>
      </c>
      <c r="H106" s="1103" t="s">
        <v>148</v>
      </c>
    </row>
    <row r="107" spans="1:8" x14ac:dyDescent="0.2">
      <c r="A107" s="1104">
        <v>76</v>
      </c>
      <c r="B107" s="1105" t="s">
        <v>1170</v>
      </c>
      <c r="C107" s="1106">
        <f>'34'!F20</f>
        <v>13</v>
      </c>
      <c r="D107" s="1106">
        <f>'34'!K20</f>
        <v>4</v>
      </c>
      <c r="E107" s="1106">
        <f>'34'!P20</f>
        <v>17</v>
      </c>
      <c r="F107" s="1106"/>
      <c r="G107" s="1104" t="s">
        <v>140</v>
      </c>
      <c r="H107" s="1103" t="s">
        <v>148</v>
      </c>
    </row>
    <row r="108" spans="1:8" x14ac:dyDescent="0.2">
      <c r="A108" s="1104">
        <v>77</v>
      </c>
      <c r="B108" s="1105" t="s">
        <v>141</v>
      </c>
      <c r="C108" s="1107">
        <f>'34'!F21</f>
        <v>13.278855975485188</v>
      </c>
      <c r="D108" s="1107">
        <f>'34'!K21</f>
        <v>4.3196544276457889</v>
      </c>
      <c r="E108" s="1107">
        <f>'34'!P21</f>
        <v>8.9238845144356951</v>
      </c>
      <c r="F108" s="1107"/>
      <c r="G108" s="1104" t="s">
        <v>119</v>
      </c>
      <c r="H108" s="1103" t="s">
        <v>148</v>
      </c>
    </row>
    <row r="109" spans="1:8" x14ac:dyDescent="0.2">
      <c r="A109" s="1104">
        <v>78</v>
      </c>
      <c r="B109" s="1105" t="s">
        <v>142</v>
      </c>
      <c r="C109" s="1106">
        <f>'34'!H20</f>
        <v>14</v>
      </c>
      <c r="D109" s="1106">
        <f>'34'!M20</f>
        <v>5</v>
      </c>
      <c r="E109" s="1106">
        <f>'34'!R20</f>
        <v>19</v>
      </c>
      <c r="F109" s="1106"/>
      <c r="G109" s="1104" t="s">
        <v>143</v>
      </c>
      <c r="H109" s="1103" t="s">
        <v>148</v>
      </c>
    </row>
    <row r="110" spans="1:8" x14ac:dyDescent="0.2">
      <c r="A110" s="1104">
        <v>79</v>
      </c>
      <c r="B110" s="1105" t="s">
        <v>144</v>
      </c>
      <c r="C110" s="1107">
        <f>'34'!H21</f>
        <v>14.300306435137896</v>
      </c>
      <c r="D110" s="1107">
        <f>'34'!M21</f>
        <v>5.3995680345572348</v>
      </c>
      <c r="E110" s="1107">
        <f>'34'!R21</f>
        <v>9.9737532808398957</v>
      </c>
      <c r="F110" s="1107"/>
      <c r="G110" s="1104" t="s">
        <v>119</v>
      </c>
      <c r="H110" s="1103" t="s">
        <v>148</v>
      </c>
    </row>
    <row r="111" spans="1:8" x14ac:dyDescent="0.2">
      <c r="A111" s="1104">
        <v>80</v>
      </c>
      <c r="B111" s="1105" t="s">
        <v>145</v>
      </c>
      <c r="C111" s="1107">
        <f>'37'!H19</f>
        <v>92.271442035815269</v>
      </c>
      <c r="D111" s="1107">
        <f>'37'!J19</f>
        <v>45.932539682539684</v>
      </c>
      <c r="E111" s="1107">
        <f>'37'!L19</f>
        <v>94.49404761904762</v>
      </c>
      <c r="F111" s="1110"/>
      <c r="G111" s="1104" t="s">
        <v>27</v>
      </c>
      <c r="H111" s="1103" t="s">
        <v>153</v>
      </c>
    </row>
    <row r="112" spans="1:8" x14ac:dyDescent="0.2">
      <c r="A112" s="1104">
        <v>81</v>
      </c>
      <c r="B112" s="1105" t="s">
        <v>146</v>
      </c>
      <c r="C112" s="1107">
        <f>'37'!N19</f>
        <v>7.354443309499489</v>
      </c>
      <c r="D112" s="1107">
        <f>'37'!P19</f>
        <v>7.9913606911447079</v>
      </c>
      <c r="E112" s="1107">
        <f>'37'!R19</f>
        <v>7.6640419947506562</v>
      </c>
      <c r="F112" s="1110"/>
      <c r="G112" s="1104" t="s">
        <v>27</v>
      </c>
      <c r="H112" s="1103" t="s">
        <v>153</v>
      </c>
    </row>
    <row r="113" spans="1:9" x14ac:dyDescent="0.2">
      <c r="A113" s="1104">
        <v>82</v>
      </c>
      <c r="B113" s="1105" t="s">
        <v>147</v>
      </c>
      <c r="C113" s="1107">
        <f>'38'!H19</f>
        <v>91.328934967012259</v>
      </c>
      <c r="D113" s="1107">
        <f>'38'!J19</f>
        <v>97.486910994764401</v>
      </c>
      <c r="E113" s="1107">
        <f>'38'!L19</f>
        <v>94.246031746031747</v>
      </c>
      <c r="F113" s="1110"/>
      <c r="G113" s="1104" t="s">
        <v>27</v>
      </c>
      <c r="H113" s="1103" t="s">
        <v>1171</v>
      </c>
    </row>
    <row r="114" spans="1:9" x14ac:dyDescent="0.2">
      <c r="A114" s="1104">
        <v>83</v>
      </c>
      <c r="B114" s="1105" t="s">
        <v>149</v>
      </c>
      <c r="C114" s="1107">
        <f>'38'!N19</f>
        <v>91.89443920829406</v>
      </c>
      <c r="D114" s="1107">
        <f>'38'!P19</f>
        <v>96.963350785340324</v>
      </c>
      <c r="E114" s="1107">
        <f>'38'!R19</f>
        <v>94.295634920634924</v>
      </c>
      <c r="F114" s="1110"/>
      <c r="G114" s="1104" t="s">
        <v>27</v>
      </c>
      <c r="H114" s="1103" t="s">
        <v>1171</v>
      </c>
    </row>
    <row r="115" spans="1:9" x14ac:dyDescent="0.2">
      <c r="A115" s="1104">
        <v>84</v>
      </c>
      <c r="B115" s="1105" t="s">
        <v>150</v>
      </c>
      <c r="C115" s="1106"/>
      <c r="D115" s="1106"/>
      <c r="E115" s="1107">
        <f>'39'!I19</f>
        <v>46.961325966850829</v>
      </c>
      <c r="F115" s="1107"/>
      <c r="G115" s="1104" t="s">
        <v>27</v>
      </c>
      <c r="H115" s="1103" t="s">
        <v>154</v>
      </c>
    </row>
    <row r="116" spans="1:9" x14ac:dyDescent="0.2">
      <c r="A116" s="1104">
        <v>85</v>
      </c>
      <c r="B116" s="1105" t="s">
        <v>151</v>
      </c>
      <c r="C116" s="1107">
        <f>'40'!H19</f>
        <v>92.938931297709928</v>
      </c>
      <c r="D116" s="1107">
        <f>'40'!J19</f>
        <v>100.95440084835631</v>
      </c>
      <c r="E116" s="1107">
        <f>'40'!L19</f>
        <v>96.73530889000503</v>
      </c>
      <c r="F116" s="1107"/>
      <c r="G116" s="1104" t="s">
        <v>27</v>
      </c>
      <c r="H116" s="1103" t="s">
        <v>1172</v>
      </c>
    </row>
    <row r="117" spans="1:9" x14ac:dyDescent="0.2">
      <c r="A117" s="1104">
        <v>86</v>
      </c>
      <c r="B117" s="1105" t="s">
        <v>152</v>
      </c>
      <c r="C117" s="1106"/>
      <c r="D117" s="1106"/>
      <c r="E117" s="1107"/>
      <c r="F117" s="1107">
        <f>'41'!F19</f>
        <v>89.743589743589752</v>
      </c>
      <c r="G117" s="1104" t="s">
        <v>27</v>
      </c>
      <c r="H117" s="1103" t="s">
        <v>157</v>
      </c>
    </row>
    <row r="118" spans="1:9" x14ac:dyDescent="0.2">
      <c r="A118" s="1104">
        <v>87</v>
      </c>
      <c r="B118" s="1105" t="s">
        <v>1173</v>
      </c>
      <c r="C118" s="1107">
        <f>'43'!T20</f>
        <v>88.835877862595424</v>
      </c>
      <c r="D118" s="1107">
        <f>'43'!V20</f>
        <v>94.909862142099684</v>
      </c>
      <c r="E118" s="1107">
        <f>'43'!X20</f>
        <v>91.712707182320443</v>
      </c>
      <c r="F118" s="1107"/>
      <c r="G118" s="1104" t="s">
        <v>27</v>
      </c>
      <c r="H118" s="1103" t="s">
        <v>160</v>
      </c>
    </row>
    <row r="119" spans="1:9" x14ac:dyDescent="0.2">
      <c r="A119" s="1104">
        <v>88</v>
      </c>
      <c r="B119" s="1105" t="s">
        <v>155</v>
      </c>
      <c r="C119" s="1107">
        <f>'43'!Z20</f>
        <v>88.74045801526718</v>
      </c>
      <c r="D119" s="1107">
        <f>'43'!AB20</f>
        <v>97.242841993637327</v>
      </c>
      <c r="E119" s="1107">
        <f>'43'!AD20</f>
        <v>92.767453540934213</v>
      </c>
      <c r="F119" s="1107"/>
      <c r="G119" s="1104" t="s">
        <v>27</v>
      </c>
      <c r="H119" s="1103" t="s">
        <v>160</v>
      </c>
    </row>
    <row r="120" spans="1:9" x14ac:dyDescent="0.2">
      <c r="A120" s="1104">
        <v>89</v>
      </c>
      <c r="B120" s="1129" t="s">
        <v>156</v>
      </c>
      <c r="C120" s="1106"/>
      <c r="D120" s="1106"/>
      <c r="E120" s="1130">
        <f>'45'!L19</f>
        <v>86.601132599636713</v>
      </c>
      <c r="F120" s="1131"/>
      <c r="G120" s="1132" t="s">
        <v>27</v>
      </c>
      <c r="H120" s="1103" t="s">
        <v>162</v>
      </c>
    </row>
    <row r="121" spans="1:9" x14ac:dyDescent="0.2">
      <c r="A121" s="1104">
        <v>90</v>
      </c>
      <c r="B121" s="1105" t="s">
        <v>158</v>
      </c>
      <c r="C121" s="1106"/>
      <c r="D121" s="1106"/>
      <c r="E121" s="1107">
        <f>'45'!I19</f>
        <v>86.210640608034751</v>
      </c>
      <c r="F121" s="1110"/>
      <c r="G121" s="1104" t="s">
        <v>27</v>
      </c>
      <c r="H121" s="1103" t="s">
        <v>162</v>
      </c>
    </row>
    <row r="122" spans="1:9" x14ac:dyDescent="0.2">
      <c r="A122" s="1104">
        <v>91</v>
      </c>
      <c r="B122" s="1105" t="s">
        <v>1175</v>
      </c>
      <c r="C122" s="1106"/>
      <c r="D122" s="1106"/>
      <c r="E122" s="1107">
        <f>'45'!L19</f>
        <v>86.601132599636713</v>
      </c>
      <c r="F122" s="1110"/>
      <c r="G122" s="1104" t="s">
        <v>27</v>
      </c>
      <c r="H122" s="1103" t="s">
        <v>162</v>
      </c>
    </row>
    <row r="123" spans="1:9" ht="15" x14ac:dyDescent="0.25">
      <c r="A123" s="1104">
        <v>92</v>
      </c>
      <c r="B123" s="1105" t="s">
        <v>1174</v>
      </c>
      <c r="C123" s="1106"/>
      <c r="D123" s="1106"/>
      <c r="E123" s="1107">
        <f>'46'!G19</f>
        <v>70.200298316641806</v>
      </c>
      <c r="F123" s="1110"/>
      <c r="G123" s="1104" t="s">
        <v>27</v>
      </c>
      <c r="H123" s="1103" t="s">
        <v>1177</v>
      </c>
      <c r="I123" s="46"/>
    </row>
    <row r="124" spans="1:9" ht="15" x14ac:dyDescent="0.25">
      <c r="A124" s="1104">
        <v>93</v>
      </c>
      <c r="B124" s="1105" t="s">
        <v>1176</v>
      </c>
      <c r="C124" s="1106"/>
      <c r="D124" s="1106"/>
      <c r="E124" s="1107">
        <f>'46'!I19</f>
        <v>99.009162582569786</v>
      </c>
      <c r="F124" s="1110"/>
      <c r="G124" s="1104" t="s">
        <v>27</v>
      </c>
      <c r="H124" s="1103" t="s">
        <v>1177</v>
      </c>
      <c r="I124" s="46"/>
    </row>
    <row r="125" spans="1:9" x14ac:dyDescent="0.2">
      <c r="A125" s="1104">
        <v>94</v>
      </c>
      <c r="B125" s="1105" t="s">
        <v>159</v>
      </c>
      <c r="C125" s="1106">
        <f>'47'!J20</f>
        <v>39.814617515448539</v>
      </c>
      <c r="D125" s="1106">
        <f>'47'!K20</f>
        <v>49.158523344191096</v>
      </c>
      <c r="E125" s="1107">
        <f>'47'!L20</f>
        <v>43.923839083204015</v>
      </c>
      <c r="F125" s="1107"/>
      <c r="G125" s="1104" t="s">
        <v>27</v>
      </c>
      <c r="H125" s="1103" t="s">
        <v>1178</v>
      </c>
    </row>
    <row r="126" spans="1:9" x14ac:dyDescent="0.2">
      <c r="A126" s="1104">
        <v>95</v>
      </c>
      <c r="B126" s="1105" t="s">
        <v>1179</v>
      </c>
      <c r="C126" s="1106"/>
      <c r="D126" s="1106"/>
      <c r="E126" s="1107">
        <f>'48'!F18</f>
        <v>8.5690515806988348</v>
      </c>
      <c r="F126" s="1107"/>
      <c r="G126" s="1104" t="s">
        <v>27</v>
      </c>
      <c r="H126" s="1103" t="s">
        <v>169</v>
      </c>
    </row>
    <row r="127" spans="1:9" x14ac:dyDescent="0.2">
      <c r="A127" s="1104">
        <v>96</v>
      </c>
      <c r="B127" s="1105" t="s">
        <v>1180</v>
      </c>
      <c r="C127" s="1106"/>
      <c r="D127" s="1106"/>
      <c r="E127" s="1107">
        <f>'48'!I18</f>
        <v>4.9986114968064426</v>
      </c>
      <c r="F127" s="1107"/>
      <c r="G127" s="1104" t="s">
        <v>27</v>
      </c>
      <c r="H127" s="1103" t="s">
        <v>169</v>
      </c>
    </row>
    <row r="128" spans="1:9" x14ac:dyDescent="0.2">
      <c r="A128" s="1104">
        <v>97</v>
      </c>
      <c r="B128" s="1105" t="s">
        <v>1181</v>
      </c>
      <c r="C128" s="1106"/>
      <c r="D128" s="1106"/>
      <c r="E128" s="1107">
        <f>'48'!L18</f>
        <v>3.5694366982710544</v>
      </c>
      <c r="F128" s="1107"/>
      <c r="G128" s="1104" t="s">
        <v>27</v>
      </c>
      <c r="H128" s="1103" t="s">
        <v>169</v>
      </c>
    </row>
    <row r="129" spans="1:8" x14ac:dyDescent="0.2">
      <c r="A129" s="1104">
        <v>98</v>
      </c>
      <c r="B129" s="1105" t="s">
        <v>1182</v>
      </c>
      <c r="C129" s="1106"/>
      <c r="D129" s="1106"/>
      <c r="E129" s="1107">
        <f>'48'!N18</f>
        <v>4.1829336307863917E-2</v>
      </c>
      <c r="F129" s="1107"/>
      <c r="G129" s="1104" t="s">
        <v>27</v>
      </c>
      <c r="H129" s="1103" t="s">
        <v>169</v>
      </c>
    </row>
    <row r="130" spans="1:8" ht="16.5" customHeight="1" x14ac:dyDescent="0.2">
      <c r="A130" s="1104">
        <v>99</v>
      </c>
      <c r="B130" s="1133" t="s">
        <v>161</v>
      </c>
      <c r="C130" s="1106"/>
      <c r="D130" s="1106"/>
      <c r="E130" s="1118">
        <f>'49'!F19</f>
        <v>100</v>
      </c>
      <c r="F130" s="1118"/>
      <c r="G130" s="1104" t="s">
        <v>27</v>
      </c>
      <c r="H130" s="1103" t="s">
        <v>171</v>
      </c>
    </row>
    <row r="131" spans="1:8" x14ac:dyDescent="0.2">
      <c r="A131" s="1104">
        <v>100</v>
      </c>
      <c r="B131" s="1133" t="s">
        <v>163</v>
      </c>
      <c r="C131" s="1106"/>
      <c r="D131" s="1106"/>
      <c r="E131" s="1118">
        <f>'49'!I19</f>
        <v>100</v>
      </c>
      <c r="F131" s="1118"/>
      <c r="G131" s="1104" t="s">
        <v>27</v>
      </c>
      <c r="H131" s="1103" t="s">
        <v>171</v>
      </c>
    </row>
    <row r="132" spans="1:8" x14ac:dyDescent="0.2">
      <c r="A132" s="1104">
        <v>101</v>
      </c>
      <c r="B132" s="1133" t="s">
        <v>164</v>
      </c>
      <c r="C132" s="1106"/>
      <c r="D132" s="1106"/>
      <c r="E132" s="1118">
        <f>'49'!L19</f>
        <v>100</v>
      </c>
      <c r="F132" s="1118"/>
      <c r="G132" s="1104" t="s">
        <v>27</v>
      </c>
      <c r="H132" s="1103" t="s">
        <v>171</v>
      </c>
    </row>
    <row r="133" spans="1:8" x14ac:dyDescent="0.2">
      <c r="A133" s="1104">
        <v>102</v>
      </c>
      <c r="B133" s="1133" t="s">
        <v>165</v>
      </c>
      <c r="C133" s="1106"/>
      <c r="D133" s="1106"/>
      <c r="E133" s="1118">
        <f>'49'!O19</f>
        <v>99.963995473716693</v>
      </c>
      <c r="F133" s="1118"/>
      <c r="G133" s="1104" t="s">
        <v>27</v>
      </c>
      <c r="H133" s="1103" t="s">
        <v>171</v>
      </c>
    </row>
    <row r="134" spans="1:8" x14ac:dyDescent="0.2">
      <c r="A134" s="1104"/>
      <c r="B134" s="1133"/>
      <c r="C134" s="1116"/>
      <c r="D134" s="1116"/>
      <c r="E134" s="1115"/>
      <c r="F134" s="1115"/>
      <c r="G134" s="1104"/>
      <c r="H134" s="1103"/>
    </row>
    <row r="135" spans="1:8" ht="15" x14ac:dyDescent="0.25">
      <c r="A135" s="1112" t="s">
        <v>166</v>
      </c>
      <c r="B135" s="1113" t="s">
        <v>167</v>
      </c>
      <c r="C135" s="1116"/>
      <c r="D135" s="1116"/>
      <c r="E135" s="1115"/>
      <c r="F135" s="1115"/>
      <c r="G135" s="1104"/>
      <c r="H135" s="1103"/>
    </row>
    <row r="136" spans="1:8" x14ac:dyDescent="0.2">
      <c r="A136" s="1104">
        <v>103</v>
      </c>
      <c r="B136" s="1105" t="s">
        <v>168</v>
      </c>
      <c r="C136" s="1107">
        <f>'52'!H20</f>
        <v>64.085164522372764</v>
      </c>
      <c r="D136" s="1107">
        <f>'52'!J20</f>
        <v>114.80472297910991</v>
      </c>
      <c r="E136" s="1107">
        <f>'52'!L20</f>
        <v>88.492888531871657</v>
      </c>
      <c r="F136" s="1107"/>
      <c r="G136" s="1104" t="s">
        <v>27</v>
      </c>
      <c r="H136" s="1103" t="s">
        <v>179</v>
      </c>
    </row>
    <row r="137" spans="1:8" x14ac:dyDescent="0.2">
      <c r="A137" s="1104">
        <v>104</v>
      </c>
      <c r="B137" s="1105" t="s">
        <v>1183</v>
      </c>
      <c r="C137" s="1107">
        <f>'53'!H19</f>
        <v>97.837837837837839</v>
      </c>
      <c r="D137" s="1107">
        <f>'53'!J19</f>
        <v>97.837837837837839</v>
      </c>
      <c r="E137" s="1107">
        <f>'53'!L19</f>
        <v>97.837837837837839</v>
      </c>
      <c r="F137" s="1107"/>
      <c r="G137" s="1104" t="s">
        <v>27</v>
      </c>
      <c r="H137" s="1103" t="s">
        <v>184</v>
      </c>
    </row>
    <row r="138" spans="1:8" x14ac:dyDescent="0.2">
      <c r="A138" s="1104">
        <v>105</v>
      </c>
      <c r="B138" s="1105" t="s">
        <v>170</v>
      </c>
      <c r="C138" s="1107">
        <f>'54'!H20</f>
        <v>77.003942181340349</v>
      </c>
      <c r="D138" s="1107">
        <f>'54'!J20</f>
        <v>109.65834428383705</v>
      </c>
      <c r="E138" s="1107">
        <f>'54'!L20</f>
        <v>87.067116150781487</v>
      </c>
      <c r="F138" s="1107"/>
      <c r="G138" s="1104" t="s">
        <v>27</v>
      </c>
      <c r="H138" s="1103" t="s">
        <v>188</v>
      </c>
    </row>
    <row r="139" spans="1:8" ht="15" customHeight="1" x14ac:dyDescent="0.2">
      <c r="A139" s="1132"/>
      <c r="B139" s="1129"/>
      <c r="C139" s="1134"/>
      <c r="D139" s="1134"/>
      <c r="E139" s="1134"/>
      <c r="F139" s="1134"/>
      <c r="G139" s="1132"/>
      <c r="H139" s="1103"/>
    </row>
    <row r="140" spans="1:8" ht="15" x14ac:dyDescent="0.25">
      <c r="A140" s="1112" t="s">
        <v>172</v>
      </c>
      <c r="B140" s="1113" t="s">
        <v>173</v>
      </c>
      <c r="C140" s="1119"/>
      <c r="D140" s="1119"/>
      <c r="E140" s="1119"/>
      <c r="F140" s="1119"/>
      <c r="G140" s="1104"/>
      <c r="H140" s="1103"/>
    </row>
    <row r="141" spans="1:8" ht="15" x14ac:dyDescent="0.25">
      <c r="A141" s="1112" t="s">
        <v>174</v>
      </c>
      <c r="B141" s="1135" t="s">
        <v>175</v>
      </c>
      <c r="C141" s="1119"/>
      <c r="D141" s="1119"/>
      <c r="E141" s="1119"/>
      <c r="F141" s="1119"/>
      <c r="G141" s="1104"/>
      <c r="H141" s="1103"/>
    </row>
    <row r="142" spans="1:8" ht="28.5" x14ac:dyDescent="0.2">
      <c r="A142" s="1109">
        <v>106</v>
      </c>
      <c r="B142" s="1136" t="s">
        <v>176</v>
      </c>
      <c r="C142" s="1106"/>
      <c r="D142" s="1106"/>
      <c r="E142" s="1127">
        <f>'56'!G22</f>
        <v>65.674603174603178</v>
      </c>
      <c r="F142" s="1127"/>
      <c r="G142" s="1104" t="s">
        <v>27</v>
      </c>
      <c r="H142" s="1103" t="s">
        <v>189</v>
      </c>
    </row>
    <row r="143" spans="1:8" x14ac:dyDescent="0.2">
      <c r="A143" s="1109">
        <v>107</v>
      </c>
      <c r="B143" s="1136" t="s">
        <v>1394</v>
      </c>
      <c r="C143" s="1106"/>
      <c r="D143" s="1106"/>
      <c r="E143" s="1127">
        <f>'56'!I24</f>
        <v>42.282958199356912</v>
      </c>
      <c r="F143" s="1127"/>
      <c r="G143" s="1104" t="s">
        <v>27</v>
      </c>
      <c r="H143" s="1103" t="s">
        <v>189</v>
      </c>
    </row>
    <row r="144" spans="1:8" x14ac:dyDescent="0.2">
      <c r="A144" s="1109">
        <v>108</v>
      </c>
      <c r="B144" s="1105" t="s">
        <v>177</v>
      </c>
      <c r="C144" s="1106"/>
      <c r="D144" s="1106"/>
      <c r="E144" s="1127">
        <f>'56'!J25</f>
        <v>72.347266881028943</v>
      </c>
      <c r="F144" s="1127"/>
      <c r="G144" s="1137" t="s">
        <v>27</v>
      </c>
      <c r="H144" s="1103" t="s">
        <v>189</v>
      </c>
    </row>
    <row r="145" spans="1:8" x14ac:dyDescent="0.2">
      <c r="A145" s="1109">
        <v>109</v>
      </c>
      <c r="B145" s="1105" t="s">
        <v>178</v>
      </c>
      <c r="C145" s="1127">
        <f>'57'!K19</f>
        <v>48.214285714285715</v>
      </c>
      <c r="D145" s="1127">
        <f>'57'!M19</f>
        <v>60</v>
      </c>
      <c r="E145" s="1127">
        <f>'57'!O19</f>
        <v>52.747252747252752</v>
      </c>
      <c r="F145" s="1127"/>
      <c r="G145" s="1104" t="s">
        <v>27</v>
      </c>
      <c r="H145" s="1103" t="s">
        <v>191</v>
      </c>
    </row>
    <row r="146" spans="1:8" x14ac:dyDescent="0.2">
      <c r="A146" s="1109">
        <v>110</v>
      </c>
      <c r="B146" s="1105" t="s">
        <v>180</v>
      </c>
      <c r="C146" s="1127">
        <f>'57'!Q19</f>
        <v>32.727272727272727</v>
      </c>
      <c r="D146" s="1127">
        <f>'57'!S19</f>
        <v>38.888888888888893</v>
      </c>
      <c r="E146" s="1127">
        <f>'57'!AA19</f>
        <v>87.912087912087912</v>
      </c>
      <c r="F146" s="1127"/>
      <c r="G146" s="1104" t="s">
        <v>27</v>
      </c>
      <c r="H146" s="1103" t="s">
        <v>191</v>
      </c>
    </row>
    <row r="147" spans="1:8" ht="28.5" x14ac:dyDescent="0.2">
      <c r="A147" s="1109">
        <v>111</v>
      </c>
      <c r="B147" s="1105" t="s">
        <v>1395</v>
      </c>
      <c r="C147" s="1127">
        <f>'57'!W19</f>
        <v>81.818181818181827</v>
      </c>
      <c r="D147" s="1127">
        <f>'57'!Y19</f>
        <v>97.222222222222214</v>
      </c>
      <c r="E147" s="1127">
        <f>'57'!AA19</f>
        <v>87.912087912087912</v>
      </c>
      <c r="F147" s="1127"/>
      <c r="G147" s="1104" t="s">
        <v>27</v>
      </c>
      <c r="H147" s="1103" t="s">
        <v>191</v>
      </c>
    </row>
    <row r="148" spans="1:8" x14ac:dyDescent="0.2">
      <c r="A148" s="1109">
        <v>112</v>
      </c>
      <c r="B148" s="1105" t="s">
        <v>182</v>
      </c>
      <c r="C148" s="1106"/>
      <c r="D148" s="1106"/>
      <c r="E148" s="1127">
        <f>'57'!AC19</f>
        <v>6.593406593406594</v>
      </c>
      <c r="F148" s="1127"/>
      <c r="G148" s="1104" t="s">
        <v>27</v>
      </c>
      <c r="H148" s="1103" t="s">
        <v>191</v>
      </c>
    </row>
    <row r="149" spans="1:8" x14ac:dyDescent="0.2">
      <c r="A149" s="1109">
        <v>113</v>
      </c>
      <c r="B149" s="1105" t="s">
        <v>183</v>
      </c>
      <c r="C149" s="1106"/>
      <c r="D149" s="1106"/>
      <c r="E149" s="1127">
        <f>'58'!P20</f>
        <v>10.921809532449664</v>
      </c>
      <c r="F149" s="1127"/>
      <c r="G149" s="1104" t="s">
        <v>27</v>
      </c>
      <c r="H149" s="1103" t="s">
        <v>193</v>
      </c>
    </row>
    <row r="150" spans="1:8" ht="28.5" x14ac:dyDescent="0.2">
      <c r="A150" s="1109">
        <v>114</v>
      </c>
      <c r="B150" s="1105" t="s">
        <v>185</v>
      </c>
      <c r="C150" s="1106"/>
      <c r="D150" s="1106"/>
      <c r="E150" s="1127"/>
      <c r="F150" s="1127">
        <f>'58'!G23*100</f>
        <v>100</v>
      </c>
      <c r="G150" s="1104" t="s">
        <v>27</v>
      </c>
      <c r="H150" s="1103" t="s">
        <v>193</v>
      </c>
    </row>
    <row r="151" spans="1:8" x14ac:dyDescent="0.2">
      <c r="A151" s="1109">
        <v>115</v>
      </c>
      <c r="B151" s="1105" t="s">
        <v>186</v>
      </c>
      <c r="C151" s="1138">
        <f>'59'!C17</f>
        <v>0</v>
      </c>
      <c r="D151" s="1138">
        <f>'59'!D17</f>
        <v>0</v>
      </c>
      <c r="E151" s="1138">
        <f>'59'!E17</f>
        <v>0</v>
      </c>
      <c r="F151" s="1138"/>
      <c r="G151" s="1104" t="s">
        <v>187</v>
      </c>
      <c r="H151" s="1103" t="s">
        <v>199</v>
      </c>
    </row>
    <row r="152" spans="1:8" x14ac:dyDescent="0.2">
      <c r="A152" s="1109">
        <v>116</v>
      </c>
      <c r="B152" s="1105" t="s">
        <v>1186</v>
      </c>
      <c r="C152" s="1106"/>
      <c r="D152" s="1106"/>
      <c r="E152" s="1127">
        <f>'60'!F19</f>
        <v>73.076923076923066</v>
      </c>
      <c r="F152" s="1127"/>
      <c r="G152" s="1104" t="s">
        <v>27</v>
      </c>
      <c r="H152" s="1103" t="s">
        <v>201</v>
      </c>
    </row>
    <row r="153" spans="1:8" x14ac:dyDescent="0.2">
      <c r="A153" s="1109">
        <v>117</v>
      </c>
      <c r="B153" s="1105" t="s">
        <v>1187</v>
      </c>
      <c r="C153" s="1106"/>
      <c r="D153" s="1106"/>
      <c r="E153" s="1127">
        <f>'61'!H20</f>
        <v>29.618608751954483</v>
      </c>
      <c r="F153" s="1127"/>
      <c r="G153" s="1104" t="s">
        <v>27</v>
      </c>
      <c r="H153" s="1103" t="s">
        <v>207</v>
      </c>
    </row>
    <row r="154" spans="1:8" x14ac:dyDescent="0.2">
      <c r="A154" s="1109">
        <v>118</v>
      </c>
      <c r="B154" s="1105" t="s">
        <v>1188</v>
      </c>
      <c r="C154" s="1106"/>
      <c r="D154" s="1106"/>
      <c r="E154" s="1127">
        <f>'61'!H20</f>
        <v>29.618608751954483</v>
      </c>
      <c r="F154" s="1127"/>
      <c r="G154" s="1104" t="s">
        <v>27</v>
      </c>
      <c r="H154" s="1103" t="s">
        <v>207</v>
      </c>
    </row>
    <row r="155" spans="1:8" x14ac:dyDescent="0.2">
      <c r="A155" s="1109">
        <v>119</v>
      </c>
      <c r="B155" s="1105" t="s">
        <v>1185</v>
      </c>
      <c r="C155" s="1106"/>
      <c r="D155" s="1106"/>
      <c r="E155" s="1127">
        <f>'62'!H20</f>
        <v>83.325822442541693</v>
      </c>
      <c r="F155" s="1127"/>
      <c r="G155" s="1104" t="s">
        <v>27</v>
      </c>
      <c r="H155" s="1103" t="s">
        <v>209</v>
      </c>
    </row>
    <row r="156" spans="1:8" x14ac:dyDescent="0.2">
      <c r="A156" s="1109">
        <v>120</v>
      </c>
      <c r="B156" s="1105" t="s">
        <v>1189</v>
      </c>
      <c r="C156" s="1106"/>
      <c r="D156" s="1106"/>
      <c r="E156" s="1127">
        <f>'62'!I20</f>
        <v>2.3255813953488373</v>
      </c>
      <c r="F156" s="1127"/>
      <c r="G156" s="1104" t="s">
        <v>27</v>
      </c>
      <c r="H156" s="1103" t="s">
        <v>209</v>
      </c>
    </row>
    <row r="157" spans="1:8" x14ac:dyDescent="0.2">
      <c r="A157" s="1109">
        <v>121</v>
      </c>
      <c r="B157" s="1105" t="s">
        <v>1190</v>
      </c>
      <c r="C157" s="1106"/>
      <c r="D157" s="1106"/>
      <c r="E157" s="1127">
        <f>'63'!J20</f>
        <v>100</v>
      </c>
      <c r="F157" s="1127"/>
      <c r="G157" s="1104" t="s">
        <v>27</v>
      </c>
      <c r="H157" s="1103" t="s">
        <v>218</v>
      </c>
    </row>
    <row r="158" spans="1:8" s="691" customFormat="1" x14ac:dyDescent="0.2">
      <c r="A158" s="1109">
        <v>122</v>
      </c>
      <c r="B158" s="1139" t="s">
        <v>190</v>
      </c>
      <c r="C158" s="1140">
        <f>'64'!J19</f>
        <v>4</v>
      </c>
      <c r="D158" s="1140">
        <f>'64'!K19</f>
        <v>1</v>
      </c>
      <c r="E158" s="1140">
        <f>'64'!L19</f>
        <v>5</v>
      </c>
      <c r="F158" s="1140"/>
      <c r="G158" s="1141" t="s">
        <v>187</v>
      </c>
      <c r="H158" s="1103" t="s">
        <v>1191</v>
      </c>
    </row>
    <row r="159" spans="1:8" x14ac:dyDescent="0.2">
      <c r="A159" s="1109">
        <v>123</v>
      </c>
      <c r="B159" s="1105" t="s">
        <v>192</v>
      </c>
      <c r="C159" s="1106">
        <f>'64'!J21</f>
        <v>6.0422048005317155</v>
      </c>
      <c r="D159" s="1106">
        <f>'64'!K21</f>
        <v>1.5911658472162553</v>
      </c>
      <c r="E159" s="1106">
        <f>'64'!L21</f>
        <v>3.8745273076684645</v>
      </c>
      <c r="F159" s="1106"/>
      <c r="G159" s="1104" t="s">
        <v>90</v>
      </c>
      <c r="H159" s="1103" t="s">
        <v>1191</v>
      </c>
    </row>
    <row r="160" spans="1:8" x14ac:dyDescent="0.2">
      <c r="A160" s="1109">
        <v>124</v>
      </c>
      <c r="B160" s="1105" t="s">
        <v>1192</v>
      </c>
      <c r="C160" s="1106"/>
      <c r="D160" s="1106"/>
      <c r="E160" s="1127">
        <f>'65'!J20</f>
        <v>0</v>
      </c>
      <c r="F160" s="1127"/>
      <c r="G160" s="1104" t="s">
        <v>27</v>
      </c>
      <c r="H160" s="1103" t="s">
        <v>222</v>
      </c>
    </row>
    <row r="161" spans="1:8" x14ac:dyDescent="0.2">
      <c r="A161" s="1109">
        <v>125</v>
      </c>
      <c r="B161" s="1105" t="s">
        <v>194</v>
      </c>
      <c r="C161" s="1106"/>
      <c r="D161" s="1106"/>
      <c r="E161" s="1127">
        <f>'65'!F20</f>
        <v>80</v>
      </c>
      <c r="F161" s="1127"/>
      <c r="G161" s="1104" t="s">
        <v>27</v>
      </c>
      <c r="H161" s="1103" t="s">
        <v>222</v>
      </c>
    </row>
    <row r="162" spans="1:8" x14ac:dyDescent="0.2">
      <c r="A162" s="1109">
        <v>126</v>
      </c>
      <c r="B162" s="1105" t="s">
        <v>195</v>
      </c>
      <c r="C162" s="1106"/>
      <c r="D162" s="1106"/>
      <c r="E162" s="1127">
        <f>'65'!H20</f>
        <v>20</v>
      </c>
      <c r="F162" s="1127"/>
      <c r="G162" s="1104" t="s">
        <v>27</v>
      </c>
      <c r="H162" s="1103" t="s">
        <v>222</v>
      </c>
    </row>
    <row r="163" spans="1:8" x14ac:dyDescent="0.2">
      <c r="A163" s="1109">
        <v>127</v>
      </c>
      <c r="B163" s="1105" t="s">
        <v>196</v>
      </c>
      <c r="C163" s="1106"/>
      <c r="D163" s="1106"/>
      <c r="E163" s="1127">
        <f>'65'!G21</f>
        <v>7.74905461533693</v>
      </c>
      <c r="F163" s="1127"/>
      <c r="G163" s="1104" t="s">
        <v>90</v>
      </c>
      <c r="H163" s="1103" t="s">
        <v>222</v>
      </c>
    </row>
    <row r="164" spans="1:8" x14ac:dyDescent="0.2">
      <c r="A164" s="1109">
        <v>128</v>
      </c>
      <c r="B164" s="1105" t="s">
        <v>197</v>
      </c>
      <c r="C164" s="1106"/>
      <c r="D164" s="1106"/>
      <c r="E164" s="1127">
        <f>'66'!L20</f>
        <v>0.38745273076684644</v>
      </c>
      <c r="F164" s="1127"/>
      <c r="G164" s="1104" t="s">
        <v>198</v>
      </c>
      <c r="H164" s="1103" t="s">
        <v>226</v>
      </c>
    </row>
    <row r="165" spans="1:8" x14ac:dyDescent="0.2">
      <c r="A165" s="1109">
        <v>129</v>
      </c>
      <c r="B165" s="1105" t="s">
        <v>200</v>
      </c>
      <c r="C165" s="1106"/>
      <c r="D165" s="1106"/>
      <c r="E165" s="1110" t="str">
        <f>'67'!F20</f>
        <v>NULL</v>
      </c>
      <c r="F165" s="1110"/>
      <c r="G165" s="1104" t="s">
        <v>27</v>
      </c>
      <c r="H165" s="1103" t="s">
        <v>231</v>
      </c>
    </row>
    <row r="166" spans="1:8" x14ac:dyDescent="0.2">
      <c r="A166" s="1109">
        <v>130</v>
      </c>
      <c r="B166" s="1105" t="s">
        <v>202</v>
      </c>
      <c r="C166" s="1106"/>
      <c r="D166" s="1106"/>
      <c r="E166" s="1127">
        <f>'67'!I20</f>
        <v>100</v>
      </c>
      <c r="F166" s="1127"/>
      <c r="G166" s="1104" t="s">
        <v>27</v>
      </c>
      <c r="H166" s="1103" t="s">
        <v>231</v>
      </c>
    </row>
    <row r="167" spans="1:8" x14ac:dyDescent="0.2">
      <c r="A167" s="1109"/>
      <c r="B167" s="1105"/>
      <c r="C167" s="1110"/>
      <c r="D167" s="1110"/>
      <c r="E167" s="1110"/>
      <c r="F167" s="1110"/>
      <c r="G167" s="1104"/>
      <c r="H167" s="1103"/>
    </row>
    <row r="168" spans="1:8" ht="15" x14ac:dyDescent="0.25">
      <c r="A168" s="1142" t="s">
        <v>203</v>
      </c>
      <c r="B168" s="1113" t="s">
        <v>204</v>
      </c>
      <c r="C168" s="1107"/>
      <c r="D168" s="1107"/>
      <c r="E168" s="1107"/>
      <c r="F168" s="1107"/>
      <c r="G168" s="1104"/>
      <c r="H168" s="1103"/>
    </row>
    <row r="169" spans="1:8" x14ac:dyDescent="0.2">
      <c r="A169" s="1104">
        <v>131</v>
      </c>
      <c r="B169" s="1105" t="s">
        <v>205</v>
      </c>
      <c r="C169" s="1106"/>
      <c r="D169" s="1106"/>
      <c r="E169" s="1107">
        <f>'68'!E18</f>
        <v>0</v>
      </c>
      <c r="F169" s="1107"/>
      <c r="G169" s="1143" t="s">
        <v>206</v>
      </c>
      <c r="H169" s="1103" t="s">
        <v>235</v>
      </c>
    </row>
    <row r="170" spans="1:8" x14ac:dyDescent="0.2">
      <c r="A170" s="1104">
        <v>132</v>
      </c>
      <c r="B170" s="1105" t="s">
        <v>208</v>
      </c>
      <c r="C170" s="1106">
        <f>'69'!D20</f>
        <v>0</v>
      </c>
      <c r="D170" s="1106">
        <f>'69'!E20</f>
        <v>0</v>
      </c>
      <c r="E170" s="1106">
        <f>'69'!F20</f>
        <v>0</v>
      </c>
      <c r="F170" s="1106"/>
      <c r="G170" s="1104" t="s">
        <v>187</v>
      </c>
      <c r="H170" s="1103" t="s">
        <v>237</v>
      </c>
    </row>
    <row r="171" spans="1:8" x14ac:dyDescent="0.2">
      <c r="A171" s="1104">
        <v>133</v>
      </c>
      <c r="B171" s="1105" t="s">
        <v>1396</v>
      </c>
      <c r="C171" s="1106"/>
      <c r="D171" s="1106"/>
      <c r="E171" s="1110" t="str">
        <f>'69'!G21</f>
        <v>NULL</v>
      </c>
      <c r="F171" s="1110"/>
      <c r="G171" s="1104" t="s">
        <v>27</v>
      </c>
      <c r="H171" s="1103" t="s">
        <v>237</v>
      </c>
    </row>
    <row r="172" spans="1:8" x14ac:dyDescent="0.2">
      <c r="A172" s="1104">
        <v>134</v>
      </c>
      <c r="B172" s="1105" t="s">
        <v>211</v>
      </c>
      <c r="C172" s="1106">
        <f>'69'!H20</f>
        <v>0</v>
      </c>
      <c r="D172" s="1106">
        <f>'69'!I20</f>
        <v>0</v>
      </c>
      <c r="E172" s="1106">
        <f>'69'!J20</f>
        <v>0</v>
      </c>
      <c r="F172" s="1106"/>
      <c r="G172" s="1104" t="s">
        <v>187</v>
      </c>
      <c r="H172" s="1103" t="s">
        <v>237</v>
      </c>
    </row>
    <row r="173" spans="1:8" x14ac:dyDescent="0.2">
      <c r="A173" s="1104">
        <v>135</v>
      </c>
      <c r="B173" s="1105" t="s">
        <v>212</v>
      </c>
      <c r="C173" s="1106">
        <f>'69'!K20</f>
        <v>0</v>
      </c>
      <c r="D173" s="1106">
        <f>'69'!L20</f>
        <v>0</v>
      </c>
      <c r="E173" s="1106">
        <f>'69'!M20</f>
        <v>0</v>
      </c>
      <c r="F173" s="1106"/>
      <c r="G173" s="1104" t="s">
        <v>187</v>
      </c>
      <c r="H173" s="1103" t="s">
        <v>237</v>
      </c>
    </row>
    <row r="174" spans="1:8" x14ac:dyDescent="0.2">
      <c r="A174" s="1104">
        <v>136</v>
      </c>
      <c r="B174" s="1105" t="s">
        <v>1397</v>
      </c>
      <c r="C174" s="1106"/>
      <c r="D174" s="1106"/>
      <c r="E174" s="1110" t="str">
        <f>'69'!N21</f>
        <v>NULL</v>
      </c>
      <c r="F174" s="1110"/>
      <c r="G174" s="1104" t="s">
        <v>27</v>
      </c>
      <c r="H174" s="1103" t="s">
        <v>237</v>
      </c>
    </row>
    <row r="175" spans="1:8" x14ac:dyDescent="0.2">
      <c r="A175" s="1104">
        <v>137</v>
      </c>
      <c r="B175" s="1105" t="s">
        <v>214</v>
      </c>
      <c r="C175" s="1106">
        <f>'69'!O20</f>
        <v>0</v>
      </c>
      <c r="D175" s="1106">
        <f>'69'!P20</f>
        <v>0</v>
      </c>
      <c r="E175" s="1106">
        <f>'69'!Q20</f>
        <v>0</v>
      </c>
      <c r="F175" s="1106"/>
      <c r="G175" s="1104" t="s">
        <v>187</v>
      </c>
      <c r="H175" s="1103" t="s">
        <v>237</v>
      </c>
    </row>
    <row r="176" spans="1:8" x14ac:dyDescent="0.2">
      <c r="A176" s="1104">
        <v>138</v>
      </c>
      <c r="B176" s="1105" t="s">
        <v>215</v>
      </c>
      <c r="C176" s="1106">
        <f>'69'!R20</f>
        <v>0</v>
      </c>
      <c r="D176" s="1106">
        <f>'69'!S20</f>
        <v>0</v>
      </c>
      <c r="E176" s="1106">
        <f>'69'!T20</f>
        <v>0</v>
      </c>
      <c r="F176" s="1106"/>
      <c r="G176" s="1104" t="s">
        <v>187</v>
      </c>
      <c r="H176" s="1103" t="s">
        <v>237</v>
      </c>
    </row>
    <row r="177" spans="1:9" x14ac:dyDescent="0.2">
      <c r="A177" s="1104">
        <v>139</v>
      </c>
      <c r="B177" s="1105" t="s">
        <v>216</v>
      </c>
      <c r="C177" s="1107">
        <f>'69'!R22</f>
        <v>0</v>
      </c>
      <c r="D177" s="1107">
        <f>'69'!S22</f>
        <v>0</v>
      </c>
      <c r="E177" s="1107">
        <f>'69'!T22</f>
        <v>0</v>
      </c>
      <c r="F177" s="1107"/>
      <c r="G177" s="1104" t="s">
        <v>90</v>
      </c>
      <c r="H177" s="1103" t="s">
        <v>237</v>
      </c>
    </row>
    <row r="178" spans="1:9" x14ac:dyDescent="0.2">
      <c r="A178" s="1104">
        <v>140</v>
      </c>
      <c r="B178" s="1105" t="s">
        <v>217</v>
      </c>
      <c r="C178" s="1106"/>
      <c r="D178" s="1106"/>
      <c r="E178" s="1110"/>
      <c r="F178" s="1110" t="str">
        <f>'70'!F19</f>
        <v>NUL</v>
      </c>
      <c r="G178" s="1104" t="s">
        <v>27</v>
      </c>
      <c r="H178" s="1103" t="s">
        <v>239</v>
      </c>
    </row>
    <row r="179" spans="1:9" x14ac:dyDescent="0.2">
      <c r="A179" s="1104"/>
      <c r="B179" s="1105"/>
      <c r="C179" s="1144"/>
      <c r="D179" s="1144"/>
      <c r="E179" s="1110"/>
      <c r="F179" s="1110"/>
      <c r="G179" s="1104"/>
      <c r="H179" s="1103"/>
    </row>
    <row r="180" spans="1:9" ht="15" x14ac:dyDescent="0.25">
      <c r="A180" s="1142" t="s">
        <v>219</v>
      </c>
      <c r="B180" s="1113" t="s">
        <v>220</v>
      </c>
      <c r="C180" s="1107"/>
      <c r="D180" s="1107"/>
      <c r="E180" s="1107"/>
      <c r="F180" s="1107"/>
      <c r="G180" s="1104"/>
      <c r="H180" s="1103"/>
    </row>
    <row r="181" spans="1:9" ht="15" customHeight="1" x14ac:dyDescent="0.2">
      <c r="A181" s="1104">
        <v>141</v>
      </c>
      <c r="B181" s="1145" t="s">
        <v>1398</v>
      </c>
      <c r="C181" s="1106"/>
      <c r="D181" s="1106"/>
      <c r="E181" s="1146">
        <f>'72'!D20</f>
        <v>31.771123922881408</v>
      </c>
      <c r="F181" s="1146"/>
      <c r="G181" s="1104" t="s">
        <v>90</v>
      </c>
      <c r="H181" s="1103" t="s">
        <v>244</v>
      </c>
    </row>
    <row r="182" spans="1:9" ht="15" customHeight="1" x14ac:dyDescent="0.2">
      <c r="A182" s="1104">
        <v>142</v>
      </c>
      <c r="B182" s="1145" t="s">
        <v>1399</v>
      </c>
      <c r="C182" s="1146">
        <f>'72'!J19</f>
        <v>0</v>
      </c>
      <c r="D182" s="1146">
        <f>'72'!K19</f>
        <v>0</v>
      </c>
      <c r="E182" s="1146">
        <f>'72'!L19</f>
        <v>0</v>
      </c>
      <c r="F182" s="1146"/>
      <c r="G182" s="1104" t="s">
        <v>27</v>
      </c>
      <c r="H182" s="1103" t="s">
        <v>244</v>
      </c>
    </row>
    <row r="183" spans="1:9" ht="15" customHeight="1" x14ac:dyDescent="0.2">
      <c r="A183" s="1104">
        <v>143</v>
      </c>
      <c r="B183" s="1105" t="s">
        <v>1400</v>
      </c>
      <c r="C183" s="1106"/>
      <c r="D183" s="1106"/>
      <c r="E183" s="1146">
        <f>'73'!K20</f>
        <v>0</v>
      </c>
      <c r="F183" s="1146"/>
      <c r="G183" s="1104" t="s">
        <v>225</v>
      </c>
      <c r="H183" s="1103" t="s">
        <v>245</v>
      </c>
    </row>
    <row r="184" spans="1:9" ht="15" customHeight="1" x14ac:dyDescent="0.2">
      <c r="A184" s="1104">
        <v>144</v>
      </c>
      <c r="B184" s="1105" t="s">
        <v>227</v>
      </c>
      <c r="C184" s="1106"/>
      <c r="D184" s="1106"/>
      <c r="E184" s="1146">
        <f>'73'!H19</f>
        <v>100</v>
      </c>
      <c r="F184" s="1146"/>
      <c r="G184" s="1104" t="s">
        <v>27</v>
      </c>
      <c r="H184" s="1103" t="s">
        <v>245</v>
      </c>
    </row>
    <row r="185" spans="1:9" ht="15" customHeight="1" x14ac:dyDescent="0.2">
      <c r="A185" s="1104">
        <v>145</v>
      </c>
      <c r="B185" s="1105" t="s">
        <v>228</v>
      </c>
      <c r="C185" s="1106"/>
      <c r="D185" s="1106"/>
      <c r="E185" s="1147" t="str">
        <f>'73'!M19</f>
        <v>NULL</v>
      </c>
      <c r="F185" s="1147"/>
      <c r="G185" s="1104" t="s">
        <v>27</v>
      </c>
      <c r="H185" s="1103" t="s">
        <v>245</v>
      </c>
    </row>
    <row r="186" spans="1:9" ht="15" customHeight="1" x14ac:dyDescent="0.25">
      <c r="A186" s="1104">
        <v>146</v>
      </c>
      <c r="B186" s="1148" t="s">
        <v>1401</v>
      </c>
      <c r="C186" s="1110" t="str">
        <f>'73'!Q19</f>
        <v>NULL</v>
      </c>
      <c r="D186" s="1110" t="str">
        <f>'73'!R19</f>
        <v>NULL</v>
      </c>
      <c r="E186" s="1110" t="str">
        <f>'73'!S19</f>
        <v>NULL</v>
      </c>
      <c r="F186" s="1110"/>
      <c r="G186" s="1149" t="s">
        <v>27</v>
      </c>
      <c r="H186" s="1103" t="s">
        <v>245</v>
      </c>
      <c r="I186" s="46"/>
    </row>
    <row r="187" spans="1:9" ht="15" customHeight="1" x14ac:dyDescent="0.2">
      <c r="A187" s="1104">
        <v>147</v>
      </c>
      <c r="B187" s="1105" t="s">
        <v>230</v>
      </c>
      <c r="C187" s="1106">
        <f>'74'!P19</f>
        <v>10</v>
      </c>
      <c r="D187" s="1106">
        <f>'74'!Q19</f>
        <v>1</v>
      </c>
      <c r="E187" s="1106">
        <f>'74'!R19</f>
        <v>11</v>
      </c>
      <c r="F187" s="1106"/>
      <c r="G187" s="1104" t="s">
        <v>187</v>
      </c>
      <c r="H187" s="1103" t="s">
        <v>246</v>
      </c>
    </row>
    <row r="188" spans="1:9" ht="15" customHeight="1" x14ac:dyDescent="0.2">
      <c r="A188" s="1104">
        <v>148</v>
      </c>
      <c r="B188" s="1105" t="s">
        <v>1284</v>
      </c>
      <c r="C188" s="1106"/>
      <c r="D188" s="1106"/>
      <c r="E188" s="1106">
        <f>'84'!D17</f>
        <v>3</v>
      </c>
      <c r="F188" s="1106"/>
      <c r="G188" s="1104" t="s">
        <v>187</v>
      </c>
      <c r="H188" s="1103" t="s">
        <v>1283</v>
      </c>
    </row>
    <row r="189" spans="1:9" ht="15" customHeight="1" x14ac:dyDescent="0.2">
      <c r="A189" s="1104">
        <v>149</v>
      </c>
      <c r="B189" s="1105" t="s">
        <v>1402</v>
      </c>
      <c r="C189" s="1106"/>
      <c r="D189" s="1106"/>
      <c r="E189" s="1150">
        <f>'84'!H17</f>
        <v>0</v>
      </c>
      <c r="F189" s="1150"/>
      <c r="G189" s="1104" t="s">
        <v>27</v>
      </c>
      <c r="H189" s="1103" t="s">
        <v>1283</v>
      </c>
    </row>
    <row r="190" spans="1:9" ht="15" customHeight="1" x14ac:dyDescent="0.2">
      <c r="A190" s="1104">
        <v>150</v>
      </c>
      <c r="B190" s="1105" t="s">
        <v>1286</v>
      </c>
      <c r="C190" s="1106"/>
      <c r="D190" s="1106"/>
      <c r="E190" s="1106" t="str">
        <f>'86'!R17</f>
        <v>NULL</v>
      </c>
      <c r="F190" s="1106"/>
      <c r="G190" s="1104"/>
      <c r="H190" s="1103" t="s">
        <v>1288</v>
      </c>
    </row>
    <row r="191" spans="1:9" ht="15" customHeight="1" x14ac:dyDescent="0.2">
      <c r="A191" s="1104">
        <v>151</v>
      </c>
      <c r="B191" s="1105" t="s">
        <v>1287</v>
      </c>
      <c r="C191" s="1106"/>
      <c r="D191" s="1106"/>
      <c r="E191" s="1106" t="str">
        <f>'87'!R17</f>
        <v>NULL</v>
      </c>
      <c r="F191" s="1106"/>
      <c r="G191" s="1104"/>
      <c r="H191" s="1103" t="s">
        <v>1289</v>
      </c>
    </row>
    <row r="192" spans="1:9" x14ac:dyDescent="0.2">
      <c r="A192" s="1104"/>
      <c r="B192" s="1105"/>
      <c r="C192" s="1106"/>
      <c r="D192" s="1106"/>
      <c r="E192" s="1106"/>
      <c r="F192" s="1106"/>
      <c r="G192" s="1104"/>
      <c r="H192" s="1103"/>
    </row>
    <row r="193" spans="1:8" ht="15" x14ac:dyDescent="0.25">
      <c r="A193" s="1142" t="s">
        <v>232</v>
      </c>
      <c r="B193" s="1113" t="s">
        <v>233</v>
      </c>
      <c r="C193" s="1107"/>
      <c r="D193" s="1107"/>
      <c r="E193" s="1107"/>
      <c r="F193" s="1107"/>
      <c r="G193" s="1104"/>
      <c r="H193" s="1103"/>
    </row>
    <row r="194" spans="1:8" ht="15" customHeight="1" x14ac:dyDescent="0.2">
      <c r="A194" s="1104">
        <v>152</v>
      </c>
      <c r="B194" s="1105" t="s">
        <v>234</v>
      </c>
      <c r="C194" s="1107">
        <f>'75'!H19</f>
        <v>53.706966657630794</v>
      </c>
      <c r="D194" s="1107">
        <f>'75'!J19</f>
        <v>104.23415743108836</v>
      </c>
      <c r="E194" s="1107">
        <f>'75'!L19</f>
        <v>78.374722530521652</v>
      </c>
      <c r="F194" s="1107"/>
      <c r="G194" s="1104" t="s">
        <v>27</v>
      </c>
      <c r="H194" s="1103" t="s">
        <v>247</v>
      </c>
    </row>
    <row r="195" spans="1:8" ht="28.5" x14ac:dyDescent="0.2">
      <c r="A195" s="1104">
        <v>153</v>
      </c>
      <c r="B195" s="1105" t="s">
        <v>236</v>
      </c>
      <c r="C195" s="1106"/>
      <c r="D195" s="1106"/>
      <c r="E195" s="1107">
        <f>'76'!F18</f>
        <v>95.298672566371678</v>
      </c>
      <c r="F195" s="1151"/>
      <c r="G195" s="1104" t="s">
        <v>27</v>
      </c>
      <c r="H195" s="1103" t="s">
        <v>248</v>
      </c>
    </row>
    <row r="196" spans="1:8" ht="15" customHeight="1" x14ac:dyDescent="0.2">
      <c r="A196" s="1104">
        <v>154</v>
      </c>
      <c r="B196" s="1105" t="s">
        <v>1195</v>
      </c>
      <c r="C196" s="1106"/>
      <c r="D196" s="1151">
        <f>'77'!G19</f>
        <v>14.893400498651605</v>
      </c>
      <c r="E196" s="1106"/>
      <c r="F196" s="1106"/>
      <c r="G196" s="1104" t="s">
        <v>238</v>
      </c>
      <c r="H196" s="1103" t="s">
        <v>1193</v>
      </c>
    </row>
    <row r="197" spans="1:8" ht="15" customHeight="1" x14ac:dyDescent="0.2">
      <c r="A197" s="1104">
        <v>155</v>
      </c>
      <c r="B197" s="1105" t="s">
        <v>240</v>
      </c>
      <c r="C197" s="1106"/>
      <c r="D197" s="1151">
        <f>'77'!K19</f>
        <v>0.17082336863682954</v>
      </c>
      <c r="E197" s="1106"/>
      <c r="F197" s="1106"/>
      <c r="G197" s="1104" t="s">
        <v>27</v>
      </c>
      <c r="H197" s="1103" t="s">
        <v>1193</v>
      </c>
    </row>
    <row r="198" spans="1:8" ht="15" customHeight="1" x14ac:dyDescent="0.2">
      <c r="A198" s="1104">
        <v>156</v>
      </c>
      <c r="B198" s="1152" t="s">
        <v>1194</v>
      </c>
      <c r="C198" s="1106"/>
      <c r="D198" s="1151">
        <f>'77'!I19</f>
        <v>14.893400498651605</v>
      </c>
      <c r="E198" s="1106"/>
      <c r="F198" s="1106"/>
      <c r="G198" s="1104" t="s">
        <v>27</v>
      </c>
      <c r="H198" s="1103" t="s">
        <v>1193</v>
      </c>
    </row>
    <row r="199" spans="1:8" ht="15" customHeight="1" x14ac:dyDescent="0.2">
      <c r="A199" s="1104">
        <v>157</v>
      </c>
      <c r="B199" s="1105" t="s">
        <v>1196</v>
      </c>
      <c r="C199" s="1106"/>
      <c r="D199" s="1151">
        <f>'77'!S19</f>
        <v>0.10249402118209772</v>
      </c>
      <c r="E199" s="1106"/>
      <c r="F199" s="1106"/>
      <c r="G199" s="1104" t="s">
        <v>27</v>
      </c>
      <c r="H199" s="1103" t="s">
        <v>1193</v>
      </c>
    </row>
    <row r="200" spans="1:8" ht="15" customHeight="1" x14ac:dyDescent="0.2">
      <c r="A200" s="1104">
        <v>158</v>
      </c>
      <c r="B200" s="1105" t="s">
        <v>241</v>
      </c>
      <c r="C200" s="1106"/>
      <c r="D200" s="1106"/>
      <c r="E200" s="1107">
        <f>'78'!O20</f>
        <v>100</v>
      </c>
      <c r="F200" s="1107"/>
      <c r="G200" s="1104" t="s">
        <v>27</v>
      </c>
      <c r="H200" s="1103" t="s">
        <v>1197</v>
      </c>
    </row>
    <row r="201" spans="1:8" x14ac:dyDescent="0.2">
      <c r="A201" s="1104"/>
      <c r="B201" s="1105"/>
      <c r="C201" s="1114"/>
      <c r="D201" s="1114"/>
      <c r="E201" s="1114"/>
      <c r="F201" s="1114"/>
      <c r="G201" s="1104"/>
      <c r="H201" s="1103"/>
    </row>
    <row r="202" spans="1:8" ht="15" x14ac:dyDescent="0.25">
      <c r="A202" s="1112" t="s">
        <v>242</v>
      </c>
      <c r="B202" s="1113" t="s">
        <v>243</v>
      </c>
      <c r="C202" s="1114"/>
      <c r="D202" s="1114"/>
      <c r="E202" s="1114"/>
      <c r="F202" s="1114"/>
      <c r="G202" s="1104"/>
      <c r="H202" s="1103"/>
    </row>
    <row r="203" spans="1:8" ht="29.65" customHeight="1" x14ac:dyDescent="0.2">
      <c r="A203" s="1104">
        <v>159</v>
      </c>
      <c r="B203" s="1153" t="s">
        <v>1198</v>
      </c>
      <c r="C203" s="1106"/>
      <c r="D203" s="1106"/>
      <c r="E203" s="1118"/>
      <c r="F203" s="1118">
        <f>'79'!G18</f>
        <v>69.230769230769226</v>
      </c>
      <c r="G203" s="1104" t="s">
        <v>27</v>
      </c>
      <c r="H203" s="1103" t="s">
        <v>1199</v>
      </c>
    </row>
    <row r="204" spans="1:8" ht="15.95" customHeight="1" x14ac:dyDescent="0.2">
      <c r="A204" s="1104">
        <v>160</v>
      </c>
      <c r="B204" s="1105" t="s">
        <v>1203</v>
      </c>
      <c r="C204" s="1106"/>
      <c r="D204" s="1106"/>
      <c r="E204" s="1118"/>
      <c r="F204" s="1118">
        <f>'80'!L20</f>
        <v>100</v>
      </c>
      <c r="G204" s="1104" t="s">
        <v>27</v>
      </c>
      <c r="H204" s="1103" t="s">
        <v>1202</v>
      </c>
    </row>
    <row r="205" spans="1:8" ht="15.95" customHeight="1" x14ac:dyDescent="0.2">
      <c r="A205" s="1104">
        <v>161</v>
      </c>
      <c r="B205" s="1133" t="s">
        <v>1200</v>
      </c>
      <c r="C205" s="1106"/>
      <c r="D205" s="1106"/>
      <c r="E205" s="1118"/>
      <c r="F205" s="1118">
        <f>'80'!N20</f>
        <v>97.640775071255774</v>
      </c>
      <c r="G205" s="1104" t="s">
        <v>27</v>
      </c>
      <c r="H205" s="1103" t="s">
        <v>1202</v>
      </c>
    </row>
    <row r="206" spans="1:8" ht="15.95" customHeight="1" x14ac:dyDescent="0.2">
      <c r="A206" s="1104">
        <v>162</v>
      </c>
      <c r="B206" s="1133" t="s">
        <v>1201</v>
      </c>
      <c r="C206" s="1106"/>
      <c r="D206" s="1106"/>
      <c r="E206" s="1118"/>
      <c r="F206" s="1118">
        <f>'80'!O20</f>
        <v>10.471605470527653</v>
      </c>
      <c r="G206" s="1104" t="s">
        <v>27</v>
      </c>
      <c r="H206" s="1103" t="s">
        <v>1202</v>
      </c>
    </row>
    <row r="207" spans="1:8" ht="15.95" customHeight="1" x14ac:dyDescent="0.2">
      <c r="A207" s="1104">
        <v>163</v>
      </c>
      <c r="B207" s="1133" t="s">
        <v>1204</v>
      </c>
      <c r="C207" s="1106"/>
      <c r="D207" s="1106"/>
      <c r="E207" s="1118"/>
      <c r="F207" s="1118">
        <f>'81'!G19</f>
        <v>100</v>
      </c>
      <c r="G207" s="1104" t="s">
        <v>27</v>
      </c>
      <c r="H207" s="1103" t="s">
        <v>1206</v>
      </c>
    </row>
    <row r="208" spans="1:8" ht="15.95" customHeight="1" x14ac:dyDescent="0.2">
      <c r="A208" s="1104">
        <v>164</v>
      </c>
      <c r="B208" s="1133" t="s">
        <v>1205</v>
      </c>
      <c r="C208" s="1106"/>
      <c r="D208" s="1106"/>
      <c r="E208" s="1118"/>
      <c r="F208" s="1118">
        <f>'81'!I19</f>
        <v>79.238820627050856</v>
      </c>
      <c r="G208" s="1104" t="s">
        <v>27</v>
      </c>
      <c r="H208" s="1103" t="s">
        <v>1206</v>
      </c>
    </row>
    <row r="209" spans="1:8" ht="15.95" customHeight="1" x14ac:dyDescent="0.2">
      <c r="A209" s="1104">
        <v>165</v>
      </c>
      <c r="B209" s="1133" t="s">
        <v>1207</v>
      </c>
      <c r="C209" s="1106"/>
      <c r="D209" s="1106"/>
      <c r="E209" s="1118"/>
      <c r="F209" s="1118">
        <f>'81'!K19</f>
        <v>86.40272089291274</v>
      </c>
      <c r="G209" s="1104" t="s">
        <v>27</v>
      </c>
      <c r="H209" s="1103" t="s">
        <v>1206</v>
      </c>
    </row>
    <row r="210" spans="1:8" ht="15.95" customHeight="1" x14ac:dyDescent="0.2">
      <c r="A210" s="1104">
        <v>166</v>
      </c>
      <c r="B210" s="1133" t="s">
        <v>1208</v>
      </c>
      <c r="C210" s="1106"/>
      <c r="D210" s="1106"/>
      <c r="E210" s="1118"/>
      <c r="F210" s="1118">
        <f>'81'!M19</f>
        <v>28.964575698785655</v>
      </c>
      <c r="G210" s="1104" t="s">
        <v>27</v>
      </c>
      <c r="H210" s="1103" t="s">
        <v>1206</v>
      </c>
    </row>
    <row r="211" spans="1:8" ht="15.95" customHeight="1" x14ac:dyDescent="0.2">
      <c r="A211" s="1104">
        <v>167</v>
      </c>
      <c r="B211" s="1133" t="s">
        <v>1209</v>
      </c>
      <c r="C211" s="1106"/>
      <c r="D211" s="1106"/>
      <c r="E211" s="1118"/>
      <c r="F211" s="1118">
        <f>'81'!O19</f>
        <v>14.490670882134559</v>
      </c>
      <c r="G211" s="1104" t="s">
        <v>27</v>
      </c>
      <c r="H211" s="1103" t="s">
        <v>1206</v>
      </c>
    </row>
    <row r="212" spans="1:8" ht="15.95" customHeight="1" x14ac:dyDescent="0.2">
      <c r="A212" s="1104">
        <v>168</v>
      </c>
      <c r="B212" s="1105" t="s">
        <v>1210</v>
      </c>
      <c r="C212" s="1106"/>
      <c r="D212" s="1106"/>
      <c r="E212" s="1118"/>
      <c r="F212" s="1118">
        <f>'81'!Q19</f>
        <v>0</v>
      </c>
      <c r="G212" s="1104" t="s">
        <v>27</v>
      </c>
      <c r="H212" s="1103" t="s">
        <v>1206</v>
      </c>
    </row>
    <row r="213" spans="1:8" ht="15.95" customHeight="1" x14ac:dyDescent="0.2">
      <c r="A213" s="1104">
        <v>169</v>
      </c>
      <c r="B213" s="1105" t="s">
        <v>1211</v>
      </c>
      <c r="C213" s="1106"/>
      <c r="D213" s="1106"/>
      <c r="E213" s="1118"/>
      <c r="F213" s="1118">
        <f>'81'!S19</f>
        <v>61.042849273071312</v>
      </c>
      <c r="G213" s="1104" t="s">
        <v>27</v>
      </c>
      <c r="H213" s="1103" t="s">
        <v>1206</v>
      </c>
    </row>
    <row r="214" spans="1:8" ht="15.95" customHeight="1" x14ac:dyDescent="0.2">
      <c r="A214" s="1104">
        <v>170</v>
      </c>
      <c r="B214" s="1105" t="s">
        <v>1212</v>
      </c>
      <c r="C214" s="1106"/>
      <c r="D214" s="1106"/>
      <c r="E214" s="1118"/>
      <c r="F214" s="1118">
        <f>'81'!U19</f>
        <v>14.464324207803406</v>
      </c>
      <c r="G214" s="1104" t="s">
        <v>27</v>
      </c>
      <c r="H214" s="1103" t="s">
        <v>1206</v>
      </c>
    </row>
    <row r="215" spans="1:8" ht="28.15" customHeight="1" x14ac:dyDescent="0.2">
      <c r="A215" s="1104">
        <v>171</v>
      </c>
      <c r="B215" s="1133" t="s">
        <v>1213</v>
      </c>
      <c r="C215" s="1106"/>
      <c r="D215" s="1106"/>
      <c r="E215" s="1118"/>
      <c r="F215" s="1118">
        <f>'82'!R20</f>
        <v>97.887323943661968</v>
      </c>
      <c r="G215" s="1104" t="s">
        <v>27</v>
      </c>
      <c r="H215" s="1103" t="s">
        <v>1214</v>
      </c>
    </row>
    <row r="216" spans="1:8" ht="35.450000000000003" customHeight="1" x14ac:dyDescent="0.2">
      <c r="A216" s="1104">
        <v>172</v>
      </c>
      <c r="B216" s="1154" t="s">
        <v>1217</v>
      </c>
      <c r="C216" s="1155"/>
      <c r="D216" s="1155"/>
      <c r="E216" s="1155"/>
      <c r="F216" s="1155">
        <f>'83'!F19</f>
        <v>80.434782608695656</v>
      </c>
      <c r="G216" s="1132" t="s">
        <v>27</v>
      </c>
      <c r="H216" s="1103" t="s">
        <v>1218</v>
      </c>
    </row>
  </sheetData>
  <mergeCells count="5">
    <mergeCell ref="A1:H1"/>
    <mergeCell ref="A5:A6"/>
    <mergeCell ref="B5:B6"/>
    <mergeCell ref="C5:G5"/>
    <mergeCell ref="H5:H6"/>
  </mergeCells>
  <hyperlinks>
    <hyperlink ref="H8" location="'1'!A1" display="Tabel 1"/>
    <hyperlink ref="H15" location="'3'!A1" display="Tabel 3"/>
    <hyperlink ref="H9" location="'1'!A1" display="Tabel 1"/>
    <hyperlink ref="H12" location="'1'!A1" display="Tabel 1"/>
    <hyperlink ref="H13:H14" location="'2'!A1" display="Tabel 2"/>
    <hyperlink ref="H13" location="'2'!A1" display="Tabel 2"/>
    <hyperlink ref="H14" location="'2'!A1" display="Tabel 2"/>
    <hyperlink ref="H10" location="'2'!A1" display="Tabel 2"/>
    <hyperlink ref="H11" location="'1'!A1" display="Tabel 1"/>
    <hyperlink ref="H17:H23" location="'3'!A1" display="Tabel 3"/>
    <hyperlink ref="H105" location="'34'!A1" display="Tabel 34"/>
    <hyperlink ref="H39" location="'5'!A1" display="Tabel 5"/>
    <hyperlink ref="H41" location="'7'!A1" display="Tabel 7"/>
    <hyperlink ref="H43" location="'8'!A1" display="Tabel 8"/>
    <hyperlink ref="H27" location="'4'!A1" display="Tabel 4"/>
    <hyperlink ref="H36" location="'6'!A1" display="Tabel 6"/>
    <hyperlink ref="H28:H33" location="'4'!A1" display="Tabel 4"/>
    <hyperlink ref="H40" location="'5'!A1" display="Tabel 5"/>
    <hyperlink ref="H42" location="'7'!A1" display="Tabel 7"/>
    <hyperlink ref="H44:H46" location="'8'!A1" display="Tabel 8"/>
    <hyperlink ref="H47" location="'9'!A1" display="Tabel 9"/>
    <hyperlink ref="H64" location="'14'!A1" display="Tabel 14"/>
    <hyperlink ref="H89" location="'22'!A1" display="Tabel 21"/>
    <hyperlink ref="H111" location="'37'!A1" display="Tabel 33"/>
    <hyperlink ref="H113" location="'38'!A1" display="Tabel 38"/>
    <hyperlink ref="H116" location="'40'!A1" display="Tabel 36"/>
    <hyperlink ref="H117" location="'41'!A1" display="Tabel 41"/>
    <hyperlink ref="H118" location="'43'!A1" display="Tabel 43"/>
    <hyperlink ref="H125" location="'47'!A1" display="Tabel 47"/>
    <hyperlink ref="H136" location="'52'!A1" display="Tabel 52"/>
    <hyperlink ref="H142:H144" location="'51'!A1" display="Tabel 51"/>
    <hyperlink ref="H151" location="'59'!Print_Area" display="Tabel 59"/>
    <hyperlink ref="H154" location="'61'!Print_Area" display="Tabel 61"/>
    <hyperlink ref="H169" location="'68'!A1" display="Tabel 68"/>
    <hyperlink ref="H178" location="'70'!A1" display="Tabel 63"/>
    <hyperlink ref="H183" location="'73'!A1" display="Tabel 66"/>
    <hyperlink ref="H187" location="'74'!A1" display="Tabel 67"/>
    <hyperlink ref="H194" location="'75'!A1" display="Tabel 68"/>
    <hyperlink ref="H195" location="'76'!A1" display="Tabel 69"/>
    <hyperlink ref="H200" location="'78'!A1" display="Tabel 71"/>
    <hyperlink ref="H203" location="'79'!A1" display="Tabel 79"/>
    <hyperlink ref="H97" location="'25'!A1" display="Tabel 24"/>
    <hyperlink ref="H34" location="'4'!A1" display="Tabel 4"/>
    <hyperlink ref="H35" location="'4'!A1" display="Tabel 4"/>
    <hyperlink ref="H48" location="'10'!A1" display="Tabel 10"/>
    <hyperlink ref="H49" location="'72'!A1" display="Tabel 72"/>
    <hyperlink ref="H53:H56" location="'12'!A1" display="Tabel 12"/>
    <hyperlink ref="H59:H63" location="'13'!A1" display="Tabel 13"/>
    <hyperlink ref="H65:H67" location="'14'!A1" display="Tabel 14"/>
    <hyperlink ref="H68:H70" location="'15'!A1" display="Tabel 15"/>
    <hyperlink ref="H71" location="'16'!A1" display="Tabel 16"/>
    <hyperlink ref="H72:H74" location="'16'!A1" display="Tabel 16"/>
    <hyperlink ref="H75:H77" location="'17'!A1" display="Tabel 17"/>
    <hyperlink ref="H80" location="'19'!A1" display="Tabel 19"/>
    <hyperlink ref="H81" location="'20'!A1" display="Tabel 20"/>
    <hyperlink ref="H82:H83" location="'20'!A1" display="Tabel 20"/>
    <hyperlink ref="H87" location="'21'!A1" display="Tabel 21"/>
    <hyperlink ref="H88" location="'21'!A1" display="Tabel 21"/>
    <hyperlink ref="H91:H93" location="'24'!A1" display="Tabel 24"/>
    <hyperlink ref="H94" location="'24'!A1" display="Tabel 24"/>
    <hyperlink ref="H95" location="'24'!A1" display="Tabel 24"/>
    <hyperlink ref="H96" location="'24'!A1" display="Tabel 24"/>
    <hyperlink ref="H101" location="'29'!A1" display="Tabel 29"/>
    <hyperlink ref="H102" location="'31'!A1" display="Tabel 31"/>
    <hyperlink ref="H100" location="'32'!A1" display="Tabel 32"/>
    <hyperlink ref="H106" location="'34'!A1" display="Tabel 34"/>
    <hyperlink ref="H90" location="'21'!A1" display="Tabel 21"/>
    <hyperlink ref="H107" location="'34'!A1" display="Tabel 34"/>
    <hyperlink ref="H108" location="'34'!A1" display="Tabel 34"/>
    <hyperlink ref="H109" location="'34'!A1" display="Tabel 34"/>
    <hyperlink ref="H110" location="'34'!A1" display="Tabel 34"/>
    <hyperlink ref="H112" location="'37'!A1" display="Tabel 33"/>
    <hyperlink ref="H114" location="'38'!A1" display="Tabel 38"/>
    <hyperlink ref="H115" location="'39'!A1" display="Tabel 39"/>
    <hyperlink ref="H119" location="'43'!A1" display="Tabel 43"/>
    <hyperlink ref="H120" location="'45'!A1" display="Tabel 45"/>
    <hyperlink ref="H121" location="'45'!A1" display="Tabel 45"/>
    <hyperlink ref="H122" location="'45'!A1" display="Tabel 45"/>
    <hyperlink ref="H123" location="'46'!A1" display="Tabel 46"/>
    <hyperlink ref="H124" location="'46'!A1" display="Tabel 46"/>
    <hyperlink ref="H126" location="'48'!A1" display="Tabel 48"/>
    <hyperlink ref="H127" location="'48'!A1" display="Tabel 48"/>
    <hyperlink ref="H128" location="'48'!A1" display="Tabel 48"/>
    <hyperlink ref="H129" location="'48'!A1" display="Tabel 48"/>
    <hyperlink ref="H130" location="'49'!A1" display="Tabel 49"/>
    <hyperlink ref="H131" location="'49'!A1" display="Tabel 49"/>
    <hyperlink ref="H132" location="'49'!A1" display="Tabel 49"/>
    <hyperlink ref="H133" location="'49'!A1" display="Tabel 49"/>
    <hyperlink ref="H138" location="'54'!A1" display="Tabel 54"/>
    <hyperlink ref="H137" location="'53'!A1" display="Tabel 53"/>
    <hyperlink ref="H142" location="'56'!A1" display="Tabel 56"/>
    <hyperlink ref="H143" location="'56'!Print_Area" display="Tabel 56"/>
    <hyperlink ref="H144" location="'56'!Print_Area" display="Tabel 56"/>
    <hyperlink ref="H145" location="'57'!Print_Area" display="Tabel 57"/>
    <hyperlink ref="H146" location="'57'!Print_Area" display="Tabel 57"/>
    <hyperlink ref="H147" location="'57'!Print_Area" display="Tabel 57"/>
    <hyperlink ref="H148" location="'57'!Print_Area" display="Tabel 57"/>
    <hyperlink ref="H149" location="'58'!Print_Area" display="Tabel 58"/>
    <hyperlink ref="H150" location="'58'!Print_Area" display="Tabel 58"/>
    <hyperlink ref="H152" location="'60'!Print_Area" display="Tabel 60"/>
    <hyperlink ref="H153" location="'61'!Print_Area" display="Tabel 61"/>
    <hyperlink ref="H155" location="'62'!Print_Area" display="Tabel 62"/>
    <hyperlink ref="H156" location="'62'!Print_Area" display="Tabel 62"/>
    <hyperlink ref="H157" location="'63'!Print_Area" display="Tabel 62"/>
    <hyperlink ref="H158" location="'64'!Print_Area" display="Tabel 64"/>
    <hyperlink ref="H159" location="'64'!Print_Area" display="Tabel 64"/>
    <hyperlink ref="H160" location="'65'!A1" display="Tabel 64"/>
    <hyperlink ref="H161" location="'65'!A1" display="Tabel 64"/>
    <hyperlink ref="H162" location="'65'!A1" display="Tabel 64"/>
    <hyperlink ref="H163" location="'65'!A1" display="Tabel 64"/>
    <hyperlink ref="H164" location="'66'!A1" display="Tabel 65"/>
    <hyperlink ref="H165" location="'67'!A1" display="Tabel 67"/>
    <hyperlink ref="H166" location="'67'!A1" display="Tabel 67"/>
    <hyperlink ref="H170" location="'69'!A1" display="Tabel 69"/>
    <hyperlink ref="H171" location="'69'!A1" display="Tabel 69"/>
    <hyperlink ref="H172" location="'69'!A1" display="Tabel 69"/>
    <hyperlink ref="H173" location="'69'!A1" display="Tabel 69"/>
    <hyperlink ref="H174" location="'69'!A1" display="Tabel 69"/>
    <hyperlink ref="H175:H176" location="'69'!A1" display="Tabel 69"/>
    <hyperlink ref="H177" location="'69'!A1" display="Tabel 69"/>
    <hyperlink ref="H181" location="'72'!A1" display="Tabel 65"/>
    <hyperlink ref="H182" location="'72'!A1" display="Tabel 65"/>
    <hyperlink ref="H184" location="'73'!A1" display="Tabel 66"/>
    <hyperlink ref="H185" location="'73'!A1" display="Tabel 66"/>
    <hyperlink ref="H186" location="'73'!A1" display="Tabel 66"/>
    <hyperlink ref="H196" location="'77'!A1" display="Tabel 70"/>
    <hyperlink ref="H197" location="'77'!A1" display="Tabel 70"/>
    <hyperlink ref="H198:H199" location="'77'!A1" display="Tabel 70"/>
    <hyperlink ref="H204" location="'80'!A1" display="Tabel 72"/>
    <hyperlink ref="H205" location="'80'!A1" display="Tabel 72"/>
    <hyperlink ref="H206" location="'80'!A1" display="Tabel 72"/>
    <hyperlink ref="H207" location="'81'!A1" display="Tabel 80"/>
    <hyperlink ref="H208:H211" location="'81'!A1" display="Tabel 80"/>
    <hyperlink ref="H212" location="'81'!A1" display="Tabel 80"/>
    <hyperlink ref="H213" location="'81'!A1" display="Tabel 80"/>
    <hyperlink ref="H214" location="'81'!A1" display="Tabel 80"/>
    <hyperlink ref="H215" location="'82'!A1" display="Tabel 81"/>
    <hyperlink ref="H216" location="'83'!A1" display="Tabel 83"/>
    <hyperlink ref="H188" location="'84'!Print_Area" display="Tabel 84"/>
    <hyperlink ref="H189" location="'84'!Print_Area" display="Tabel 84"/>
    <hyperlink ref="H190:H191" location="'84'!Print_Area" display="Tabel 84"/>
    <hyperlink ref="H190" location="'86'!Print_Area" display="Tabel 84"/>
    <hyperlink ref="H191" location="'87'!Print_Area" display="Tabel 84"/>
  </hyperlinks>
  <printOptions horizontalCentered="1"/>
  <pageMargins left="0.74803149606299213" right="0.74803149606299213" top="0.72" bottom="0.55000000000000004" header="0.51181102362204722" footer="0.78740157480314965"/>
  <pageSetup paperSize="9" scale="9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92D050"/>
    <pageSetUpPr fitToPage="1"/>
  </sheetPr>
  <dimension ref="A1:AC28"/>
  <sheetViews>
    <sheetView zoomScaleNormal="100" workbookViewId="0">
      <selection activeCell="R10" sqref="R10"/>
    </sheetView>
  </sheetViews>
  <sheetFormatPr defaultColWidth="9.140625" defaultRowHeight="15" x14ac:dyDescent="0.25"/>
  <cols>
    <col min="1" max="1" width="5.7109375" style="63" customWidth="1"/>
    <col min="2" max="2" width="38.7109375" style="63" customWidth="1"/>
    <col min="3" max="14" width="11.7109375" style="63" customWidth="1"/>
    <col min="15" max="29" width="7.7109375" style="63" customWidth="1"/>
    <col min="30" max="30" width="9.7109375" style="63" customWidth="1"/>
    <col min="31" max="256" width="9.140625" style="63"/>
    <col min="257" max="257" width="5.7109375" style="63" customWidth="1"/>
    <col min="258" max="258" width="36.28515625" style="63" customWidth="1"/>
    <col min="259" max="270" width="11.7109375" style="63" customWidth="1"/>
    <col min="271" max="285" width="7.7109375" style="63" customWidth="1"/>
    <col min="286" max="286" width="9.7109375" style="63" customWidth="1"/>
    <col min="287" max="512" width="9.140625" style="63"/>
    <col min="513" max="513" width="5.7109375" style="63" customWidth="1"/>
    <col min="514" max="514" width="36.28515625" style="63" customWidth="1"/>
    <col min="515" max="526" width="11.7109375" style="63" customWidth="1"/>
    <col min="527" max="541" width="7.7109375" style="63" customWidth="1"/>
    <col min="542" max="542" width="9.7109375" style="63" customWidth="1"/>
    <col min="543" max="768" width="9.140625" style="63"/>
    <col min="769" max="769" width="5.7109375" style="63" customWidth="1"/>
    <col min="770" max="770" width="36.28515625" style="63" customWidth="1"/>
    <col min="771" max="782" width="11.7109375" style="63" customWidth="1"/>
    <col min="783" max="797" width="7.7109375" style="63" customWidth="1"/>
    <col min="798" max="798" width="9.7109375" style="63" customWidth="1"/>
    <col min="799" max="1024" width="9.140625" style="63"/>
    <col min="1025" max="1025" width="5.7109375" style="63" customWidth="1"/>
    <col min="1026" max="1026" width="36.28515625" style="63" customWidth="1"/>
    <col min="1027" max="1038" width="11.7109375" style="63" customWidth="1"/>
    <col min="1039" max="1053" width="7.7109375" style="63" customWidth="1"/>
    <col min="1054" max="1054" width="9.7109375" style="63" customWidth="1"/>
    <col min="1055" max="1280" width="9.140625" style="63"/>
    <col min="1281" max="1281" width="5.7109375" style="63" customWidth="1"/>
    <col min="1282" max="1282" width="36.28515625" style="63" customWidth="1"/>
    <col min="1283" max="1294" width="11.7109375" style="63" customWidth="1"/>
    <col min="1295" max="1309" width="7.7109375" style="63" customWidth="1"/>
    <col min="1310" max="1310" width="9.7109375" style="63" customWidth="1"/>
    <col min="1311" max="1536" width="9.140625" style="63"/>
    <col min="1537" max="1537" width="5.7109375" style="63" customWidth="1"/>
    <col min="1538" max="1538" width="36.28515625" style="63" customWidth="1"/>
    <col min="1539" max="1550" width="11.7109375" style="63" customWidth="1"/>
    <col min="1551" max="1565" width="7.7109375" style="63" customWidth="1"/>
    <col min="1566" max="1566" width="9.7109375" style="63" customWidth="1"/>
    <col min="1567" max="1792" width="9.140625" style="63"/>
    <col min="1793" max="1793" width="5.7109375" style="63" customWidth="1"/>
    <col min="1794" max="1794" width="36.28515625" style="63" customWidth="1"/>
    <col min="1795" max="1806" width="11.7109375" style="63" customWidth="1"/>
    <col min="1807" max="1821" width="7.7109375" style="63" customWidth="1"/>
    <col min="1822" max="1822" width="9.7109375" style="63" customWidth="1"/>
    <col min="1823" max="2048" width="9.140625" style="63"/>
    <col min="2049" max="2049" width="5.7109375" style="63" customWidth="1"/>
    <col min="2050" max="2050" width="36.28515625" style="63" customWidth="1"/>
    <col min="2051" max="2062" width="11.7109375" style="63" customWidth="1"/>
    <col min="2063" max="2077" width="7.7109375" style="63" customWidth="1"/>
    <col min="2078" max="2078" width="9.7109375" style="63" customWidth="1"/>
    <col min="2079" max="2304" width="9.140625" style="63"/>
    <col min="2305" max="2305" width="5.7109375" style="63" customWidth="1"/>
    <col min="2306" max="2306" width="36.28515625" style="63" customWidth="1"/>
    <col min="2307" max="2318" width="11.7109375" style="63" customWidth="1"/>
    <col min="2319" max="2333" width="7.7109375" style="63" customWidth="1"/>
    <col min="2334" max="2334" width="9.7109375" style="63" customWidth="1"/>
    <col min="2335" max="2560" width="9.140625" style="63"/>
    <col min="2561" max="2561" width="5.7109375" style="63" customWidth="1"/>
    <col min="2562" max="2562" width="36.28515625" style="63" customWidth="1"/>
    <col min="2563" max="2574" width="11.7109375" style="63" customWidth="1"/>
    <col min="2575" max="2589" width="7.7109375" style="63" customWidth="1"/>
    <col min="2590" max="2590" width="9.7109375" style="63" customWidth="1"/>
    <col min="2591" max="2816" width="9.140625" style="63"/>
    <col min="2817" max="2817" width="5.7109375" style="63" customWidth="1"/>
    <col min="2818" max="2818" width="36.28515625" style="63" customWidth="1"/>
    <col min="2819" max="2830" width="11.7109375" style="63" customWidth="1"/>
    <col min="2831" max="2845" width="7.7109375" style="63" customWidth="1"/>
    <col min="2846" max="2846" width="9.7109375" style="63" customWidth="1"/>
    <col min="2847" max="3072" width="9.140625" style="63"/>
    <col min="3073" max="3073" width="5.7109375" style="63" customWidth="1"/>
    <col min="3074" max="3074" width="36.28515625" style="63" customWidth="1"/>
    <col min="3075" max="3086" width="11.7109375" style="63" customWidth="1"/>
    <col min="3087" max="3101" width="7.7109375" style="63" customWidth="1"/>
    <col min="3102" max="3102" width="9.7109375" style="63" customWidth="1"/>
    <col min="3103" max="3328" width="9.140625" style="63"/>
    <col min="3329" max="3329" width="5.7109375" style="63" customWidth="1"/>
    <col min="3330" max="3330" width="36.28515625" style="63" customWidth="1"/>
    <col min="3331" max="3342" width="11.7109375" style="63" customWidth="1"/>
    <col min="3343" max="3357" width="7.7109375" style="63" customWidth="1"/>
    <col min="3358" max="3358" width="9.7109375" style="63" customWidth="1"/>
    <col min="3359" max="3584" width="9.140625" style="63"/>
    <col min="3585" max="3585" width="5.7109375" style="63" customWidth="1"/>
    <col min="3586" max="3586" width="36.28515625" style="63" customWidth="1"/>
    <col min="3587" max="3598" width="11.7109375" style="63" customWidth="1"/>
    <col min="3599" max="3613" width="7.7109375" style="63" customWidth="1"/>
    <col min="3614" max="3614" width="9.7109375" style="63" customWidth="1"/>
    <col min="3615" max="3840" width="9.140625" style="63"/>
    <col min="3841" max="3841" width="5.7109375" style="63" customWidth="1"/>
    <col min="3842" max="3842" width="36.28515625" style="63" customWidth="1"/>
    <col min="3843" max="3854" width="11.7109375" style="63" customWidth="1"/>
    <col min="3855" max="3869" width="7.7109375" style="63" customWidth="1"/>
    <col min="3870" max="3870" width="9.7109375" style="63" customWidth="1"/>
    <col min="3871" max="4096" width="9.140625" style="63"/>
    <col min="4097" max="4097" width="5.7109375" style="63" customWidth="1"/>
    <col min="4098" max="4098" width="36.28515625" style="63" customWidth="1"/>
    <col min="4099" max="4110" width="11.7109375" style="63" customWidth="1"/>
    <col min="4111" max="4125" width="7.7109375" style="63" customWidth="1"/>
    <col min="4126" max="4126" width="9.7109375" style="63" customWidth="1"/>
    <col min="4127" max="4352" width="9.140625" style="63"/>
    <col min="4353" max="4353" width="5.7109375" style="63" customWidth="1"/>
    <col min="4354" max="4354" width="36.28515625" style="63" customWidth="1"/>
    <col min="4355" max="4366" width="11.7109375" style="63" customWidth="1"/>
    <col min="4367" max="4381" width="7.7109375" style="63" customWidth="1"/>
    <col min="4382" max="4382" width="9.7109375" style="63" customWidth="1"/>
    <col min="4383" max="4608" width="9.140625" style="63"/>
    <col min="4609" max="4609" width="5.7109375" style="63" customWidth="1"/>
    <col min="4610" max="4610" width="36.28515625" style="63" customWidth="1"/>
    <col min="4611" max="4622" width="11.7109375" style="63" customWidth="1"/>
    <col min="4623" max="4637" width="7.7109375" style="63" customWidth="1"/>
    <col min="4638" max="4638" width="9.7109375" style="63" customWidth="1"/>
    <col min="4639" max="4864" width="9.140625" style="63"/>
    <col min="4865" max="4865" width="5.7109375" style="63" customWidth="1"/>
    <col min="4866" max="4866" width="36.28515625" style="63" customWidth="1"/>
    <col min="4867" max="4878" width="11.7109375" style="63" customWidth="1"/>
    <col min="4879" max="4893" width="7.7109375" style="63" customWidth="1"/>
    <col min="4894" max="4894" width="9.7109375" style="63" customWidth="1"/>
    <col min="4895" max="5120" width="9.140625" style="63"/>
    <col min="5121" max="5121" width="5.7109375" style="63" customWidth="1"/>
    <col min="5122" max="5122" width="36.28515625" style="63" customWidth="1"/>
    <col min="5123" max="5134" width="11.7109375" style="63" customWidth="1"/>
    <col min="5135" max="5149" width="7.7109375" style="63" customWidth="1"/>
    <col min="5150" max="5150" width="9.7109375" style="63" customWidth="1"/>
    <col min="5151" max="5376" width="9.140625" style="63"/>
    <col min="5377" max="5377" width="5.7109375" style="63" customWidth="1"/>
    <col min="5378" max="5378" width="36.28515625" style="63" customWidth="1"/>
    <col min="5379" max="5390" width="11.7109375" style="63" customWidth="1"/>
    <col min="5391" max="5405" width="7.7109375" style="63" customWidth="1"/>
    <col min="5406" max="5406" width="9.7109375" style="63" customWidth="1"/>
    <col min="5407" max="5632" width="9.140625" style="63"/>
    <col min="5633" max="5633" width="5.7109375" style="63" customWidth="1"/>
    <col min="5634" max="5634" width="36.28515625" style="63" customWidth="1"/>
    <col min="5635" max="5646" width="11.7109375" style="63" customWidth="1"/>
    <col min="5647" max="5661" width="7.7109375" style="63" customWidth="1"/>
    <col min="5662" max="5662" width="9.7109375" style="63" customWidth="1"/>
    <col min="5663" max="5888" width="9.140625" style="63"/>
    <col min="5889" max="5889" width="5.7109375" style="63" customWidth="1"/>
    <col min="5890" max="5890" width="36.28515625" style="63" customWidth="1"/>
    <col min="5891" max="5902" width="11.7109375" style="63" customWidth="1"/>
    <col min="5903" max="5917" width="7.7109375" style="63" customWidth="1"/>
    <col min="5918" max="5918" width="9.7109375" style="63" customWidth="1"/>
    <col min="5919" max="6144" width="9.140625" style="63"/>
    <col min="6145" max="6145" width="5.7109375" style="63" customWidth="1"/>
    <col min="6146" max="6146" width="36.28515625" style="63" customWidth="1"/>
    <col min="6147" max="6158" width="11.7109375" style="63" customWidth="1"/>
    <col min="6159" max="6173" width="7.7109375" style="63" customWidth="1"/>
    <col min="6174" max="6174" width="9.7109375" style="63" customWidth="1"/>
    <col min="6175" max="6400" width="9.140625" style="63"/>
    <col min="6401" max="6401" width="5.7109375" style="63" customWidth="1"/>
    <col min="6402" max="6402" width="36.28515625" style="63" customWidth="1"/>
    <col min="6403" max="6414" width="11.7109375" style="63" customWidth="1"/>
    <col min="6415" max="6429" width="7.7109375" style="63" customWidth="1"/>
    <col min="6430" max="6430" width="9.7109375" style="63" customWidth="1"/>
    <col min="6431" max="6656" width="9.140625" style="63"/>
    <col min="6657" max="6657" width="5.7109375" style="63" customWidth="1"/>
    <col min="6658" max="6658" width="36.28515625" style="63" customWidth="1"/>
    <col min="6659" max="6670" width="11.7109375" style="63" customWidth="1"/>
    <col min="6671" max="6685" width="7.7109375" style="63" customWidth="1"/>
    <col min="6686" max="6686" width="9.7109375" style="63" customWidth="1"/>
    <col min="6687" max="6912" width="9.140625" style="63"/>
    <col min="6913" max="6913" width="5.7109375" style="63" customWidth="1"/>
    <col min="6914" max="6914" width="36.28515625" style="63" customWidth="1"/>
    <col min="6915" max="6926" width="11.7109375" style="63" customWidth="1"/>
    <col min="6927" max="6941" width="7.7109375" style="63" customWidth="1"/>
    <col min="6942" max="6942" width="9.7109375" style="63" customWidth="1"/>
    <col min="6943" max="7168" width="9.140625" style="63"/>
    <col min="7169" max="7169" width="5.7109375" style="63" customWidth="1"/>
    <col min="7170" max="7170" width="36.28515625" style="63" customWidth="1"/>
    <col min="7171" max="7182" width="11.7109375" style="63" customWidth="1"/>
    <col min="7183" max="7197" width="7.7109375" style="63" customWidth="1"/>
    <col min="7198" max="7198" width="9.7109375" style="63" customWidth="1"/>
    <col min="7199" max="7424" width="9.140625" style="63"/>
    <col min="7425" max="7425" width="5.7109375" style="63" customWidth="1"/>
    <col min="7426" max="7426" width="36.28515625" style="63" customWidth="1"/>
    <col min="7427" max="7438" width="11.7109375" style="63" customWidth="1"/>
    <col min="7439" max="7453" width="7.7109375" style="63" customWidth="1"/>
    <col min="7454" max="7454" width="9.7109375" style="63" customWidth="1"/>
    <col min="7455" max="7680" width="9.140625" style="63"/>
    <col min="7681" max="7681" width="5.7109375" style="63" customWidth="1"/>
    <col min="7682" max="7682" width="36.28515625" style="63" customWidth="1"/>
    <col min="7683" max="7694" width="11.7109375" style="63" customWidth="1"/>
    <col min="7695" max="7709" width="7.7109375" style="63" customWidth="1"/>
    <col min="7710" max="7710" width="9.7109375" style="63" customWidth="1"/>
    <col min="7711" max="7936" width="9.140625" style="63"/>
    <col min="7937" max="7937" width="5.7109375" style="63" customWidth="1"/>
    <col min="7938" max="7938" width="36.28515625" style="63" customWidth="1"/>
    <col min="7939" max="7950" width="11.7109375" style="63" customWidth="1"/>
    <col min="7951" max="7965" width="7.7109375" style="63" customWidth="1"/>
    <col min="7966" max="7966" width="9.7109375" style="63" customWidth="1"/>
    <col min="7967" max="8192" width="9.140625" style="63"/>
    <col min="8193" max="8193" width="5.7109375" style="63" customWidth="1"/>
    <col min="8194" max="8194" width="36.28515625" style="63" customWidth="1"/>
    <col min="8195" max="8206" width="11.7109375" style="63" customWidth="1"/>
    <col min="8207" max="8221" width="7.7109375" style="63" customWidth="1"/>
    <col min="8222" max="8222" width="9.7109375" style="63" customWidth="1"/>
    <col min="8223" max="8448" width="9.140625" style="63"/>
    <col min="8449" max="8449" width="5.7109375" style="63" customWidth="1"/>
    <col min="8450" max="8450" width="36.28515625" style="63" customWidth="1"/>
    <col min="8451" max="8462" width="11.7109375" style="63" customWidth="1"/>
    <col min="8463" max="8477" width="7.7109375" style="63" customWidth="1"/>
    <col min="8478" max="8478" width="9.7109375" style="63" customWidth="1"/>
    <col min="8479" max="8704" width="9.140625" style="63"/>
    <col min="8705" max="8705" width="5.7109375" style="63" customWidth="1"/>
    <col min="8706" max="8706" width="36.28515625" style="63" customWidth="1"/>
    <col min="8707" max="8718" width="11.7109375" style="63" customWidth="1"/>
    <col min="8719" max="8733" width="7.7109375" style="63" customWidth="1"/>
    <col min="8734" max="8734" width="9.7109375" style="63" customWidth="1"/>
    <col min="8735" max="8960" width="9.140625" style="63"/>
    <col min="8961" max="8961" width="5.7109375" style="63" customWidth="1"/>
    <col min="8962" max="8962" width="36.28515625" style="63" customWidth="1"/>
    <col min="8963" max="8974" width="11.7109375" style="63" customWidth="1"/>
    <col min="8975" max="8989" width="7.7109375" style="63" customWidth="1"/>
    <col min="8990" max="8990" width="9.7109375" style="63" customWidth="1"/>
    <col min="8991" max="9216" width="9.140625" style="63"/>
    <col min="9217" max="9217" width="5.7109375" style="63" customWidth="1"/>
    <col min="9218" max="9218" width="36.28515625" style="63" customWidth="1"/>
    <col min="9219" max="9230" width="11.7109375" style="63" customWidth="1"/>
    <col min="9231" max="9245" width="7.7109375" style="63" customWidth="1"/>
    <col min="9246" max="9246" width="9.7109375" style="63" customWidth="1"/>
    <col min="9247" max="9472" width="9.140625" style="63"/>
    <col min="9473" max="9473" width="5.7109375" style="63" customWidth="1"/>
    <col min="9474" max="9474" width="36.28515625" style="63" customWidth="1"/>
    <col min="9475" max="9486" width="11.7109375" style="63" customWidth="1"/>
    <col min="9487" max="9501" width="7.7109375" style="63" customWidth="1"/>
    <col min="9502" max="9502" width="9.7109375" style="63" customWidth="1"/>
    <col min="9503" max="9728" width="9.140625" style="63"/>
    <col min="9729" max="9729" width="5.7109375" style="63" customWidth="1"/>
    <col min="9730" max="9730" width="36.28515625" style="63" customWidth="1"/>
    <col min="9731" max="9742" width="11.7109375" style="63" customWidth="1"/>
    <col min="9743" max="9757" width="7.7109375" style="63" customWidth="1"/>
    <col min="9758" max="9758" width="9.7109375" style="63" customWidth="1"/>
    <col min="9759" max="9984" width="9.140625" style="63"/>
    <col min="9985" max="9985" width="5.7109375" style="63" customWidth="1"/>
    <col min="9986" max="9986" width="36.28515625" style="63" customWidth="1"/>
    <col min="9987" max="9998" width="11.7109375" style="63" customWidth="1"/>
    <col min="9999" max="10013" width="7.7109375" style="63" customWidth="1"/>
    <col min="10014" max="10014" width="9.7109375" style="63" customWidth="1"/>
    <col min="10015" max="10240" width="9.140625" style="63"/>
    <col min="10241" max="10241" width="5.7109375" style="63" customWidth="1"/>
    <col min="10242" max="10242" width="36.28515625" style="63" customWidth="1"/>
    <col min="10243" max="10254" width="11.7109375" style="63" customWidth="1"/>
    <col min="10255" max="10269" width="7.7109375" style="63" customWidth="1"/>
    <col min="10270" max="10270" width="9.7109375" style="63" customWidth="1"/>
    <col min="10271" max="10496" width="9.140625" style="63"/>
    <col min="10497" max="10497" width="5.7109375" style="63" customWidth="1"/>
    <col min="10498" max="10498" width="36.28515625" style="63" customWidth="1"/>
    <col min="10499" max="10510" width="11.7109375" style="63" customWidth="1"/>
    <col min="10511" max="10525" width="7.7109375" style="63" customWidth="1"/>
    <col min="10526" max="10526" width="9.7109375" style="63" customWidth="1"/>
    <col min="10527" max="10752" width="9.140625" style="63"/>
    <col min="10753" max="10753" width="5.7109375" style="63" customWidth="1"/>
    <col min="10754" max="10754" width="36.28515625" style="63" customWidth="1"/>
    <col min="10755" max="10766" width="11.7109375" style="63" customWidth="1"/>
    <col min="10767" max="10781" width="7.7109375" style="63" customWidth="1"/>
    <col min="10782" max="10782" width="9.7109375" style="63" customWidth="1"/>
    <col min="10783" max="11008" width="9.140625" style="63"/>
    <col min="11009" max="11009" width="5.7109375" style="63" customWidth="1"/>
    <col min="11010" max="11010" width="36.28515625" style="63" customWidth="1"/>
    <col min="11011" max="11022" width="11.7109375" style="63" customWidth="1"/>
    <col min="11023" max="11037" width="7.7109375" style="63" customWidth="1"/>
    <col min="11038" max="11038" width="9.7109375" style="63" customWidth="1"/>
    <col min="11039" max="11264" width="9.140625" style="63"/>
    <col min="11265" max="11265" width="5.7109375" style="63" customWidth="1"/>
    <col min="11266" max="11266" width="36.28515625" style="63" customWidth="1"/>
    <col min="11267" max="11278" width="11.7109375" style="63" customWidth="1"/>
    <col min="11279" max="11293" width="7.7109375" style="63" customWidth="1"/>
    <col min="11294" max="11294" width="9.7109375" style="63" customWidth="1"/>
    <col min="11295" max="11520" width="9.140625" style="63"/>
    <col min="11521" max="11521" width="5.7109375" style="63" customWidth="1"/>
    <col min="11522" max="11522" width="36.28515625" style="63" customWidth="1"/>
    <col min="11523" max="11534" width="11.7109375" style="63" customWidth="1"/>
    <col min="11535" max="11549" width="7.7109375" style="63" customWidth="1"/>
    <col min="11550" max="11550" width="9.7109375" style="63" customWidth="1"/>
    <col min="11551" max="11776" width="9.140625" style="63"/>
    <col min="11777" max="11777" width="5.7109375" style="63" customWidth="1"/>
    <col min="11778" max="11778" width="36.28515625" style="63" customWidth="1"/>
    <col min="11779" max="11790" width="11.7109375" style="63" customWidth="1"/>
    <col min="11791" max="11805" width="7.7109375" style="63" customWidth="1"/>
    <col min="11806" max="11806" width="9.7109375" style="63" customWidth="1"/>
    <col min="11807" max="12032" width="9.140625" style="63"/>
    <col min="12033" max="12033" width="5.7109375" style="63" customWidth="1"/>
    <col min="12034" max="12034" width="36.28515625" style="63" customWidth="1"/>
    <col min="12035" max="12046" width="11.7109375" style="63" customWidth="1"/>
    <col min="12047" max="12061" width="7.7109375" style="63" customWidth="1"/>
    <col min="12062" max="12062" width="9.7109375" style="63" customWidth="1"/>
    <col min="12063" max="12288" width="9.140625" style="63"/>
    <col min="12289" max="12289" width="5.7109375" style="63" customWidth="1"/>
    <col min="12290" max="12290" width="36.28515625" style="63" customWidth="1"/>
    <col min="12291" max="12302" width="11.7109375" style="63" customWidth="1"/>
    <col min="12303" max="12317" width="7.7109375" style="63" customWidth="1"/>
    <col min="12318" max="12318" width="9.7109375" style="63" customWidth="1"/>
    <col min="12319" max="12544" width="9.140625" style="63"/>
    <col min="12545" max="12545" width="5.7109375" style="63" customWidth="1"/>
    <col min="12546" max="12546" width="36.28515625" style="63" customWidth="1"/>
    <col min="12547" max="12558" width="11.7109375" style="63" customWidth="1"/>
    <col min="12559" max="12573" width="7.7109375" style="63" customWidth="1"/>
    <col min="12574" max="12574" width="9.7109375" style="63" customWidth="1"/>
    <col min="12575" max="12800" width="9.140625" style="63"/>
    <col min="12801" max="12801" width="5.7109375" style="63" customWidth="1"/>
    <col min="12802" max="12802" width="36.28515625" style="63" customWidth="1"/>
    <col min="12803" max="12814" width="11.7109375" style="63" customWidth="1"/>
    <col min="12815" max="12829" width="7.7109375" style="63" customWidth="1"/>
    <col min="12830" max="12830" width="9.7109375" style="63" customWidth="1"/>
    <col min="12831" max="13056" width="9.140625" style="63"/>
    <col min="13057" max="13057" width="5.7109375" style="63" customWidth="1"/>
    <col min="13058" max="13058" width="36.28515625" style="63" customWidth="1"/>
    <col min="13059" max="13070" width="11.7109375" style="63" customWidth="1"/>
    <col min="13071" max="13085" width="7.7109375" style="63" customWidth="1"/>
    <col min="13086" max="13086" width="9.7109375" style="63" customWidth="1"/>
    <col min="13087" max="13312" width="9.140625" style="63"/>
    <col min="13313" max="13313" width="5.7109375" style="63" customWidth="1"/>
    <col min="13314" max="13314" width="36.28515625" style="63" customWidth="1"/>
    <col min="13315" max="13326" width="11.7109375" style="63" customWidth="1"/>
    <col min="13327" max="13341" width="7.7109375" style="63" customWidth="1"/>
    <col min="13342" max="13342" width="9.7109375" style="63" customWidth="1"/>
    <col min="13343" max="13568" width="9.140625" style="63"/>
    <col min="13569" max="13569" width="5.7109375" style="63" customWidth="1"/>
    <col min="13570" max="13570" width="36.28515625" style="63" customWidth="1"/>
    <col min="13571" max="13582" width="11.7109375" style="63" customWidth="1"/>
    <col min="13583" max="13597" width="7.7109375" style="63" customWidth="1"/>
    <col min="13598" max="13598" width="9.7109375" style="63" customWidth="1"/>
    <col min="13599" max="13824" width="9.140625" style="63"/>
    <col min="13825" max="13825" width="5.7109375" style="63" customWidth="1"/>
    <col min="13826" max="13826" width="36.28515625" style="63" customWidth="1"/>
    <col min="13827" max="13838" width="11.7109375" style="63" customWidth="1"/>
    <col min="13839" max="13853" width="7.7109375" style="63" customWidth="1"/>
    <col min="13854" max="13854" width="9.7109375" style="63" customWidth="1"/>
    <col min="13855" max="14080" width="9.140625" style="63"/>
    <col min="14081" max="14081" width="5.7109375" style="63" customWidth="1"/>
    <col min="14082" max="14082" width="36.28515625" style="63" customWidth="1"/>
    <col min="14083" max="14094" width="11.7109375" style="63" customWidth="1"/>
    <col min="14095" max="14109" width="7.7109375" style="63" customWidth="1"/>
    <col min="14110" max="14110" width="9.7109375" style="63" customWidth="1"/>
    <col min="14111" max="14336" width="9.140625" style="63"/>
    <col min="14337" max="14337" width="5.7109375" style="63" customWidth="1"/>
    <col min="14338" max="14338" width="36.28515625" style="63" customWidth="1"/>
    <col min="14339" max="14350" width="11.7109375" style="63" customWidth="1"/>
    <col min="14351" max="14365" width="7.7109375" style="63" customWidth="1"/>
    <col min="14366" max="14366" width="9.7109375" style="63" customWidth="1"/>
    <col min="14367" max="14592" width="9.140625" style="63"/>
    <col min="14593" max="14593" width="5.7109375" style="63" customWidth="1"/>
    <col min="14594" max="14594" width="36.28515625" style="63" customWidth="1"/>
    <col min="14595" max="14606" width="11.7109375" style="63" customWidth="1"/>
    <col min="14607" max="14621" width="7.7109375" style="63" customWidth="1"/>
    <col min="14622" max="14622" width="9.7109375" style="63" customWidth="1"/>
    <col min="14623" max="14848" width="9.140625" style="63"/>
    <col min="14849" max="14849" width="5.7109375" style="63" customWidth="1"/>
    <col min="14850" max="14850" width="36.28515625" style="63" customWidth="1"/>
    <col min="14851" max="14862" width="11.7109375" style="63" customWidth="1"/>
    <col min="14863" max="14877" width="7.7109375" style="63" customWidth="1"/>
    <col min="14878" max="14878" width="9.7109375" style="63" customWidth="1"/>
    <col min="14879" max="15104" width="9.140625" style="63"/>
    <col min="15105" max="15105" width="5.7109375" style="63" customWidth="1"/>
    <col min="15106" max="15106" width="36.28515625" style="63" customWidth="1"/>
    <col min="15107" max="15118" width="11.7109375" style="63" customWidth="1"/>
    <col min="15119" max="15133" width="7.7109375" style="63" customWidth="1"/>
    <col min="15134" max="15134" width="9.7109375" style="63" customWidth="1"/>
    <col min="15135" max="15360" width="9.140625" style="63"/>
    <col min="15361" max="15361" width="5.7109375" style="63" customWidth="1"/>
    <col min="15362" max="15362" width="36.28515625" style="63" customWidth="1"/>
    <col min="15363" max="15374" width="11.7109375" style="63" customWidth="1"/>
    <col min="15375" max="15389" width="7.7109375" style="63" customWidth="1"/>
    <col min="15390" max="15390" width="9.7109375" style="63" customWidth="1"/>
    <col min="15391" max="15616" width="9.140625" style="63"/>
    <col min="15617" max="15617" width="5.7109375" style="63" customWidth="1"/>
    <col min="15618" max="15618" width="36.28515625" style="63" customWidth="1"/>
    <col min="15619" max="15630" width="11.7109375" style="63" customWidth="1"/>
    <col min="15631" max="15645" width="7.7109375" style="63" customWidth="1"/>
    <col min="15646" max="15646" width="9.7109375" style="63" customWidth="1"/>
    <col min="15647" max="15872" width="9.140625" style="63"/>
    <col min="15873" max="15873" width="5.7109375" style="63" customWidth="1"/>
    <col min="15874" max="15874" width="36.28515625" style="63" customWidth="1"/>
    <col min="15875" max="15886" width="11.7109375" style="63" customWidth="1"/>
    <col min="15887" max="15901" width="7.7109375" style="63" customWidth="1"/>
    <col min="15902" max="15902" width="9.7109375" style="63" customWidth="1"/>
    <col min="15903" max="16128" width="9.140625" style="63"/>
    <col min="16129" max="16129" width="5.7109375" style="63" customWidth="1"/>
    <col min="16130" max="16130" width="36.28515625" style="63" customWidth="1"/>
    <col min="16131" max="16142" width="11.7109375" style="63" customWidth="1"/>
    <col min="16143" max="16157" width="7.7109375" style="63" customWidth="1"/>
    <col min="16158" max="16158" width="9.7109375" style="63" customWidth="1"/>
    <col min="16159" max="16384" width="9.140625" style="63"/>
  </cols>
  <sheetData>
    <row r="1" spans="1:29" ht="15.75" x14ac:dyDescent="0.25">
      <c r="A1" s="217" t="s">
        <v>1040</v>
      </c>
    </row>
    <row r="3" spans="1:29" ht="15.75" x14ac:dyDescent="0.25">
      <c r="A3" s="426" t="s">
        <v>493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</row>
    <row r="4" spans="1:29" ht="15.75" x14ac:dyDescent="0.25">
      <c r="A4" s="160"/>
      <c r="B4" s="160"/>
      <c r="C4" s="160"/>
      <c r="D4" s="160"/>
      <c r="E4" s="160"/>
      <c r="F4" s="427" t="str">
        <f>'1'!E5</f>
        <v>KABUPATEN</v>
      </c>
      <c r="G4" s="428" t="str">
        <f>'1'!$F$5</f>
        <v>BELITUNG TIMUR</v>
      </c>
      <c r="H4" s="426"/>
      <c r="I4" s="426"/>
      <c r="J4" s="426"/>
      <c r="K4" s="160"/>
      <c r="L4" s="160"/>
      <c r="M4" s="426"/>
      <c r="N4" s="426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</row>
    <row r="5" spans="1:29" ht="15.75" x14ac:dyDescent="0.25">
      <c r="A5" s="160"/>
      <c r="B5" s="160"/>
      <c r="C5" s="160"/>
      <c r="D5" s="160"/>
      <c r="E5" s="160"/>
      <c r="F5" s="427" t="str">
        <f>'1'!E6</f>
        <v>TAHUN</v>
      </c>
      <c r="G5" s="428">
        <f>'1'!$F$6</f>
        <v>2023</v>
      </c>
      <c r="H5" s="426"/>
      <c r="I5" s="426"/>
      <c r="J5" s="426"/>
      <c r="K5" s="160"/>
      <c r="L5" s="160"/>
      <c r="M5" s="426"/>
      <c r="N5" s="426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</row>
    <row r="6" spans="1:29" ht="15.75" thickBot="1" x14ac:dyDescent="0.3">
      <c r="A6" s="140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402"/>
      <c r="P6" s="402"/>
      <c r="Q6" s="402"/>
      <c r="R6" s="402"/>
      <c r="S6" s="402"/>
      <c r="T6" s="402"/>
      <c r="U6" s="402"/>
      <c r="V6" s="402"/>
      <c r="W6" s="402"/>
      <c r="X6" s="402"/>
      <c r="Y6" s="402"/>
      <c r="Z6" s="402"/>
      <c r="AA6" s="402"/>
      <c r="AB6" s="402"/>
      <c r="AC6" s="402"/>
    </row>
    <row r="7" spans="1:29" ht="18" customHeight="1" x14ac:dyDescent="0.25">
      <c r="A7" s="1164" t="s">
        <v>2</v>
      </c>
      <c r="B7" s="1164" t="s">
        <v>480</v>
      </c>
      <c r="C7" s="1240" t="s">
        <v>494</v>
      </c>
      <c r="D7" s="1241"/>
      <c r="E7" s="1241"/>
      <c r="F7" s="1241"/>
      <c r="G7" s="1241"/>
      <c r="H7" s="1241"/>
      <c r="I7" s="1241"/>
      <c r="J7" s="1241"/>
      <c r="K7" s="1242"/>
      <c r="L7" s="1240" t="s">
        <v>481</v>
      </c>
      <c r="M7" s="1241"/>
      <c r="N7" s="1242"/>
    </row>
    <row r="8" spans="1:29" ht="47.25" customHeight="1" x14ac:dyDescent="0.25">
      <c r="A8" s="1164"/>
      <c r="B8" s="1164"/>
      <c r="C8" s="1243" t="s">
        <v>495</v>
      </c>
      <c r="D8" s="1243"/>
      <c r="E8" s="1243"/>
      <c r="F8" s="1243" t="s">
        <v>496</v>
      </c>
      <c r="G8" s="1243"/>
      <c r="H8" s="1243"/>
      <c r="I8" s="1243" t="s">
        <v>497</v>
      </c>
      <c r="J8" s="1243"/>
      <c r="K8" s="1243"/>
      <c r="L8" s="1166"/>
      <c r="M8" s="1167"/>
      <c r="N8" s="1168"/>
    </row>
    <row r="9" spans="1:29" ht="18" customHeight="1" x14ac:dyDescent="0.25">
      <c r="A9" s="1165"/>
      <c r="B9" s="1165"/>
      <c r="C9" s="581" t="s">
        <v>6</v>
      </c>
      <c r="D9" s="581" t="s">
        <v>7</v>
      </c>
      <c r="E9" s="581" t="s">
        <v>369</v>
      </c>
      <c r="F9" s="581" t="s">
        <v>6</v>
      </c>
      <c r="G9" s="581" t="s">
        <v>7</v>
      </c>
      <c r="H9" s="581" t="s">
        <v>369</v>
      </c>
      <c r="I9" s="581" t="s">
        <v>6</v>
      </c>
      <c r="J9" s="581" t="s">
        <v>7</v>
      </c>
      <c r="K9" s="581" t="s">
        <v>369</v>
      </c>
      <c r="L9" s="581" t="s">
        <v>6</v>
      </c>
      <c r="M9" s="581" t="s">
        <v>7</v>
      </c>
      <c r="N9" s="581" t="s">
        <v>369</v>
      </c>
    </row>
    <row r="10" spans="1:29" s="747" customFormat="1" ht="12" x14ac:dyDescent="0.25">
      <c r="A10" s="745">
        <v>1</v>
      </c>
      <c r="B10" s="745">
        <v>2</v>
      </c>
      <c r="C10" s="745">
        <v>3</v>
      </c>
      <c r="D10" s="745">
        <v>4</v>
      </c>
      <c r="E10" s="745">
        <v>5</v>
      </c>
      <c r="F10" s="745">
        <v>6</v>
      </c>
      <c r="G10" s="745">
        <v>7</v>
      </c>
      <c r="H10" s="745">
        <v>8</v>
      </c>
      <c r="I10" s="745">
        <v>9</v>
      </c>
      <c r="J10" s="745">
        <v>10</v>
      </c>
      <c r="K10" s="745">
        <v>11</v>
      </c>
      <c r="L10" s="753">
        <v>12</v>
      </c>
      <c r="M10" s="753">
        <v>13</v>
      </c>
      <c r="N10" s="745">
        <v>14</v>
      </c>
      <c r="O10" s="754"/>
      <c r="P10" s="754"/>
    </row>
    <row r="11" spans="1:29" ht="15" customHeight="1" x14ac:dyDescent="0.25">
      <c r="A11" s="149">
        <v>1</v>
      </c>
      <c r="B11" s="126" t="str">
        <f>"Puskesmas "&amp;'9'!C9</f>
        <v>Puskesmas Manggar</v>
      </c>
      <c r="C11" s="182">
        <v>0</v>
      </c>
      <c r="D11" s="182">
        <v>0</v>
      </c>
      <c r="E11" s="182">
        <f>SUM(C11:D11)</f>
        <v>0</v>
      </c>
      <c r="F11" s="182">
        <v>0</v>
      </c>
      <c r="G11" s="182">
        <v>0</v>
      </c>
      <c r="H11" s="182">
        <f>SUM(F11:G11)</f>
        <v>0</v>
      </c>
      <c r="I11" s="182">
        <v>7</v>
      </c>
      <c r="J11" s="182">
        <v>11</v>
      </c>
      <c r="K11" s="191">
        <f t="shared" ref="K11:K21" si="0">SUM(I11:J11)</f>
        <v>18</v>
      </c>
      <c r="L11" s="191">
        <f>C11+F11+I11</f>
        <v>7</v>
      </c>
      <c r="M11" s="182">
        <f>D11+G11+J11</f>
        <v>11</v>
      </c>
      <c r="N11" s="183">
        <f>SUM(L11:M11)</f>
        <v>18</v>
      </c>
    </row>
    <row r="12" spans="1:29" s="726" customFormat="1" ht="15" customHeight="1" x14ac:dyDescent="0.25">
      <c r="A12" s="67">
        <v>2</v>
      </c>
      <c r="B12" s="65" t="str">
        <f>"Puskesmas "&amp;'9'!C10</f>
        <v>Puskesmas Mengkubang</v>
      </c>
      <c r="C12" s="184">
        <v>0</v>
      </c>
      <c r="D12" s="184">
        <v>0</v>
      </c>
      <c r="E12" s="184">
        <f t="shared" ref="E12:E17" si="1">SUM(C12:D12)</f>
        <v>0</v>
      </c>
      <c r="F12" s="184">
        <v>0</v>
      </c>
      <c r="G12" s="184">
        <v>0</v>
      </c>
      <c r="H12" s="184">
        <f t="shared" ref="H12:H17" si="2">SUM(F12:G12)</f>
        <v>0</v>
      </c>
      <c r="I12" s="184">
        <v>7</v>
      </c>
      <c r="J12" s="184">
        <v>7</v>
      </c>
      <c r="K12" s="192">
        <f t="shared" ref="K12:K17" si="3">SUM(I12:J12)</f>
        <v>14</v>
      </c>
      <c r="L12" s="192">
        <f t="shared" ref="L12:L17" si="4">C12+F12+I12</f>
        <v>7</v>
      </c>
      <c r="M12" s="184">
        <f t="shared" ref="M12:M17" si="5">D12+G12+J12</f>
        <v>7</v>
      </c>
      <c r="N12" s="185">
        <f t="shared" ref="N12:N17" si="6">SUM(L12:M12)</f>
        <v>14</v>
      </c>
    </row>
    <row r="13" spans="1:29" s="726" customFormat="1" ht="15" customHeight="1" x14ac:dyDescent="0.25">
      <c r="A13" s="67">
        <v>3</v>
      </c>
      <c r="B13" s="65" t="str">
        <f>"Puskesmas "&amp;'9'!C11</f>
        <v>Puskesmas Kelapa Kampit</v>
      </c>
      <c r="C13" s="184">
        <v>0</v>
      </c>
      <c r="D13" s="184">
        <v>0</v>
      </c>
      <c r="E13" s="184">
        <f t="shared" si="1"/>
        <v>0</v>
      </c>
      <c r="F13" s="184">
        <v>0</v>
      </c>
      <c r="G13" s="184">
        <v>0</v>
      </c>
      <c r="H13" s="184">
        <f t="shared" si="2"/>
        <v>0</v>
      </c>
      <c r="I13" s="184">
        <v>12</v>
      </c>
      <c r="J13" s="184">
        <v>8</v>
      </c>
      <c r="K13" s="192">
        <f t="shared" si="3"/>
        <v>20</v>
      </c>
      <c r="L13" s="192">
        <f t="shared" si="4"/>
        <v>12</v>
      </c>
      <c r="M13" s="184">
        <f t="shared" si="5"/>
        <v>8</v>
      </c>
      <c r="N13" s="185">
        <f t="shared" si="6"/>
        <v>20</v>
      </c>
    </row>
    <row r="14" spans="1:29" s="726" customFormat="1" ht="15" customHeight="1" x14ac:dyDescent="0.25">
      <c r="A14" s="67">
        <v>4</v>
      </c>
      <c r="B14" s="65" t="str">
        <f>"Puskesmas "&amp;'9'!C12</f>
        <v>Puskesmas Gantung</v>
      </c>
      <c r="C14" s="184">
        <v>0</v>
      </c>
      <c r="D14" s="184">
        <v>0</v>
      </c>
      <c r="E14" s="184">
        <f t="shared" si="1"/>
        <v>0</v>
      </c>
      <c r="F14" s="184">
        <v>0</v>
      </c>
      <c r="G14" s="184">
        <v>0</v>
      </c>
      <c r="H14" s="184">
        <f t="shared" si="2"/>
        <v>0</v>
      </c>
      <c r="I14" s="184">
        <v>9</v>
      </c>
      <c r="J14" s="184">
        <v>9</v>
      </c>
      <c r="K14" s="192">
        <f t="shared" si="3"/>
        <v>18</v>
      </c>
      <c r="L14" s="192">
        <f t="shared" si="4"/>
        <v>9</v>
      </c>
      <c r="M14" s="184">
        <f t="shared" si="5"/>
        <v>9</v>
      </c>
      <c r="N14" s="185">
        <f t="shared" si="6"/>
        <v>18</v>
      </c>
    </row>
    <row r="15" spans="1:29" s="726" customFormat="1" ht="15" customHeight="1" x14ac:dyDescent="0.25">
      <c r="A15" s="67">
        <v>5</v>
      </c>
      <c r="B15" s="65" t="str">
        <f>"Puskesmas "&amp;'9'!C13</f>
        <v>Puskesmas Renggiang</v>
      </c>
      <c r="C15" s="184">
        <v>0</v>
      </c>
      <c r="D15" s="184">
        <v>0</v>
      </c>
      <c r="E15" s="184">
        <f t="shared" si="1"/>
        <v>0</v>
      </c>
      <c r="F15" s="184">
        <v>0</v>
      </c>
      <c r="G15" s="184">
        <v>0</v>
      </c>
      <c r="H15" s="184">
        <f t="shared" si="2"/>
        <v>0</v>
      </c>
      <c r="I15" s="184">
        <v>10</v>
      </c>
      <c r="J15" s="184">
        <v>7</v>
      </c>
      <c r="K15" s="192">
        <f t="shared" si="3"/>
        <v>17</v>
      </c>
      <c r="L15" s="192">
        <f t="shared" si="4"/>
        <v>10</v>
      </c>
      <c r="M15" s="184">
        <f t="shared" si="5"/>
        <v>7</v>
      </c>
      <c r="N15" s="185">
        <f t="shared" si="6"/>
        <v>17</v>
      </c>
    </row>
    <row r="16" spans="1:29" s="726" customFormat="1" ht="15" customHeight="1" x14ac:dyDescent="0.25">
      <c r="A16" s="94">
        <v>6</v>
      </c>
      <c r="B16" s="65" t="str">
        <f>"Puskesmas "&amp;'9'!C14</f>
        <v>Puskesmas Simpang Pesak</v>
      </c>
      <c r="C16" s="184">
        <v>0</v>
      </c>
      <c r="D16" s="184">
        <v>0</v>
      </c>
      <c r="E16" s="184">
        <f t="shared" si="1"/>
        <v>0</v>
      </c>
      <c r="F16" s="184">
        <v>0</v>
      </c>
      <c r="G16" s="184">
        <v>0</v>
      </c>
      <c r="H16" s="184">
        <f t="shared" si="2"/>
        <v>0</v>
      </c>
      <c r="I16" s="184">
        <v>13</v>
      </c>
      <c r="J16" s="184">
        <v>10</v>
      </c>
      <c r="K16" s="192">
        <f t="shared" si="3"/>
        <v>23</v>
      </c>
      <c r="L16" s="192">
        <f t="shared" si="4"/>
        <v>13</v>
      </c>
      <c r="M16" s="184">
        <f t="shared" si="5"/>
        <v>10</v>
      </c>
      <c r="N16" s="185">
        <f t="shared" si="6"/>
        <v>23</v>
      </c>
    </row>
    <row r="17" spans="1:14" s="726" customFormat="1" ht="15" customHeight="1" x14ac:dyDescent="0.25">
      <c r="A17" s="94">
        <v>7</v>
      </c>
      <c r="B17" s="65" t="str">
        <f>"Puskesmas "&amp;'9'!C15</f>
        <v>Puskesmas Dendang</v>
      </c>
      <c r="C17" s="184">
        <v>0</v>
      </c>
      <c r="D17" s="184">
        <v>0</v>
      </c>
      <c r="E17" s="184">
        <f t="shared" si="1"/>
        <v>0</v>
      </c>
      <c r="F17" s="184">
        <v>0</v>
      </c>
      <c r="G17" s="184">
        <v>0</v>
      </c>
      <c r="H17" s="184">
        <f t="shared" si="2"/>
        <v>0</v>
      </c>
      <c r="I17" s="184">
        <v>7</v>
      </c>
      <c r="J17" s="184">
        <v>4</v>
      </c>
      <c r="K17" s="192">
        <f t="shared" si="3"/>
        <v>11</v>
      </c>
      <c r="L17" s="192">
        <f t="shared" si="4"/>
        <v>7</v>
      </c>
      <c r="M17" s="184">
        <f t="shared" si="5"/>
        <v>4</v>
      </c>
      <c r="N17" s="185">
        <f t="shared" si="6"/>
        <v>11</v>
      </c>
    </row>
    <row r="18" spans="1:14" ht="15" customHeight="1" x14ac:dyDescent="0.25">
      <c r="A18" s="154"/>
      <c r="B18" s="66"/>
      <c r="C18" s="186"/>
      <c r="D18" s="186"/>
      <c r="E18" s="186"/>
      <c r="F18" s="186"/>
      <c r="G18" s="186"/>
      <c r="H18" s="186"/>
      <c r="I18" s="186"/>
      <c r="J18" s="186"/>
      <c r="K18" s="193"/>
      <c r="L18" s="193"/>
      <c r="M18" s="186"/>
      <c r="N18" s="187"/>
    </row>
    <row r="19" spans="1:14" ht="15" customHeight="1" x14ac:dyDescent="0.25">
      <c r="A19" s="126">
        <v>1</v>
      </c>
      <c r="B19" s="126" t="str">
        <f>'13'!B18</f>
        <v>RSUD Muhammad Zein</v>
      </c>
      <c r="C19" s="182">
        <v>4</v>
      </c>
      <c r="D19" s="182">
        <v>10</v>
      </c>
      <c r="E19" s="182">
        <f t="shared" ref="E19:E23" si="7">SUM(C19:D19)</f>
        <v>14</v>
      </c>
      <c r="F19" s="182">
        <v>0</v>
      </c>
      <c r="G19" s="182">
        <v>0</v>
      </c>
      <c r="H19" s="182">
        <f t="shared" ref="H19:H23" si="8">SUM(F19:G19)</f>
        <v>0</v>
      </c>
      <c r="I19" s="182">
        <v>89</v>
      </c>
      <c r="J19" s="182">
        <v>74</v>
      </c>
      <c r="K19" s="191">
        <f t="shared" si="0"/>
        <v>163</v>
      </c>
      <c r="L19" s="191">
        <f t="shared" ref="L19:M23" si="9">C19+F19+I19</f>
        <v>93</v>
      </c>
      <c r="M19" s="182">
        <f t="shared" si="9"/>
        <v>84</v>
      </c>
      <c r="N19" s="183">
        <f t="shared" ref="N19:N23" si="10">SUM(L19:M19)</f>
        <v>177</v>
      </c>
    </row>
    <row r="20" spans="1:14" ht="15" customHeight="1" x14ac:dyDescent="0.25">
      <c r="A20" s="66"/>
      <c r="B20" s="66"/>
      <c r="C20" s="186"/>
      <c r="D20" s="186"/>
      <c r="E20" s="186"/>
      <c r="F20" s="186"/>
      <c r="G20" s="186"/>
      <c r="H20" s="186"/>
      <c r="I20" s="186"/>
      <c r="J20" s="186"/>
      <c r="K20" s="193"/>
      <c r="L20" s="193"/>
      <c r="M20" s="186"/>
      <c r="N20" s="187"/>
    </row>
    <row r="21" spans="1:14" ht="19.5" customHeight="1" x14ac:dyDescent="0.25">
      <c r="A21" s="481" t="s">
        <v>1011</v>
      </c>
      <c r="B21" s="482"/>
      <c r="C21" s="186">
        <v>0</v>
      </c>
      <c r="D21" s="186">
        <v>0</v>
      </c>
      <c r="E21" s="188">
        <f t="shared" si="7"/>
        <v>0</v>
      </c>
      <c r="F21" s="188">
        <v>0</v>
      </c>
      <c r="G21" s="188">
        <v>0</v>
      </c>
      <c r="H21" s="188">
        <f t="shared" si="8"/>
        <v>0</v>
      </c>
      <c r="I21" s="188">
        <v>0</v>
      </c>
      <c r="J21" s="188">
        <v>0</v>
      </c>
      <c r="K21" s="188">
        <f t="shared" si="0"/>
        <v>0</v>
      </c>
      <c r="L21" s="188">
        <f t="shared" si="9"/>
        <v>0</v>
      </c>
      <c r="M21" s="188">
        <f t="shared" si="9"/>
        <v>0</v>
      </c>
      <c r="N21" s="188">
        <f t="shared" si="10"/>
        <v>0</v>
      </c>
    </row>
    <row r="22" spans="1:14" s="721" customFormat="1" ht="19.5" customHeight="1" x14ac:dyDescent="0.25">
      <c r="A22" s="483" t="s">
        <v>1222</v>
      </c>
      <c r="B22" s="484"/>
      <c r="C22" s="186">
        <v>0</v>
      </c>
      <c r="D22" s="186">
        <v>0</v>
      </c>
      <c r="E22" s="188">
        <f t="shared" si="7"/>
        <v>0</v>
      </c>
      <c r="F22" s="188">
        <v>0</v>
      </c>
      <c r="G22" s="188">
        <v>0</v>
      </c>
      <c r="H22" s="188">
        <f t="shared" si="8"/>
        <v>0</v>
      </c>
      <c r="I22" s="188">
        <v>0</v>
      </c>
      <c r="J22" s="188">
        <v>0</v>
      </c>
      <c r="K22" s="188">
        <f t="shared" ref="K22" si="11">SUM(I22:J22)</f>
        <v>0</v>
      </c>
      <c r="L22" s="188">
        <f t="shared" si="9"/>
        <v>0</v>
      </c>
      <c r="M22" s="188">
        <f t="shared" si="9"/>
        <v>0</v>
      </c>
      <c r="N22" s="188">
        <f t="shared" si="10"/>
        <v>0</v>
      </c>
    </row>
    <row r="23" spans="1:14" s="721" customFormat="1" ht="19.5" customHeight="1" x14ac:dyDescent="0.25">
      <c r="A23" s="481" t="s">
        <v>1223</v>
      </c>
      <c r="B23" s="482"/>
      <c r="C23" s="188">
        <v>6</v>
      </c>
      <c r="D23" s="188">
        <v>10</v>
      </c>
      <c r="E23" s="188">
        <f t="shared" si="7"/>
        <v>16</v>
      </c>
      <c r="F23" s="188">
        <v>0</v>
      </c>
      <c r="G23" s="188">
        <v>0</v>
      </c>
      <c r="H23" s="188">
        <f t="shared" si="8"/>
        <v>0</v>
      </c>
      <c r="I23" s="188">
        <v>29</v>
      </c>
      <c r="J23" s="188">
        <v>32</v>
      </c>
      <c r="K23" s="188">
        <f t="shared" ref="K23" si="12">SUM(I23:J23)</f>
        <v>61</v>
      </c>
      <c r="L23" s="188">
        <f t="shared" si="9"/>
        <v>35</v>
      </c>
      <c r="M23" s="188">
        <f t="shared" si="9"/>
        <v>42</v>
      </c>
      <c r="N23" s="188">
        <f t="shared" si="10"/>
        <v>77</v>
      </c>
    </row>
    <row r="24" spans="1:14" s="721" customFormat="1" ht="20.100000000000001" customHeight="1" thickBot="1" x14ac:dyDescent="0.3">
      <c r="A24" s="68" t="s">
        <v>476</v>
      </c>
      <c r="B24" s="68"/>
      <c r="C24" s="198">
        <f>SUM(C11:C17,C19,C21:C23)</f>
        <v>10</v>
      </c>
      <c r="D24" s="198">
        <f t="shared" ref="D24:N24" si="13">SUM(D11:D17,D19,D21:D23)</f>
        <v>20</v>
      </c>
      <c r="E24" s="198">
        <f t="shared" si="13"/>
        <v>30</v>
      </c>
      <c r="F24" s="198">
        <f t="shared" si="13"/>
        <v>0</v>
      </c>
      <c r="G24" s="198">
        <f t="shared" si="13"/>
        <v>0</v>
      </c>
      <c r="H24" s="198">
        <f t="shared" si="13"/>
        <v>0</v>
      </c>
      <c r="I24" s="198">
        <f t="shared" si="13"/>
        <v>183</v>
      </c>
      <c r="J24" s="198">
        <f t="shared" si="13"/>
        <v>162</v>
      </c>
      <c r="K24" s="198">
        <f t="shared" si="13"/>
        <v>345</v>
      </c>
      <c r="L24" s="198">
        <f t="shared" si="13"/>
        <v>193</v>
      </c>
      <c r="M24" s="198">
        <f t="shared" si="13"/>
        <v>182</v>
      </c>
      <c r="N24" s="198">
        <f t="shared" si="13"/>
        <v>375</v>
      </c>
    </row>
    <row r="26" spans="1:14" s="544" customFormat="1" ht="12.75" x14ac:dyDescent="0.25">
      <c r="A26" s="544" t="s">
        <v>386</v>
      </c>
    </row>
    <row r="27" spans="1:14" s="544" customFormat="1" ht="12.75" x14ac:dyDescent="0.25">
      <c r="A27" s="544" t="s">
        <v>1041</v>
      </c>
    </row>
    <row r="28" spans="1:14" x14ac:dyDescent="0.25">
      <c r="A28" s="480"/>
      <c r="B28" s="480"/>
    </row>
  </sheetData>
  <mergeCells count="7">
    <mergeCell ref="A7:A9"/>
    <mergeCell ref="B7:B9"/>
    <mergeCell ref="C7:K7"/>
    <mergeCell ref="L7:N8"/>
    <mergeCell ref="C8:E8"/>
    <mergeCell ref="F8:H8"/>
    <mergeCell ref="I8:K8"/>
  </mergeCells>
  <pageMargins left="0.7" right="0.7" top="0.75" bottom="0.75" header="0.3" footer="0.3"/>
  <pageSetup paperSize="9" scale="7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92D050"/>
    <pageSetUpPr fitToPage="1"/>
  </sheetPr>
  <dimension ref="A1:E21"/>
  <sheetViews>
    <sheetView zoomScaleNormal="100" workbookViewId="0">
      <selection activeCell="C19" sqref="C19"/>
    </sheetView>
  </sheetViews>
  <sheetFormatPr defaultColWidth="9.140625" defaultRowHeight="15" x14ac:dyDescent="0.25"/>
  <cols>
    <col min="1" max="1" width="6.28515625" style="63" customWidth="1"/>
    <col min="2" max="2" width="46.42578125" style="63" customWidth="1"/>
    <col min="3" max="4" width="30.7109375" style="63" customWidth="1"/>
    <col min="5" max="256" width="9.140625" style="63"/>
    <col min="257" max="257" width="6.28515625" style="63" customWidth="1"/>
    <col min="258" max="258" width="46.42578125" style="63" customWidth="1"/>
    <col min="259" max="260" width="30.7109375" style="63" customWidth="1"/>
    <col min="261" max="512" width="9.140625" style="63"/>
    <col min="513" max="513" width="6.28515625" style="63" customWidth="1"/>
    <col min="514" max="514" width="46.42578125" style="63" customWidth="1"/>
    <col min="515" max="516" width="30.7109375" style="63" customWidth="1"/>
    <col min="517" max="768" width="9.140625" style="63"/>
    <col min="769" max="769" width="6.28515625" style="63" customWidth="1"/>
    <col min="770" max="770" width="46.42578125" style="63" customWidth="1"/>
    <col min="771" max="772" width="30.7109375" style="63" customWidth="1"/>
    <col min="773" max="1024" width="9.140625" style="63"/>
    <col min="1025" max="1025" width="6.28515625" style="63" customWidth="1"/>
    <col min="1026" max="1026" width="46.42578125" style="63" customWidth="1"/>
    <col min="1027" max="1028" width="30.7109375" style="63" customWidth="1"/>
    <col min="1029" max="1280" width="9.140625" style="63"/>
    <col min="1281" max="1281" width="6.28515625" style="63" customWidth="1"/>
    <col min="1282" max="1282" width="46.42578125" style="63" customWidth="1"/>
    <col min="1283" max="1284" width="30.7109375" style="63" customWidth="1"/>
    <col min="1285" max="1536" width="9.140625" style="63"/>
    <col min="1537" max="1537" width="6.28515625" style="63" customWidth="1"/>
    <col min="1538" max="1538" width="46.42578125" style="63" customWidth="1"/>
    <col min="1539" max="1540" width="30.7109375" style="63" customWidth="1"/>
    <col min="1541" max="1792" width="9.140625" style="63"/>
    <col min="1793" max="1793" width="6.28515625" style="63" customWidth="1"/>
    <col min="1794" max="1794" width="46.42578125" style="63" customWidth="1"/>
    <col min="1795" max="1796" width="30.7109375" style="63" customWidth="1"/>
    <col min="1797" max="2048" width="9.140625" style="63"/>
    <col min="2049" max="2049" width="6.28515625" style="63" customWidth="1"/>
    <col min="2050" max="2050" width="46.42578125" style="63" customWidth="1"/>
    <col min="2051" max="2052" width="30.7109375" style="63" customWidth="1"/>
    <col min="2053" max="2304" width="9.140625" style="63"/>
    <col min="2305" max="2305" width="6.28515625" style="63" customWidth="1"/>
    <col min="2306" max="2306" width="46.42578125" style="63" customWidth="1"/>
    <col min="2307" max="2308" width="30.7109375" style="63" customWidth="1"/>
    <col min="2309" max="2560" width="9.140625" style="63"/>
    <col min="2561" max="2561" width="6.28515625" style="63" customWidth="1"/>
    <col min="2562" max="2562" width="46.42578125" style="63" customWidth="1"/>
    <col min="2563" max="2564" width="30.7109375" style="63" customWidth="1"/>
    <col min="2565" max="2816" width="9.140625" style="63"/>
    <col min="2817" max="2817" width="6.28515625" style="63" customWidth="1"/>
    <col min="2818" max="2818" width="46.42578125" style="63" customWidth="1"/>
    <col min="2819" max="2820" width="30.7109375" style="63" customWidth="1"/>
    <col min="2821" max="3072" width="9.140625" style="63"/>
    <col min="3073" max="3073" width="6.28515625" style="63" customWidth="1"/>
    <col min="3074" max="3074" width="46.42578125" style="63" customWidth="1"/>
    <col min="3075" max="3076" width="30.7109375" style="63" customWidth="1"/>
    <col min="3077" max="3328" width="9.140625" style="63"/>
    <col min="3329" max="3329" width="6.28515625" style="63" customWidth="1"/>
    <col min="3330" max="3330" width="46.42578125" style="63" customWidth="1"/>
    <col min="3331" max="3332" width="30.7109375" style="63" customWidth="1"/>
    <col min="3333" max="3584" width="9.140625" style="63"/>
    <col min="3585" max="3585" width="6.28515625" style="63" customWidth="1"/>
    <col min="3586" max="3586" width="46.42578125" style="63" customWidth="1"/>
    <col min="3587" max="3588" width="30.7109375" style="63" customWidth="1"/>
    <col min="3589" max="3840" width="9.140625" style="63"/>
    <col min="3841" max="3841" width="6.28515625" style="63" customWidth="1"/>
    <col min="3842" max="3842" width="46.42578125" style="63" customWidth="1"/>
    <col min="3843" max="3844" width="30.7109375" style="63" customWidth="1"/>
    <col min="3845" max="4096" width="9.140625" style="63"/>
    <col min="4097" max="4097" width="6.28515625" style="63" customWidth="1"/>
    <col min="4098" max="4098" width="46.42578125" style="63" customWidth="1"/>
    <col min="4099" max="4100" width="30.7109375" style="63" customWidth="1"/>
    <col min="4101" max="4352" width="9.140625" style="63"/>
    <col min="4353" max="4353" width="6.28515625" style="63" customWidth="1"/>
    <col min="4354" max="4354" width="46.42578125" style="63" customWidth="1"/>
    <col min="4355" max="4356" width="30.7109375" style="63" customWidth="1"/>
    <col min="4357" max="4608" width="9.140625" style="63"/>
    <col min="4609" max="4609" width="6.28515625" style="63" customWidth="1"/>
    <col min="4610" max="4610" width="46.42578125" style="63" customWidth="1"/>
    <col min="4611" max="4612" width="30.7109375" style="63" customWidth="1"/>
    <col min="4613" max="4864" width="9.140625" style="63"/>
    <col min="4865" max="4865" width="6.28515625" style="63" customWidth="1"/>
    <col min="4866" max="4866" width="46.42578125" style="63" customWidth="1"/>
    <col min="4867" max="4868" width="30.7109375" style="63" customWidth="1"/>
    <col min="4869" max="5120" width="9.140625" style="63"/>
    <col min="5121" max="5121" width="6.28515625" style="63" customWidth="1"/>
    <col min="5122" max="5122" width="46.42578125" style="63" customWidth="1"/>
    <col min="5123" max="5124" width="30.7109375" style="63" customWidth="1"/>
    <col min="5125" max="5376" width="9.140625" style="63"/>
    <col min="5377" max="5377" width="6.28515625" style="63" customWidth="1"/>
    <col min="5378" max="5378" width="46.42578125" style="63" customWidth="1"/>
    <col min="5379" max="5380" width="30.7109375" style="63" customWidth="1"/>
    <col min="5381" max="5632" width="9.140625" style="63"/>
    <col min="5633" max="5633" width="6.28515625" style="63" customWidth="1"/>
    <col min="5634" max="5634" width="46.42578125" style="63" customWidth="1"/>
    <col min="5635" max="5636" width="30.7109375" style="63" customWidth="1"/>
    <col min="5637" max="5888" width="9.140625" style="63"/>
    <col min="5889" max="5889" width="6.28515625" style="63" customWidth="1"/>
    <col min="5890" max="5890" width="46.42578125" style="63" customWidth="1"/>
    <col min="5891" max="5892" width="30.7109375" style="63" customWidth="1"/>
    <col min="5893" max="6144" width="9.140625" style="63"/>
    <col min="6145" max="6145" width="6.28515625" style="63" customWidth="1"/>
    <col min="6146" max="6146" width="46.42578125" style="63" customWidth="1"/>
    <col min="6147" max="6148" width="30.7109375" style="63" customWidth="1"/>
    <col min="6149" max="6400" width="9.140625" style="63"/>
    <col min="6401" max="6401" width="6.28515625" style="63" customWidth="1"/>
    <col min="6402" max="6402" width="46.42578125" style="63" customWidth="1"/>
    <col min="6403" max="6404" width="30.7109375" style="63" customWidth="1"/>
    <col min="6405" max="6656" width="9.140625" style="63"/>
    <col min="6657" max="6657" width="6.28515625" style="63" customWidth="1"/>
    <col min="6658" max="6658" width="46.42578125" style="63" customWidth="1"/>
    <col min="6659" max="6660" width="30.7109375" style="63" customWidth="1"/>
    <col min="6661" max="6912" width="9.140625" style="63"/>
    <col min="6913" max="6913" width="6.28515625" style="63" customWidth="1"/>
    <col min="6914" max="6914" width="46.42578125" style="63" customWidth="1"/>
    <col min="6915" max="6916" width="30.7109375" style="63" customWidth="1"/>
    <col min="6917" max="7168" width="9.140625" style="63"/>
    <col min="7169" max="7169" width="6.28515625" style="63" customWidth="1"/>
    <col min="7170" max="7170" width="46.42578125" style="63" customWidth="1"/>
    <col min="7171" max="7172" width="30.7109375" style="63" customWidth="1"/>
    <col min="7173" max="7424" width="9.140625" style="63"/>
    <col min="7425" max="7425" width="6.28515625" style="63" customWidth="1"/>
    <col min="7426" max="7426" width="46.42578125" style="63" customWidth="1"/>
    <col min="7427" max="7428" width="30.7109375" style="63" customWidth="1"/>
    <col min="7429" max="7680" width="9.140625" style="63"/>
    <col min="7681" max="7681" width="6.28515625" style="63" customWidth="1"/>
    <col min="7682" max="7682" width="46.42578125" style="63" customWidth="1"/>
    <col min="7683" max="7684" width="30.7109375" style="63" customWidth="1"/>
    <col min="7685" max="7936" width="9.140625" style="63"/>
    <col min="7937" max="7937" width="6.28515625" style="63" customWidth="1"/>
    <col min="7938" max="7938" width="46.42578125" style="63" customWidth="1"/>
    <col min="7939" max="7940" width="30.7109375" style="63" customWidth="1"/>
    <col min="7941" max="8192" width="9.140625" style="63"/>
    <col min="8193" max="8193" width="6.28515625" style="63" customWidth="1"/>
    <col min="8194" max="8194" width="46.42578125" style="63" customWidth="1"/>
    <col min="8195" max="8196" width="30.7109375" style="63" customWidth="1"/>
    <col min="8197" max="8448" width="9.140625" style="63"/>
    <col min="8449" max="8449" width="6.28515625" style="63" customWidth="1"/>
    <col min="8450" max="8450" width="46.42578125" style="63" customWidth="1"/>
    <col min="8451" max="8452" width="30.7109375" style="63" customWidth="1"/>
    <col min="8453" max="8704" width="9.140625" style="63"/>
    <col min="8705" max="8705" width="6.28515625" style="63" customWidth="1"/>
    <col min="8706" max="8706" width="46.42578125" style="63" customWidth="1"/>
    <col min="8707" max="8708" width="30.7109375" style="63" customWidth="1"/>
    <col min="8709" max="8960" width="9.140625" style="63"/>
    <col min="8961" max="8961" width="6.28515625" style="63" customWidth="1"/>
    <col min="8962" max="8962" width="46.42578125" style="63" customWidth="1"/>
    <col min="8963" max="8964" width="30.7109375" style="63" customWidth="1"/>
    <col min="8965" max="9216" width="9.140625" style="63"/>
    <col min="9217" max="9217" width="6.28515625" style="63" customWidth="1"/>
    <col min="9218" max="9218" width="46.42578125" style="63" customWidth="1"/>
    <col min="9219" max="9220" width="30.7109375" style="63" customWidth="1"/>
    <col min="9221" max="9472" width="9.140625" style="63"/>
    <col min="9473" max="9473" width="6.28515625" style="63" customWidth="1"/>
    <col min="9474" max="9474" width="46.42578125" style="63" customWidth="1"/>
    <col min="9475" max="9476" width="30.7109375" style="63" customWidth="1"/>
    <col min="9477" max="9728" width="9.140625" style="63"/>
    <col min="9729" max="9729" width="6.28515625" style="63" customWidth="1"/>
    <col min="9730" max="9730" width="46.42578125" style="63" customWidth="1"/>
    <col min="9731" max="9732" width="30.7109375" style="63" customWidth="1"/>
    <col min="9733" max="9984" width="9.140625" style="63"/>
    <col min="9985" max="9985" width="6.28515625" style="63" customWidth="1"/>
    <col min="9986" max="9986" width="46.42578125" style="63" customWidth="1"/>
    <col min="9987" max="9988" width="30.7109375" style="63" customWidth="1"/>
    <col min="9989" max="10240" width="9.140625" style="63"/>
    <col min="10241" max="10241" width="6.28515625" style="63" customWidth="1"/>
    <col min="10242" max="10242" width="46.42578125" style="63" customWidth="1"/>
    <col min="10243" max="10244" width="30.7109375" style="63" customWidth="1"/>
    <col min="10245" max="10496" width="9.140625" style="63"/>
    <col min="10497" max="10497" width="6.28515625" style="63" customWidth="1"/>
    <col min="10498" max="10498" width="46.42578125" style="63" customWidth="1"/>
    <col min="10499" max="10500" width="30.7109375" style="63" customWidth="1"/>
    <col min="10501" max="10752" width="9.140625" style="63"/>
    <col min="10753" max="10753" width="6.28515625" style="63" customWidth="1"/>
    <col min="10754" max="10754" width="46.42578125" style="63" customWidth="1"/>
    <col min="10755" max="10756" width="30.7109375" style="63" customWidth="1"/>
    <col min="10757" max="11008" width="9.140625" style="63"/>
    <col min="11009" max="11009" width="6.28515625" style="63" customWidth="1"/>
    <col min="11010" max="11010" width="46.42578125" style="63" customWidth="1"/>
    <col min="11011" max="11012" width="30.7109375" style="63" customWidth="1"/>
    <col min="11013" max="11264" width="9.140625" style="63"/>
    <col min="11265" max="11265" width="6.28515625" style="63" customWidth="1"/>
    <col min="11266" max="11266" width="46.42578125" style="63" customWidth="1"/>
    <col min="11267" max="11268" width="30.7109375" style="63" customWidth="1"/>
    <col min="11269" max="11520" width="9.140625" style="63"/>
    <col min="11521" max="11521" width="6.28515625" style="63" customWidth="1"/>
    <col min="11522" max="11522" width="46.42578125" style="63" customWidth="1"/>
    <col min="11523" max="11524" width="30.7109375" style="63" customWidth="1"/>
    <col min="11525" max="11776" width="9.140625" style="63"/>
    <col min="11777" max="11777" width="6.28515625" style="63" customWidth="1"/>
    <col min="11778" max="11778" width="46.42578125" style="63" customWidth="1"/>
    <col min="11779" max="11780" width="30.7109375" style="63" customWidth="1"/>
    <col min="11781" max="12032" width="9.140625" style="63"/>
    <col min="12033" max="12033" width="6.28515625" style="63" customWidth="1"/>
    <col min="12034" max="12034" width="46.42578125" style="63" customWidth="1"/>
    <col min="12035" max="12036" width="30.7109375" style="63" customWidth="1"/>
    <col min="12037" max="12288" width="9.140625" style="63"/>
    <col min="12289" max="12289" width="6.28515625" style="63" customWidth="1"/>
    <col min="12290" max="12290" width="46.42578125" style="63" customWidth="1"/>
    <col min="12291" max="12292" width="30.7109375" style="63" customWidth="1"/>
    <col min="12293" max="12544" width="9.140625" style="63"/>
    <col min="12545" max="12545" width="6.28515625" style="63" customWidth="1"/>
    <col min="12546" max="12546" width="46.42578125" style="63" customWidth="1"/>
    <col min="12547" max="12548" width="30.7109375" style="63" customWidth="1"/>
    <col min="12549" max="12800" width="9.140625" style="63"/>
    <col min="12801" max="12801" width="6.28515625" style="63" customWidth="1"/>
    <col min="12802" max="12802" width="46.42578125" style="63" customWidth="1"/>
    <col min="12803" max="12804" width="30.7109375" style="63" customWidth="1"/>
    <col min="12805" max="13056" width="9.140625" style="63"/>
    <col min="13057" max="13057" width="6.28515625" style="63" customWidth="1"/>
    <col min="13058" max="13058" width="46.42578125" style="63" customWidth="1"/>
    <col min="13059" max="13060" width="30.7109375" style="63" customWidth="1"/>
    <col min="13061" max="13312" width="9.140625" style="63"/>
    <col min="13313" max="13313" width="6.28515625" style="63" customWidth="1"/>
    <col min="13314" max="13314" width="46.42578125" style="63" customWidth="1"/>
    <col min="13315" max="13316" width="30.7109375" style="63" customWidth="1"/>
    <col min="13317" max="13568" width="9.140625" style="63"/>
    <col min="13569" max="13569" width="6.28515625" style="63" customWidth="1"/>
    <col min="13570" max="13570" width="46.42578125" style="63" customWidth="1"/>
    <col min="13571" max="13572" width="30.7109375" style="63" customWidth="1"/>
    <col min="13573" max="13824" width="9.140625" style="63"/>
    <col min="13825" max="13825" width="6.28515625" style="63" customWidth="1"/>
    <col min="13826" max="13826" width="46.42578125" style="63" customWidth="1"/>
    <col min="13827" max="13828" width="30.7109375" style="63" customWidth="1"/>
    <col min="13829" max="14080" width="9.140625" style="63"/>
    <col min="14081" max="14081" width="6.28515625" style="63" customWidth="1"/>
    <col min="14082" max="14082" width="46.42578125" style="63" customWidth="1"/>
    <col min="14083" max="14084" width="30.7109375" style="63" customWidth="1"/>
    <col min="14085" max="14336" width="9.140625" style="63"/>
    <col min="14337" max="14337" width="6.28515625" style="63" customWidth="1"/>
    <col min="14338" max="14338" width="46.42578125" style="63" customWidth="1"/>
    <col min="14339" max="14340" width="30.7109375" style="63" customWidth="1"/>
    <col min="14341" max="14592" width="9.140625" style="63"/>
    <col min="14593" max="14593" width="6.28515625" style="63" customWidth="1"/>
    <col min="14594" max="14594" width="46.42578125" style="63" customWidth="1"/>
    <col min="14595" max="14596" width="30.7109375" style="63" customWidth="1"/>
    <col min="14597" max="14848" width="9.140625" style="63"/>
    <col min="14849" max="14849" width="6.28515625" style="63" customWidth="1"/>
    <col min="14850" max="14850" width="46.42578125" style="63" customWidth="1"/>
    <col min="14851" max="14852" width="30.7109375" style="63" customWidth="1"/>
    <col min="14853" max="15104" width="9.140625" style="63"/>
    <col min="15105" max="15105" width="6.28515625" style="63" customWidth="1"/>
    <col min="15106" max="15106" width="46.42578125" style="63" customWidth="1"/>
    <col min="15107" max="15108" width="30.7109375" style="63" customWidth="1"/>
    <col min="15109" max="15360" width="9.140625" style="63"/>
    <col min="15361" max="15361" width="6.28515625" style="63" customWidth="1"/>
    <col min="15362" max="15362" width="46.42578125" style="63" customWidth="1"/>
    <col min="15363" max="15364" width="30.7109375" style="63" customWidth="1"/>
    <col min="15365" max="15616" width="9.140625" style="63"/>
    <col min="15617" max="15617" width="6.28515625" style="63" customWidth="1"/>
    <col min="15618" max="15618" width="46.42578125" style="63" customWidth="1"/>
    <col min="15619" max="15620" width="30.7109375" style="63" customWidth="1"/>
    <col min="15621" max="15872" width="9.140625" style="63"/>
    <col min="15873" max="15873" width="6.28515625" style="63" customWidth="1"/>
    <col min="15874" max="15874" width="46.42578125" style="63" customWidth="1"/>
    <col min="15875" max="15876" width="30.7109375" style="63" customWidth="1"/>
    <col min="15877" max="16128" width="9.140625" style="63"/>
    <col min="16129" max="16129" width="6.28515625" style="63" customWidth="1"/>
    <col min="16130" max="16130" width="46.42578125" style="63" customWidth="1"/>
    <col min="16131" max="16132" width="30.7109375" style="63" customWidth="1"/>
    <col min="16133" max="16384" width="9.140625" style="63"/>
  </cols>
  <sheetData>
    <row r="1" spans="1:5" ht="15.75" x14ac:dyDescent="0.25">
      <c r="A1" s="217" t="s">
        <v>1043</v>
      </c>
    </row>
    <row r="2" spans="1:5" x14ac:dyDescent="0.25">
      <c r="A2" s="194"/>
      <c r="B2" s="83"/>
      <c r="C2" s="83"/>
      <c r="D2" s="83"/>
    </row>
    <row r="3" spans="1:5" ht="15.75" x14ac:dyDescent="0.25">
      <c r="A3" s="1188" t="s">
        <v>1224</v>
      </c>
      <c r="B3" s="1188"/>
      <c r="C3" s="1188"/>
      <c r="D3" s="1188"/>
    </row>
    <row r="4" spans="1:5" ht="15.75" x14ac:dyDescent="0.25">
      <c r="A4" s="160"/>
      <c r="B4" s="427" t="str">
        <f>'1'!E5</f>
        <v>KABUPATEN</v>
      </c>
      <c r="C4" s="428" t="str">
        <f>'1'!$F$5</f>
        <v>BELITUNG TIMUR</v>
      </c>
      <c r="D4" s="160"/>
    </row>
    <row r="5" spans="1:5" ht="15.75" x14ac:dyDescent="0.25">
      <c r="A5" s="160"/>
      <c r="B5" s="427" t="str">
        <f>'1'!E6</f>
        <v>TAHUN</v>
      </c>
      <c r="C5" s="428">
        <f>'1'!$F$6</f>
        <v>2023</v>
      </c>
      <c r="D5" s="160"/>
    </row>
    <row r="6" spans="1:5" ht="15.75" thickBot="1" x14ac:dyDescent="0.3"/>
    <row r="7" spans="1:5" ht="17.25" customHeight="1" x14ac:dyDescent="0.25">
      <c r="A7" s="1190" t="s">
        <v>2</v>
      </c>
      <c r="B7" s="1179" t="s">
        <v>498</v>
      </c>
      <c r="C7" s="1215" t="s">
        <v>499</v>
      </c>
      <c r="D7" s="1216"/>
      <c r="E7" s="67"/>
    </row>
    <row r="8" spans="1:5" ht="18.75" customHeight="1" x14ac:dyDescent="0.25">
      <c r="A8" s="1164"/>
      <c r="B8" s="1169"/>
      <c r="C8" s="630" t="s">
        <v>255</v>
      </c>
      <c r="D8" s="625" t="s">
        <v>27</v>
      </c>
      <c r="E8" s="67"/>
    </row>
    <row r="9" spans="1:5" s="747" customFormat="1" ht="12" x14ac:dyDescent="0.25">
      <c r="A9" s="746">
        <v>1</v>
      </c>
      <c r="B9" s="746">
        <v>2</v>
      </c>
      <c r="C9" s="746">
        <v>3</v>
      </c>
      <c r="D9" s="746">
        <v>4</v>
      </c>
      <c r="E9" s="750"/>
    </row>
    <row r="10" spans="1:5" ht="30" customHeight="1" x14ac:dyDescent="0.25">
      <c r="A10" s="1244" t="s">
        <v>500</v>
      </c>
      <c r="B10" s="1245"/>
      <c r="C10" s="1245"/>
      <c r="D10" s="1246"/>
    </row>
    <row r="11" spans="1:5" ht="33.950000000000003" customHeight="1" x14ac:dyDescent="0.25">
      <c r="A11" s="195">
        <v>1</v>
      </c>
      <c r="B11" s="188" t="s">
        <v>501</v>
      </c>
      <c r="C11" s="188">
        <v>33342</v>
      </c>
      <c r="D11" s="881">
        <f>IFERROR(C11/'2'!$E$28,0)</f>
        <v>0.2583689789845639</v>
      </c>
    </row>
    <row r="12" spans="1:5" ht="33.950000000000003" customHeight="1" x14ac:dyDescent="0.25">
      <c r="A12" s="195">
        <v>2</v>
      </c>
      <c r="B12" s="188" t="s">
        <v>502</v>
      </c>
      <c r="C12" s="188">
        <v>48546</v>
      </c>
      <c r="D12" s="881">
        <f>IFERROR(C12/'2'!$E$28,0)</f>
        <v>0.37618560535614654</v>
      </c>
    </row>
    <row r="13" spans="1:5" ht="33.950000000000003" customHeight="1" x14ac:dyDescent="0.25">
      <c r="A13" s="1211" t="s">
        <v>503</v>
      </c>
      <c r="B13" s="1212"/>
      <c r="C13" s="188">
        <f>SUM(C11:C12)</f>
        <v>81888</v>
      </c>
      <c r="D13" s="881">
        <f>IFERROR(C13/'2'!$E$28,0)</f>
        <v>0.63455458434071044</v>
      </c>
    </row>
    <row r="14" spans="1:5" ht="33.950000000000003" customHeight="1" x14ac:dyDescent="0.25">
      <c r="A14" s="1244" t="s">
        <v>504</v>
      </c>
      <c r="B14" s="1245"/>
      <c r="C14" s="1245"/>
      <c r="D14" s="1246"/>
    </row>
    <row r="15" spans="1:5" ht="33.75" customHeight="1" x14ac:dyDescent="0.25">
      <c r="A15" s="195">
        <v>1</v>
      </c>
      <c r="B15" s="188" t="s">
        <v>505</v>
      </c>
      <c r="C15" s="188">
        <v>32778</v>
      </c>
      <c r="D15" s="881">
        <f>IFERROR(C15/'2'!$E$28,0)</f>
        <v>0.25399851218151387</v>
      </c>
    </row>
    <row r="16" spans="1:5" ht="33.75" customHeight="1" x14ac:dyDescent="0.25">
      <c r="A16" s="195">
        <v>2</v>
      </c>
      <c r="B16" s="196" t="s">
        <v>506</v>
      </c>
      <c r="C16" s="188">
        <v>11007</v>
      </c>
      <c r="D16" s="881">
        <f>IFERROR(C16/'2'!$E$28,0)</f>
        <v>8.529384415101357E-2</v>
      </c>
    </row>
    <row r="17" spans="1:4" ht="33.950000000000003" customHeight="1" x14ac:dyDescent="0.25">
      <c r="A17" s="195">
        <v>3</v>
      </c>
      <c r="B17" s="196" t="s">
        <v>507</v>
      </c>
      <c r="C17" s="188">
        <v>1982</v>
      </c>
      <c r="D17" s="881">
        <f>IFERROR(C17/'2'!$E$28,0)</f>
        <v>1.5358626247597793E-2</v>
      </c>
    </row>
    <row r="18" spans="1:4" ht="33.950000000000003" customHeight="1" x14ac:dyDescent="0.25">
      <c r="A18" s="1211" t="s">
        <v>508</v>
      </c>
      <c r="B18" s="1212"/>
      <c r="C18" s="188">
        <f>SUM(C15:C17)</f>
        <v>45767</v>
      </c>
      <c r="D18" s="881">
        <f>IFERROR(C18/'2'!$E$28,0)</f>
        <v>0.35465098258012523</v>
      </c>
    </row>
    <row r="19" spans="1:4" ht="33.950000000000003" customHeight="1" thickBot="1" x14ac:dyDescent="0.3">
      <c r="A19" s="68" t="s">
        <v>509</v>
      </c>
      <c r="B19" s="197"/>
      <c r="C19" s="198">
        <f>SUM(C13,C18)</f>
        <v>127655</v>
      </c>
      <c r="D19" s="881">
        <f>IFERROR(C19/'2'!$E$28,0)</f>
        <v>0.98920556692083561</v>
      </c>
    </row>
    <row r="20" spans="1:4" x14ac:dyDescent="0.25">
      <c r="B20" s="402"/>
      <c r="C20" s="1060">
        <f>'1'!G19-'19'!C19</f>
        <v>1393</v>
      </c>
    </row>
    <row r="21" spans="1:4" x14ac:dyDescent="0.25">
      <c r="A21" s="544" t="s">
        <v>510</v>
      </c>
    </row>
  </sheetData>
  <mergeCells count="8">
    <mergeCell ref="A14:D14"/>
    <mergeCell ref="A18:B18"/>
    <mergeCell ref="A3:D3"/>
    <mergeCell ref="A7:A8"/>
    <mergeCell ref="B7:B8"/>
    <mergeCell ref="C7:D7"/>
    <mergeCell ref="A10:D10"/>
    <mergeCell ref="A13:B13"/>
  </mergeCells>
  <printOptions horizontalCentered="1"/>
  <pageMargins left="0.78740157480314965" right="0.78740157480314965" top="0.74803149606299213" bottom="0.74803149606299213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8">
    <tabColor rgb="FF92D050"/>
    <pageSetUpPr fitToPage="1"/>
  </sheetPr>
  <dimension ref="A1:O50"/>
  <sheetViews>
    <sheetView topLeftCell="A4" zoomScale="85" zoomScaleNormal="85" workbookViewId="0">
      <selection activeCell="A17" sqref="A17"/>
    </sheetView>
  </sheetViews>
  <sheetFormatPr defaultColWidth="9.140625" defaultRowHeight="15" x14ac:dyDescent="0.25"/>
  <cols>
    <col min="1" max="1" width="5.7109375" style="63" customWidth="1"/>
    <col min="2" max="2" width="55.28515625" style="63" customWidth="1"/>
    <col min="3" max="3" width="34" style="63" customWidth="1"/>
    <col min="4" max="4" width="22.42578125" style="63" customWidth="1"/>
    <col min="5" max="7" width="9.140625" style="63"/>
    <col min="8" max="8" width="13.85546875" style="63" customWidth="1"/>
    <col min="9" max="9" width="23.42578125" style="63" customWidth="1"/>
    <col min="10" max="11" width="20" style="63" customWidth="1"/>
    <col min="12" max="12" width="23.5703125" style="63" customWidth="1"/>
    <col min="13" max="14" width="20" style="63" customWidth="1"/>
    <col min="15" max="15" width="25" style="63" customWidth="1"/>
    <col min="16" max="17" width="22.7109375" style="63" customWidth="1"/>
    <col min="18" max="256" width="9.140625" style="63"/>
    <col min="257" max="257" width="5.7109375" style="63" customWidth="1"/>
    <col min="258" max="258" width="55.28515625" style="63" customWidth="1"/>
    <col min="259" max="259" width="34" style="63" customWidth="1"/>
    <col min="260" max="260" width="30.7109375" style="63" customWidth="1"/>
    <col min="261" max="512" width="9.140625" style="63"/>
    <col min="513" max="513" width="5.7109375" style="63" customWidth="1"/>
    <col min="514" max="514" width="55.28515625" style="63" customWidth="1"/>
    <col min="515" max="515" width="34" style="63" customWidth="1"/>
    <col min="516" max="516" width="30.7109375" style="63" customWidth="1"/>
    <col min="517" max="768" width="9.140625" style="63"/>
    <col min="769" max="769" width="5.7109375" style="63" customWidth="1"/>
    <col min="770" max="770" width="55.28515625" style="63" customWidth="1"/>
    <col min="771" max="771" width="34" style="63" customWidth="1"/>
    <col min="772" max="772" width="30.7109375" style="63" customWidth="1"/>
    <col min="773" max="1024" width="9.140625" style="63"/>
    <col min="1025" max="1025" width="5.7109375" style="63" customWidth="1"/>
    <col min="1026" max="1026" width="55.28515625" style="63" customWidth="1"/>
    <col min="1027" max="1027" width="34" style="63" customWidth="1"/>
    <col min="1028" max="1028" width="30.7109375" style="63" customWidth="1"/>
    <col min="1029" max="1280" width="9.140625" style="63"/>
    <col min="1281" max="1281" width="5.7109375" style="63" customWidth="1"/>
    <col min="1282" max="1282" width="55.28515625" style="63" customWidth="1"/>
    <col min="1283" max="1283" width="34" style="63" customWidth="1"/>
    <col min="1284" max="1284" width="30.7109375" style="63" customWidth="1"/>
    <col min="1285" max="1536" width="9.140625" style="63"/>
    <col min="1537" max="1537" width="5.7109375" style="63" customWidth="1"/>
    <col min="1538" max="1538" width="55.28515625" style="63" customWidth="1"/>
    <col min="1539" max="1539" width="34" style="63" customWidth="1"/>
    <col min="1540" max="1540" width="30.7109375" style="63" customWidth="1"/>
    <col min="1541" max="1792" width="9.140625" style="63"/>
    <col min="1793" max="1793" width="5.7109375" style="63" customWidth="1"/>
    <col min="1794" max="1794" width="55.28515625" style="63" customWidth="1"/>
    <col min="1795" max="1795" width="34" style="63" customWidth="1"/>
    <col min="1796" max="1796" width="30.7109375" style="63" customWidth="1"/>
    <col min="1797" max="2048" width="9.140625" style="63"/>
    <col min="2049" max="2049" width="5.7109375" style="63" customWidth="1"/>
    <col min="2050" max="2050" width="55.28515625" style="63" customWidth="1"/>
    <col min="2051" max="2051" width="34" style="63" customWidth="1"/>
    <col min="2052" max="2052" width="30.7109375" style="63" customWidth="1"/>
    <col min="2053" max="2304" width="9.140625" style="63"/>
    <col min="2305" max="2305" width="5.7109375" style="63" customWidth="1"/>
    <col min="2306" max="2306" width="55.28515625" style="63" customWidth="1"/>
    <col min="2307" max="2307" width="34" style="63" customWidth="1"/>
    <col min="2308" max="2308" width="30.7109375" style="63" customWidth="1"/>
    <col min="2309" max="2560" width="9.140625" style="63"/>
    <col min="2561" max="2561" width="5.7109375" style="63" customWidth="1"/>
    <col min="2562" max="2562" width="55.28515625" style="63" customWidth="1"/>
    <col min="2563" max="2563" width="34" style="63" customWidth="1"/>
    <col min="2564" max="2564" width="30.7109375" style="63" customWidth="1"/>
    <col min="2565" max="2816" width="9.140625" style="63"/>
    <col min="2817" max="2817" width="5.7109375" style="63" customWidth="1"/>
    <col min="2818" max="2818" width="55.28515625" style="63" customWidth="1"/>
    <col min="2819" max="2819" width="34" style="63" customWidth="1"/>
    <col min="2820" max="2820" width="30.7109375" style="63" customWidth="1"/>
    <col min="2821" max="3072" width="9.140625" style="63"/>
    <col min="3073" max="3073" width="5.7109375" style="63" customWidth="1"/>
    <col min="3074" max="3074" width="55.28515625" style="63" customWidth="1"/>
    <col min="3075" max="3075" width="34" style="63" customWidth="1"/>
    <col min="3076" max="3076" width="30.7109375" style="63" customWidth="1"/>
    <col min="3077" max="3328" width="9.140625" style="63"/>
    <col min="3329" max="3329" width="5.7109375" style="63" customWidth="1"/>
    <col min="3330" max="3330" width="55.28515625" style="63" customWidth="1"/>
    <col min="3331" max="3331" width="34" style="63" customWidth="1"/>
    <col min="3332" max="3332" width="30.7109375" style="63" customWidth="1"/>
    <col min="3333" max="3584" width="9.140625" style="63"/>
    <col min="3585" max="3585" width="5.7109375" style="63" customWidth="1"/>
    <col min="3586" max="3586" width="55.28515625" style="63" customWidth="1"/>
    <col min="3587" max="3587" width="34" style="63" customWidth="1"/>
    <col min="3588" max="3588" width="30.7109375" style="63" customWidth="1"/>
    <col min="3589" max="3840" width="9.140625" style="63"/>
    <col min="3841" max="3841" width="5.7109375" style="63" customWidth="1"/>
    <col min="3842" max="3842" width="55.28515625" style="63" customWidth="1"/>
    <col min="3843" max="3843" width="34" style="63" customWidth="1"/>
    <col min="3844" max="3844" width="30.7109375" style="63" customWidth="1"/>
    <col min="3845" max="4096" width="9.140625" style="63"/>
    <col min="4097" max="4097" width="5.7109375" style="63" customWidth="1"/>
    <col min="4098" max="4098" width="55.28515625" style="63" customWidth="1"/>
    <col min="4099" max="4099" width="34" style="63" customWidth="1"/>
    <col min="4100" max="4100" width="30.7109375" style="63" customWidth="1"/>
    <col min="4101" max="4352" width="9.140625" style="63"/>
    <col min="4353" max="4353" width="5.7109375" style="63" customWidth="1"/>
    <col min="4354" max="4354" width="55.28515625" style="63" customWidth="1"/>
    <col min="4355" max="4355" width="34" style="63" customWidth="1"/>
    <col min="4356" max="4356" width="30.7109375" style="63" customWidth="1"/>
    <col min="4357" max="4608" width="9.140625" style="63"/>
    <col min="4609" max="4609" width="5.7109375" style="63" customWidth="1"/>
    <col min="4610" max="4610" width="55.28515625" style="63" customWidth="1"/>
    <col min="4611" max="4611" width="34" style="63" customWidth="1"/>
    <col min="4612" max="4612" width="30.7109375" style="63" customWidth="1"/>
    <col min="4613" max="4864" width="9.140625" style="63"/>
    <col min="4865" max="4865" width="5.7109375" style="63" customWidth="1"/>
    <col min="4866" max="4866" width="55.28515625" style="63" customWidth="1"/>
    <col min="4867" max="4867" width="34" style="63" customWidth="1"/>
    <col min="4868" max="4868" width="30.7109375" style="63" customWidth="1"/>
    <col min="4869" max="5120" width="9.140625" style="63"/>
    <col min="5121" max="5121" width="5.7109375" style="63" customWidth="1"/>
    <col min="5122" max="5122" width="55.28515625" style="63" customWidth="1"/>
    <col min="5123" max="5123" width="34" style="63" customWidth="1"/>
    <col min="5124" max="5124" width="30.7109375" style="63" customWidth="1"/>
    <col min="5125" max="5376" width="9.140625" style="63"/>
    <col min="5377" max="5377" width="5.7109375" style="63" customWidth="1"/>
    <col min="5378" max="5378" width="55.28515625" style="63" customWidth="1"/>
    <col min="5379" max="5379" width="34" style="63" customWidth="1"/>
    <col min="5380" max="5380" width="30.7109375" style="63" customWidth="1"/>
    <col min="5381" max="5632" width="9.140625" style="63"/>
    <col min="5633" max="5633" width="5.7109375" style="63" customWidth="1"/>
    <col min="5634" max="5634" width="55.28515625" style="63" customWidth="1"/>
    <col min="5635" max="5635" width="34" style="63" customWidth="1"/>
    <col min="5636" max="5636" width="30.7109375" style="63" customWidth="1"/>
    <col min="5637" max="5888" width="9.140625" style="63"/>
    <col min="5889" max="5889" width="5.7109375" style="63" customWidth="1"/>
    <col min="5890" max="5890" width="55.28515625" style="63" customWidth="1"/>
    <col min="5891" max="5891" width="34" style="63" customWidth="1"/>
    <col min="5892" max="5892" width="30.7109375" style="63" customWidth="1"/>
    <col min="5893" max="6144" width="9.140625" style="63"/>
    <col min="6145" max="6145" width="5.7109375" style="63" customWidth="1"/>
    <col min="6146" max="6146" width="55.28515625" style="63" customWidth="1"/>
    <col min="6147" max="6147" width="34" style="63" customWidth="1"/>
    <col min="6148" max="6148" width="30.7109375" style="63" customWidth="1"/>
    <col min="6149" max="6400" width="9.140625" style="63"/>
    <col min="6401" max="6401" width="5.7109375" style="63" customWidth="1"/>
    <col min="6402" max="6402" width="55.28515625" style="63" customWidth="1"/>
    <col min="6403" max="6403" width="34" style="63" customWidth="1"/>
    <col min="6404" max="6404" width="30.7109375" style="63" customWidth="1"/>
    <col min="6405" max="6656" width="9.140625" style="63"/>
    <col min="6657" max="6657" width="5.7109375" style="63" customWidth="1"/>
    <col min="6658" max="6658" width="55.28515625" style="63" customWidth="1"/>
    <col min="6659" max="6659" width="34" style="63" customWidth="1"/>
    <col min="6660" max="6660" width="30.7109375" style="63" customWidth="1"/>
    <col min="6661" max="6912" width="9.140625" style="63"/>
    <col min="6913" max="6913" width="5.7109375" style="63" customWidth="1"/>
    <col min="6914" max="6914" width="55.28515625" style="63" customWidth="1"/>
    <col min="6915" max="6915" width="34" style="63" customWidth="1"/>
    <col min="6916" max="6916" width="30.7109375" style="63" customWidth="1"/>
    <col min="6917" max="7168" width="9.140625" style="63"/>
    <col min="7169" max="7169" width="5.7109375" style="63" customWidth="1"/>
    <col min="7170" max="7170" width="55.28515625" style="63" customWidth="1"/>
    <col min="7171" max="7171" width="34" style="63" customWidth="1"/>
    <col min="7172" max="7172" width="30.7109375" style="63" customWidth="1"/>
    <col min="7173" max="7424" width="9.140625" style="63"/>
    <col min="7425" max="7425" width="5.7109375" style="63" customWidth="1"/>
    <col min="7426" max="7426" width="55.28515625" style="63" customWidth="1"/>
    <col min="7427" max="7427" width="34" style="63" customWidth="1"/>
    <col min="7428" max="7428" width="30.7109375" style="63" customWidth="1"/>
    <col min="7429" max="7680" width="9.140625" style="63"/>
    <col min="7681" max="7681" width="5.7109375" style="63" customWidth="1"/>
    <col min="7682" max="7682" width="55.28515625" style="63" customWidth="1"/>
    <col min="7683" max="7683" width="34" style="63" customWidth="1"/>
    <col min="7684" max="7684" width="30.7109375" style="63" customWidth="1"/>
    <col min="7685" max="7936" width="9.140625" style="63"/>
    <col min="7937" max="7937" width="5.7109375" style="63" customWidth="1"/>
    <col min="7938" max="7938" width="55.28515625" style="63" customWidth="1"/>
    <col min="7939" max="7939" width="34" style="63" customWidth="1"/>
    <col min="7940" max="7940" width="30.7109375" style="63" customWidth="1"/>
    <col min="7941" max="8192" width="9.140625" style="63"/>
    <col min="8193" max="8193" width="5.7109375" style="63" customWidth="1"/>
    <col min="8194" max="8194" width="55.28515625" style="63" customWidth="1"/>
    <col min="8195" max="8195" width="34" style="63" customWidth="1"/>
    <col min="8196" max="8196" width="30.7109375" style="63" customWidth="1"/>
    <col min="8197" max="8448" width="9.140625" style="63"/>
    <col min="8449" max="8449" width="5.7109375" style="63" customWidth="1"/>
    <col min="8450" max="8450" width="55.28515625" style="63" customWidth="1"/>
    <col min="8451" max="8451" width="34" style="63" customWidth="1"/>
    <col min="8452" max="8452" width="30.7109375" style="63" customWidth="1"/>
    <col min="8453" max="8704" width="9.140625" style="63"/>
    <col min="8705" max="8705" width="5.7109375" style="63" customWidth="1"/>
    <col min="8706" max="8706" width="55.28515625" style="63" customWidth="1"/>
    <col min="8707" max="8707" width="34" style="63" customWidth="1"/>
    <col min="8708" max="8708" width="30.7109375" style="63" customWidth="1"/>
    <col min="8709" max="8960" width="9.140625" style="63"/>
    <col min="8961" max="8961" width="5.7109375" style="63" customWidth="1"/>
    <col min="8962" max="8962" width="55.28515625" style="63" customWidth="1"/>
    <col min="8963" max="8963" width="34" style="63" customWidth="1"/>
    <col min="8964" max="8964" width="30.7109375" style="63" customWidth="1"/>
    <col min="8965" max="9216" width="9.140625" style="63"/>
    <col min="9217" max="9217" width="5.7109375" style="63" customWidth="1"/>
    <col min="9218" max="9218" width="55.28515625" style="63" customWidth="1"/>
    <col min="9219" max="9219" width="34" style="63" customWidth="1"/>
    <col min="9220" max="9220" width="30.7109375" style="63" customWidth="1"/>
    <col min="9221" max="9472" width="9.140625" style="63"/>
    <col min="9473" max="9473" width="5.7109375" style="63" customWidth="1"/>
    <col min="9474" max="9474" width="55.28515625" style="63" customWidth="1"/>
    <col min="9475" max="9475" width="34" style="63" customWidth="1"/>
    <col min="9476" max="9476" width="30.7109375" style="63" customWidth="1"/>
    <col min="9477" max="9728" width="9.140625" style="63"/>
    <col min="9729" max="9729" width="5.7109375" style="63" customWidth="1"/>
    <col min="9730" max="9730" width="55.28515625" style="63" customWidth="1"/>
    <col min="9731" max="9731" width="34" style="63" customWidth="1"/>
    <col min="9732" max="9732" width="30.7109375" style="63" customWidth="1"/>
    <col min="9733" max="9984" width="9.140625" style="63"/>
    <col min="9985" max="9985" width="5.7109375" style="63" customWidth="1"/>
    <col min="9986" max="9986" width="55.28515625" style="63" customWidth="1"/>
    <col min="9987" max="9987" width="34" style="63" customWidth="1"/>
    <col min="9988" max="9988" width="30.7109375" style="63" customWidth="1"/>
    <col min="9989" max="10240" width="9.140625" style="63"/>
    <col min="10241" max="10241" width="5.7109375" style="63" customWidth="1"/>
    <col min="10242" max="10242" width="55.28515625" style="63" customWidth="1"/>
    <col min="10243" max="10243" width="34" style="63" customWidth="1"/>
    <col min="10244" max="10244" width="30.7109375" style="63" customWidth="1"/>
    <col min="10245" max="10496" width="9.140625" style="63"/>
    <col min="10497" max="10497" width="5.7109375" style="63" customWidth="1"/>
    <col min="10498" max="10498" width="55.28515625" style="63" customWidth="1"/>
    <col min="10499" max="10499" width="34" style="63" customWidth="1"/>
    <col min="10500" max="10500" width="30.7109375" style="63" customWidth="1"/>
    <col min="10501" max="10752" width="9.140625" style="63"/>
    <col min="10753" max="10753" width="5.7109375" style="63" customWidth="1"/>
    <col min="10754" max="10754" width="55.28515625" style="63" customWidth="1"/>
    <col min="10755" max="10755" width="34" style="63" customWidth="1"/>
    <col min="10756" max="10756" width="30.7109375" style="63" customWidth="1"/>
    <col min="10757" max="11008" width="9.140625" style="63"/>
    <col min="11009" max="11009" width="5.7109375" style="63" customWidth="1"/>
    <col min="11010" max="11010" width="55.28515625" style="63" customWidth="1"/>
    <col min="11011" max="11011" width="34" style="63" customWidth="1"/>
    <col min="11012" max="11012" width="30.7109375" style="63" customWidth="1"/>
    <col min="11013" max="11264" width="9.140625" style="63"/>
    <col min="11265" max="11265" width="5.7109375" style="63" customWidth="1"/>
    <col min="11266" max="11266" width="55.28515625" style="63" customWidth="1"/>
    <col min="11267" max="11267" width="34" style="63" customWidth="1"/>
    <col min="11268" max="11268" width="30.7109375" style="63" customWidth="1"/>
    <col min="11269" max="11520" width="9.140625" style="63"/>
    <col min="11521" max="11521" width="5.7109375" style="63" customWidth="1"/>
    <col min="11522" max="11522" width="55.28515625" style="63" customWidth="1"/>
    <col min="11523" max="11523" width="34" style="63" customWidth="1"/>
    <col min="11524" max="11524" width="30.7109375" style="63" customWidth="1"/>
    <col min="11525" max="11776" width="9.140625" style="63"/>
    <col min="11777" max="11777" width="5.7109375" style="63" customWidth="1"/>
    <col min="11778" max="11778" width="55.28515625" style="63" customWidth="1"/>
    <col min="11779" max="11779" width="34" style="63" customWidth="1"/>
    <col min="11780" max="11780" width="30.7109375" style="63" customWidth="1"/>
    <col min="11781" max="12032" width="9.140625" style="63"/>
    <col min="12033" max="12033" width="5.7109375" style="63" customWidth="1"/>
    <col min="12034" max="12034" width="55.28515625" style="63" customWidth="1"/>
    <col min="12035" max="12035" width="34" style="63" customWidth="1"/>
    <col min="12036" max="12036" width="30.7109375" style="63" customWidth="1"/>
    <col min="12037" max="12288" width="9.140625" style="63"/>
    <col min="12289" max="12289" width="5.7109375" style="63" customWidth="1"/>
    <col min="12290" max="12290" width="55.28515625" style="63" customWidth="1"/>
    <col min="12291" max="12291" width="34" style="63" customWidth="1"/>
    <col min="12292" max="12292" width="30.7109375" style="63" customWidth="1"/>
    <col min="12293" max="12544" width="9.140625" style="63"/>
    <col min="12545" max="12545" width="5.7109375" style="63" customWidth="1"/>
    <col min="12546" max="12546" width="55.28515625" style="63" customWidth="1"/>
    <col min="12547" max="12547" width="34" style="63" customWidth="1"/>
    <col min="12548" max="12548" width="30.7109375" style="63" customWidth="1"/>
    <col min="12549" max="12800" width="9.140625" style="63"/>
    <col min="12801" max="12801" width="5.7109375" style="63" customWidth="1"/>
    <col min="12802" max="12802" width="55.28515625" style="63" customWidth="1"/>
    <col min="12803" max="12803" width="34" style="63" customWidth="1"/>
    <col min="12804" max="12804" width="30.7109375" style="63" customWidth="1"/>
    <col min="12805" max="13056" width="9.140625" style="63"/>
    <col min="13057" max="13057" width="5.7109375" style="63" customWidth="1"/>
    <col min="13058" max="13058" width="55.28515625" style="63" customWidth="1"/>
    <col min="13059" max="13059" width="34" style="63" customWidth="1"/>
    <col min="13060" max="13060" width="30.7109375" style="63" customWidth="1"/>
    <col min="13061" max="13312" width="9.140625" style="63"/>
    <col min="13313" max="13313" width="5.7109375" style="63" customWidth="1"/>
    <col min="13314" max="13314" width="55.28515625" style="63" customWidth="1"/>
    <col min="13315" max="13315" width="34" style="63" customWidth="1"/>
    <col min="13316" max="13316" width="30.7109375" style="63" customWidth="1"/>
    <col min="13317" max="13568" width="9.140625" style="63"/>
    <col min="13569" max="13569" width="5.7109375" style="63" customWidth="1"/>
    <col min="13570" max="13570" width="55.28515625" style="63" customWidth="1"/>
    <col min="13571" max="13571" width="34" style="63" customWidth="1"/>
    <col min="13572" max="13572" width="30.7109375" style="63" customWidth="1"/>
    <col min="13573" max="13824" width="9.140625" style="63"/>
    <col min="13825" max="13825" width="5.7109375" style="63" customWidth="1"/>
    <col min="13826" max="13826" width="55.28515625" style="63" customWidth="1"/>
    <col min="13827" max="13827" width="34" style="63" customWidth="1"/>
    <col min="13828" max="13828" width="30.7109375" style="63" customWidth="1"/>
    <col min="13829" max="14080" width="9.140625" style="63"/>
    <col min="14081" max="14081" width="5.7109375" style="63" customWidth="1"/>
    <col min="14082" max="14082" width="55.28515625" style="63" customWidth="1"/>
    <col min="14083" max="14083" width="34" style="63" customWidth="1"/>
    <col min="14084" max="14084" width="30.7109375" style="63" customWidth="1"/>
    <col min="14085" max="14336" width="9.140625" style="63"/>
    <col min="14337" max="14337" width="5.7109375" style="63" customWidth="1"/>
    <col min="14338" max="14338" width="55.28515625" style="63" customWidth="1"/>
    <col min="14339" max="14339" width="34" style="63" customWidth="1"/>
    <col min="14340" max="14340" width="30.7109375" style="63" customWidth="1"/>
    <col min="14341" max="14592" width="9.140625" style="63"/>
    <col min="14593" max="14593" width="5.7109375" style="63" customWidth="1"/>
    <col min="14594" max="14594" width="55.28515625" style="63" customWidth="1"/>
    <col min="14595" max="14595" width="34" style="63" customWidth="1"/>
    <col min="14596" max="14596" width="30.7109375" style="63" customWidth="1"/>
    <col min="14597" max="14848" width="9.140625" style="63"/>
    <col min="14849" max="14849" width="5.7109375" style="63" customWidth="1"/>
    <col min="14850" max="14850" width="55.28515625" style="63" customWidth="1"/>
    <col min="14851" max="14851" width="34" style="63" customWidth="1"/>
    <col min="14852" max="14852" width="30.7109375" style="63" customWidth="1"/>
    <col min="14853" max="15104" width="9.140625" style="63"/>
    <col min="15105" max="15105" width="5.7109375" style="63" customWidth="1"/>
    <col min="15106" max="15106" width="55.28515625" style="63" customWidth="1"/>
    <col min="15107" max="15107" width="34" style="63" customWidth="1"/>
    <col min="15108" max="15108" width="30.7109375" style="63" customWidth="1"/>
    <col min="15109" max="15360" width="9.140625" style="63"/>
    <col min="15361" max="15361" width="5.7109375" style="63" customWidth="1"/>
    <col min="15362" max="15362" width="55.28515625" style="63" customWidth="1"/>
    <col min="15363" max="15363" width="34" style="63" customWidth="1"/>
    <col min="15364" max="15364" width="30.7109375" style="63" customWidth="1"/>
    <col min="15365" max="15616" width="9.140625" style="63"/>
    <col min="15617" max="15617" width="5.7109375" style="63" customWidth="1"/>
    <col min="15618" max="15618" width="55.28515625" style="63" customWidth="1"/>
    <col min="15619" max="15619" width="34" style="63" customWidth="1"/>
    <col min="15620" max="15620" width="30.7109375" style="63" customWidth="1"/>
    <col min="15621" max="15872" width="9.140625" style="63"/>
    <col min="15873" max="15873" width="5.7109375" style="63" customWidth="1"/>
    <col min="15874" max="15874" width="55.28515625" style="63" customWidth="1"/>
    <col min="15875" max="15875" width="34" style="63" customWidth="1"/>
    <col min="15876" max="15876" width="30.7109375" style="63" customWidth="1"/>
    <col min="15877" max="16128" width="9.140625" style="63"/>
    <col min="16129" max="16129" width="5.7109375" style="63" customWidth="1"/>
    <col min="16130" max="16130" width="55.28515625" style="63" customWidth="1"/>
    <col min="16131" max="16131" width="34" style="63" customWidth="1"/>
    <col min="16132" max="16132" width="30.7109375" style="63" customWidth="1"/>
    <col min="16133" max="16384" width="9.140625" style="63"/>
  </cols>
  <sheetData>
    <row r="1" spans="1:14" ht="15.75" x14ac:dyDescent="0.25">
      <c r="A1" s="217" t="s">
        <v>1044</v>
      </c>
    </row>
    <row r="3" spans="1:14" ht="15.75" x14ac:dyDescent="0.25">
      <c r="A3" s="1188" t="s">
        <v>512</v>
      </c>
      <c r="B3" s="1188"/>
      <c r="C3" s="1188"/>
      <c r="D3" s="1188"/>
      <c r="G3" s="83"/>
      <c r="H3" s="83"/>
      <c r="I3" s="83"/>
      <c r="J3" s="83"/>
      <c r="K3" s="83"/>
      <c r="L3" s="83"/>
      <c r="M3" s="83"/>
      <c r="N3" s="83"/>
    </row>
    <row r="4" spans="1:14" ht="15.75" x14ac:dyDescent="0.25">
      <c r="A4" s="160"/>
      <c r="B4" s="427" t="str">
        <f>'1'!E5</f>
        <v>KABUPATEN</v>
      </c>
      <c r="C4" s="428" t="str">
        <f>'1'!$F$5</f>
        <v>BELITUNG TIMUR</v>
      </c>
      <c r="D4" s="160"/>
    </row>
    <row r="5" spans="1:14" ht="15.75" x14ac:dyDescent="0.25">
      <c r="A5" s="160"/>
      <c r="B5" s="427" t="str">
        <f>'1'!E6</f>
        <v>TAHUN</v>
      </c>
      <c r="C5" s="428">
        <f>'1'!$F$6</f>
        <v>2023</v>
      </c>
      <c r="D5" s="426"/>
    </row>
    <row r="6" spans="1:14" ht="15.75" thickBot="1" x14ac:dyDescent="0.3">
      <c r="A6" s="64"/>
      <c r="B6" s="64"/>
      <c r="C6" s="64"/>
      <c r="D6" s="64"/>
    </row>
    <row r="7" spans="1:14" ht="20.100000000000001" customHeight="1" x14ac:dyDescent="0.25">
      <c r="A7" s="1169" t="s">
        <v>2</v>
      </c>
      <c r="B7" s="1169" t="s">
        <v>513</v>
      </c>
      <c r="C7" s="665" t="s">
        <v>512</v>
      </c>
      <c r="D7" s="665"/>
      <c r="E7" s="67"/>
    </row>
    <row r="8" spans="1:14" ht="20.100000000000001" customHeight="1" x14ac:dyDescent="0.25">
      <c r="A8" s="1170"/>
      <c r="B8" s="1170"/>
      <c r="C8" s="583" t="s">
        <v>514</v>
      </c>
      <c r="D8" s="583" t="s">
        <v>27</v>
      </c>
      <c r="E8" s="67"/>
    </row>
    <row r="9" spans="1:14" s="747" customFormat="1" ht="12" x14ac:dyDescent="0.25">
      <c r="A9" s="745">
        <v>1</v>
      </c>
      <c r="B9" s="745">
        <v>2</v>
      </c>
      <c r="C9" s="745">
        <v>3</v>
      </c>
      <c r="D9" s="745">
        <v>4</v>
      </c>
      <c r="E9" s="750"/>
    </row>
    <row r="10" spans="1:14" x14ac:dyDescent="0.25">
      <c r="A10" s="399"/>
      <c r="B10" s="414"/>
      <c r="C10" s="395"/>
      <c r="D10" s="94"/>
      <c r="E10" s="67"/>
    </row>
    <row r="11" spans="1:14" ht="24.75" customHeight="1" x14ac:dyDescent="0.25">
      <c r="A11" s="65"/>
      <c r="B11" s="199" t="s">
        <v>515</v>
      </c>
      <c r="C11" s="65"/>
      <c r="D11" s="94"/>
      <c r="E11" s="67"/>
    </row>
    <row r="12" spans="1:14" ht="15" customHeight="1" x14ac:dyDescent="0.25">
      <c r="A12" s="65"/>
      <c r="B12" s="199"/>
      <c r="C12" s="65"/>
      <c r="D12" s="94"/>
      <c r="E12" s="67"/>
    </row>
    <row r="13" spans="1:14" ht="15" customHeight="1" x14ac:dyDescent="0.25">
      <c r="A13" s="65">
        <v>1</v>
      </c>
      <c r="B13" s="65" t="s">
        <v>516</v>
      </c>
      <c r="C13" s="1099">
        <f>SUM(C14,C18,C19)</f>
        <v>195946252050</v>
      </c>
      <c r="D13" s="779">
        <f>IFERROR(C13/$C$42*100,0)</f>
        <v>96.696140964549144</v>
      </c>
      <c r="E13" s="67"/>
    </row>
    <row r="14" spans="1:14" ht="15" customHeight="1" x14ac:dyDescent="0.25">
      <c r="A14" s="65"/>
      <c r="B14" s="65" t="s">
        <v>517</v>
      </c>
      <c r="C14" s="1099">
        <f>SUM(C15:C17)</f>
        <v>184506635050</v>
      </c>
      <c r="D14" s="779">
        <f t="shared" ref="D14:D31" si="0">IFERROR(C14/$C$42*100,0)</f>
        <v>91.050884643289208</v>
      </c>
      <c r="E14" s="67"/>
    </row>
    <row r="15" spans="1:14" s="1079" customFormat="1" ht="15" customHeight="1" x14ac:dyDescent="0.25">
      <c r="A15" s="65"/>
      <c r="B15" s="200" t="s">
        <v>1383</v>
      </c>
      <c r="C15" s="1099">
        <v>96147830434</v>
      </c>
      <c r="D15" s="779">
        <f t="shared" si="0"/>
        <v>47.447318169215428</v>
      </c>
      <c r="E15" s="67"/>
    </row>
    <row r="16" spans="1:14" s="1079" customFormat="1" ht="15" customHeight="1" x14ac:dyDescent="0.25">
      <c r="A16" s="65"/>
      <c r="B16" s="200" t="s">
        <v>1384</v>
      </c>
      <c r="C16" s="1099">
        <v>4752776673</v>
      </c>
      <c r="D16" s="779">
        <f t="shared" si="0"/>
        <v>2.3454144100095271</v>
      </c>
      <c r="E16" s="67"/>
    </row>
    <row r="17" spans="1:15" s="1079" customFormat="1" ht="15" customHeight="1" x14ac:dyDescent="0.25">
      <c r="A17" s="65"/>
      <c r="B17" s="200" t="s">
        <v>1385</v>
      </c>
      <c r="C17" s="1099">
        <v>83606027943</v>
      </c>
      <c r="D17" s="779">
        <f t="shared" si="0"/>
        <v>41.258152064064255</v>
      </c>
      <c r="E17" s="67"/>
    </row>
    <row r="18" spans="1:15" ht="15" customHeight="1" x14ac:dyDescent="0.25">
      <c r="A18" s="65"/>
      <c r="B18" s="65" t="s">
        <v>518</v>
      </c>
      <c r="C18" s="1099">
        <v>0</v>
      </c>
      <c r="D18" s="779">
        <f t="shared" si="0"/>
        <v>0</v>
      </c>
      <c r="E18" s="67"/>
    </row>
    <row r="19" spans="1:15" ht="15" customHeight="1" x14ac:dyDescent="0.25">
      <c r="A19" s="65"/>
      <c r="B19" s="200" t="s">
        <v>519</v>
      </c>
      <c r="C19" s="1099">
        <f>C20+C24</f>
        <v>11439617000</v>
      </c>
      <c r="D19" s="779">
        <f t="shared" si="0"/>
        <v>5.6452563212599234</v>
      </c>
      <c r="E19" s="67"/>
      <c r="I19" s="1098"/>
      <c r="J19" s="1098"/>
      <c r="K19" s="1098"/>
      <c r="L19" s="1098"/>
      <c r="M19" s="1098"/>
      <c r="N19" s="1098"/>
      <c r="O19" s="1098"/>
    </row>
    <row r="20" spans="1:15" ht="15" customHeight="1" x14ac:dyDescent="0.25">
      <c r="A20" s="65"/>
      <c r="B20" s="200" t="s">
        <v>520</v>
      </c>
      <c r="C20" s="1099">
        <f>SUM(C21:C23)</f>
        <v>727283000</v>
      </c>
      <c r="D20" s="779">
        <f t="shared" si="0"/>
        <v>0.35890178430754116</v>
      </c>
      <c r="E20" s="67"/>
      <c r="I20" s="1098"/>
      <c r="J20" s="1098"/>
      <c r="K20" s="1098"/>
      <c r="L20" s="1098"/>
      <c r="M20" s="1098"/>
      <c r="N20" s="1098"/>
      <c r="O20" s="1098"/>
    </row>
    <row r="21" spans="1:15" ht="15" customHeight="1" x14ac:dyDescent="0.25">
      <c r="A21" s="65"/>
      <c r="B21" s="200" t="s">
        <v>521</v>
      </c>
      <c r="C21" s="1099">
        <v>0</v>
      </c>
      <c r="D21" s="779">
        <f t="shared" si="0"/>
        <v>0</v>
      </c>
      <c r="E21" s="67"/>
      <c r="I21" s="1098"/>
      <c r="J21" s="1098"/>
      <c r="K21" s="1098"/>
      <c r="L21" s="1098"/>
      <c r="M21" s="1098"/>
      <c r="N21" s="1098"/>
    </row>
    <row r="22" spans="1:15" ht="15" customHeight="1" x14ac:dyDescent="0.25">
      <c r="A22" s="65"/>
      <c r="B22" s="200" t="s">
        <v>522</v>
      </c>
      <c r="C22" s="1099">
        <v>727283000</v>
      </c>
      <c r="D22" s="779">
        <f t="shared" si="0"/>
        <v>0.35890178430754116</v>
      </c>
      <c r="E22" s="67"/>
      <c r="I22" s="1098"/>
      <c r="J22" s="1098"/>
      <c r="K22" s="1098"/>
      <c r="L22" s="1098"/>
      <c r="M22" s="1098"/>
      <c r="N22" s="1098"/>
    </row>
    <row r="23" spans="1:15" ht="15" customHeight="1" x14ac:dyDescent="0.25">
      <c r="A23" s="65"/>
      <c r="B23" s="200" t="s">
        <v>523</v>
      </c>
      <c r="C23" s="1099">
        <v>0</v>
      </c>
      <c r="D23" s="779">
        <f t="shared" si="0"/>
        <v>0</v>
      </c>
      <c r="E23" s="67"/>
      <c r="L23" s="1098"/>
    </row>
    <row r="24" spans="1:15" ht="15" customHeight="1" x14ac:dyDescent="0.25">
      <c r="A24" s="65"/>
      <c r="B24" s="200" t="s">
        <v>524</v>
      </c>
      <c r="C24" s="1099">
        <f>SUM(C25:C27)</f>
        <v>10712334000</v>
      </c>
      <c r="D24" s="779">
        <f t="shared" si="0"/>
        <v>5.2863545369523823</v>
      </c>
      <c r="E24" s="67"/>
    </row>
    <row r="25" spans="1:15" ht="15" customHeight="1" x14ac:dyDescent="0.25">
      <c r="A25" s="65"/>
      <c r="B25" s="200" t="s">
        <v>525</v>
      </c>
      <c r="C25" s="1099">
        <v>10712334000</v>
      </c>
      <c r="D25" s="779">
        <f t="shared" si="0"/>
        <v>5.2863545369523823</v>
      </c>
      <c r="E25" s="67"/>
    </row>
    <row r="26" spans="1:15" ht="15" customHeight="1" x14ac:dyDescent="0.25">
      <c r="A26" s="65"/>
      <c r="B26" s="200" t="s">
        <v>526</v>
      </c>
      <c r="C26" s="1099">
        <v>0</v>
      </c>
      <c r="D26" s="779">
        <f t="shared" si="0"/>
        <v>0</v>
      </c>
      <c r="E26" s="67"/>
    </row>
    <row r="27" spans="1:15" ht="15" customHeight="1" x14ac:dyDescent="0.25">
      <c r="A27" s="65"/>
      <c r="B27" s="200" t="s">
        <v>527</v>
      </c>
      <c r="C27" s="1099">
        <v>0</v>
      </c>
      <c r="D27" s="779">
        <f t="shared" si="0"/>
        <v>0</v>
      </c>
      <c r="E27" s="67"/>
      <c r="I27" s="1098"/>
    </row>
    <row r="28" spans="1:15" ht="15" customHeight="1" x14ac:dyDescent="0.25">
      <c r="A28" s="65">
        <v>2</v>
      </c>
      <c r="B28" s="65" t="s">
        <v>528</v>
      </c>
      <c r="C28" s="1099">
        <f>SUM(C29:C31)</f>
        <v>0</v>
      </c>
      <c r="D28" s="779">
        <f t="shared" si="0"/>
        <v>0</v>
      </c>
      <c r="E28" s="67"/>
      <c r="I28" s="1098"/>
    </row>
    <row r="29" spans="1:15" ht="15" customHeight="1" x14ac:dyDescent="0.25">
      <c r="A29" s="65"/>
      <c r="B29" s="65" t="s">
        <v>517</v>
      </c>
      <c r="C29" s="1099">
        <v>0</v>
      </c>
      <c r="D29" s="779">
        <f t="shared" si="0"/>
        <v>0</v>
      </c>
      <c r="E29" s="67"/>
      <c r="I29" s="1098"/>
    </row>
    <row r="30" spans="1:15" ht="15" customHeight="1" x14ac:dyDescent="0.25">
      <c r="A30" s="65"/>
      <c r="B30" s="65" t="s">
        <v>518</v>
      </c>
      <c r="C30" s="1099">
        <v>0</v>
      </c>
      <c r="D30" s="779">
        <f t="shared" si="0"/>
        <v>0</v>
      </c>
      <c r="E30" s="67"/>
      <c r="I30" s="1098"/>
    </row>
    <row r="31" spans="1:15" ht="15" customHeight="1" x14ac:dyDescent="0.25">
      <c r="A31" s="65"/>
      <c r="B31" s="65" t="s">
        <v>529</v>
      </c>
      <c r="C31" s="1099">
        <v>0</v>
      </c>
      <c r="D31" s="779">
        <f t="shared" si="0"/>
        <v>0</v>
      </c>
      <c r="E31" s="67"/>
      <c r="I31" s="1098"/>
    </row>
    <row r="32" spans="1:15" ht="15" customHeight="1" x14ac:dyDescent="0.25">
      <c r="A32" s="65"/>
      <c r="B32" s="65"/>
      <c r="C32" s="1099"/>
      <c r="D32" s="779"/>
      <c r="E32" s="67"/>
      <c r="I32" s="1098"/>
    </row>
    <row r="33" spans="1:12" ht="15" customHeight="1" x14ac:dyDescent="0.25">
      <c r="A33" s="65">
        <v>3</v>
      </c>
      <c r="B33" s="65" t="s">
        <v>530</v>
      </c>
      <c r="C33" s="1099">
        <f>SUM(C34:C35)</f>
        <v>6694980677</v>
      </c>
      <c r="D33" s="779">
        <f>IFERROR(C33/$C$42*100,0)</f>
        <v>3.3038590354508623</v>
      </c>
      <c r="E33" s="67"/>
      <c r="I33" s="1098"/>
    </row>
    <row r="34" spans="1:12" ht="15" customHeight="1" x14ac:dyDescent="0.25">
      <c r="A34" s="65"/>
      <c r="B34" s="200" t="s">
        <v>1382</v>
      </c>
      <c r="C34" s="1099">
        <v>0</v>
      </c>
      <c r="D34" s="779">
        <f t="shared" ref="D34:D35" si="1">IFERROR(C34/$C$42*100,0)</f>
        <v>0</v>
      </c>
      <c r="E34" s="67"/>
      <c r="I34" s="1098"/>
    </row>
    <row r="35" spans="1:12" ht="15" customHeight="1" x14ac:dyDescent="0.25">
      <c r="A35" s="65"/>
      <c r="B35" s="200" t="s">
        <v>1381</v>
      </c>
      <c r="C35" s="1099">
        <v>6694980677</v>
      </c>
      <c r="D35" s="779">
        <f t="shared" si="1"/>
        <v>3.3038590354508623</v>
      </c>
      <c r="E35" s="67"/>
      <c r="L35" s="1098"/>
    </row>
    <row r="36" spans="1:12" ht="15" customHeight="1" x14ac:dyDescent="0.25">
      <c r="A36" s="65"/>
      <c r="B36" s="65"/>
      <c r="C36" s="1099"/>
      <c r="D36" s="779"/>
      <c r="E36" s="67"/>
      <c r="I36" s="1098"/>
      <c r="L36" s="1098"/>
    </row>
    <row r="37" spans="1:12" ht="15" customHeight="1" x14ac:dyDescent="0.25">
      <c r="A37" s="65">
        <v>4</v>
      </c>
      <c r="B37" s="65" t="s">
        <v>531</v>
      </c>
      <c r="C37" s="1099">
        <f>SUM(C38)</f>
        <v>0</v>
      </c>
      <c r="D37" s="779">
        <f>IFERROR(C37/$C$42*100,0)</f>
        <v>0</v>
      </c>
      <c r="E37" s="67"/>
    </row>
    <row r="38" spans="1:12" ht="15" customHeight="1" x14ac:dyDescent="0.25">
      <c r="A38" s="65"/>
      <c r="B38" s="65" t="s">
        <v>532</v>
      </c>
      <c r="C38" s="1099">
        <v>0</v>
      </c>
      <c r="D38" s="779">
        <f>IFERROR(C38/$C$42*100,0)</f>
        <v>0</v>
      </c>
      <c r="E38" s="67"/>
    </row>
    <row r="39" spans="1:12" ht="15" customHeight="1" x14ac:dyDescent="0.25">
      <c r="A39" s="65"/>
      <c r="B39" s="65"/>
      <c r="C39" s="1099"/>
      <c r="D39" s="779"/>
      <c r="E39" s="67"/>
    </row>
    <row r="40" spans="1:12" ht="15" customHeight="1" x14ac:dyDescent="0.25">
      <c r="A40" s="65">
        <v>5</v>
      </c>
      <c r="B40" s="65" t="s">
        <v>533</v>
      </c>
      <c r="C40" s="1099">
        <v>0</v>
      </c>
      <c r="D40" s="779">
        <f>IFERROR(C40/$C$42*100,0)</f>
        <v>0</v>
      </c>
      <c r="E40" s="67"/>
    </row>
    <row r="41" spans="1:12" x14ac:dyDescent="0.25">
      <c r="A41" s="154"/>
      <c r="B41" s="66"/>
      <c r="C41" s="1100"/>
      <c r="D41" s="780"/>
      <c r="E41" s="67"/>
    </row>
    <row r="42" spans="1:12" ht="20.100000000000001" customHeight="1" x14ac:dyDescent="0.25">
      <c r="A42" s="1247" t="s">
        <v>534</v>
      </c>
      <c r="B42" s="1248"/>
      <c r="C42" s="1100">
        <f>SUM(C13,C28,C33,C37,C40)</f>
        <v>202641232727</v>
      </c>
      <c r="D42" s="202"/>
      <c r="E42" s="67"/>
    </row>
    <row r="43" spans="1:12" ht="20.100000000000001" customHeight="1" x14ac:dyDescent="0.25">
      <c r="A43" s="1211" t="s">
        <v>535</v>
      </c>
      <c r="B43" s="1213"/>
      <c r="C43" s="1100">
        <v>1050349194187</v>
      </c>
      <c r="D43" s="202"/>
      <c r="E43" s="67"/>
      <c r="K43" s="1061"/>
    </row>
    <row r="44" spans="1:12" ht="20.100000000000001" customHeight="1" x14ac:dyDescent="0.25">
      <c r="A44" s="1249" t="s">
        <v>536</v>
      </c>
      <c r="B44" s="1250"/>
      <c r="C44" s="1101"/>
      <c r="D44" s="1102">
        <f>IFERROR(C42/C43*100,0)</f>
        <v>19.29274891136086</v>
      </c>
      <c r="E44" s="67"/>
    </row>
    <row r="45" spans="1:12" ht="20.100000000000001" customHeight="1" thickBot="1" x14ac:dyDescent="0.3">
      <c r="A45" s="1205" t="s">
        <v>537</v>
      </c>
      <c r="B45" s="1214"/>
      <c r="C45" s="1100">
        <f>IFERROR(C42/'2'!E28,0)</f>
        <v>1570277.979720724</v>
      </c>
      <c r="D45" s="180"/>
      <c r="E45" s="67"/>
    </row>
    <row r="47" spans="1:12" x14ac:dyDescent="0.25">
      <c r="A47" s="544" t="s">
        <v>360</v>
      </c>
    </row>
    <row r="49" spans="2:2" x14ac:dyDescent="0.25">
      <c r="B49" s="95"/>
    </row>
    <row r="50" spans="2:2" x14ac:dyDescent="0.2">
      <c r="B50" s="203"/>
    </row>
  </sheetData>
  <mergeCells count="7">
    <mergeCell ref="A45:B45"/>
    <mergeCell ref="A3:D3"/>
    <mergeCell ref="A7:A8"/>
    <mergeCell ref="B7:B8"/>
    <mergeCell ref="A42:B42"/>
    <mergeCell ref="A43:B43"/>
    <mergeCell ref="A44:B44"/>
  </mergeCells>
  <printOptions horizontalCentered="1"/>
  <pageMargins left="1.7" right="0.9" top="1.1499999999999999" bottom="0.9" header="0" footer="0"/>
  <pageSetup paperSize="9" scale="65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  <pageSetUpPr fitToPage="1"/>
  </sheetPr>
  <dimension ref="A1:M24"/>
  <sheetViews>
    <sheetView zoomScaleNormal="100" workbookViewId="0">
      <selection activeCell="G12" sqref="G12:H18"/>
    </sheetView>
  </sheetViews>
  <sheetFormatPr defaultColWidth="9.140625" defaultRowHeight="15" x14ac:dyDescent="0.25"/>
  <cols>
    <col min="1" max="1" width="5.7109375" style="63" customWidth="1"/>
    <col min="2" max="2" width="21.7109375" style="63" customWidth="1"/>
    <col min="3" max="3" width="19.85546875" style="63" customWidth="1"/>
    <col min="4" max="12" width="15.7109375" style="63" customWidth="1"/>
    <col min="13" max="256" width="9.140625" style="63"/>
    <col min="257" max="257" width="5.7109375" style="63" customWidth="1"/>
    <col min="258" max="258" width="21.7109375" style="63" customWidth="1"/>
    <col min="259" max="259" width="19.85546875" style="63" customWidth="1"/>
    <col min="260" max="268" width="15.7109375" style="63" customWidth="1"/>
    <col min="269" max="512" width="9.140625" style="63"/>
    <col min="513" max="513" width="5.7109375" style="63" customWidth="1"/>
    <col min="514" max="514" width="21.7109375" style="63" customWidth="1"/>
    <col min="515" max="515" width="19.85546875" style="63" customWidth="1"/>
    <col min="516" max="524" width="15.7109375" style="63" customWidth="1"/>
    <col min="525" max="768" width="9.140625" style="63"/>
    <col min="769" max="769" width="5.7109375" style="63" customWidth="1"/>
    <col min="770" max="770" width="21.7109375" style="63" customWidth="1"/>
    <col min="771" max="771" width="19.85546875" style="63" customWidth="1"/>
    <col min="772" max="780" width="15.7109375" style="63" customWidth="1"/>
    <col min="781" max="1024" width="9.140625" style="63"/>
    <col min="1025" max="1025" width="5.7109375" style="63" customWidth="1"/>
    <col min="1026" max="1026" width="21.7109375" style="63" customWidth="1"/>
    <col min="1027" max="1027" width="19.85546875" style="63" customWidth="1"/>
    <col min="1028" max="1036" width="15.7109375" style="63" customWidth="1"/>
    <col min="1037" max="1280" width="9.140625" style="63"/>
    <col min="1281" max="1281" width="5.7109375" style="63" customWidth="1"/>
    <col min="1282" max="1282" width="21.7109375" style="63" customWidth="1"/>
    <col min="1283" max="1283" width="19.85546875" style="63" customWidth="1"/>
    <col min="1284" max="1292" width="15.7109375" style="63" customWidth="1"/>
    <col min="1293" max="1536" width="9.140625" style="63"/>
    <col min="1537" max="1537" width="5.7109375" style="63" customWidth="1"/>
    <col min="1538" max="1538" width="21.7109375" style="63" customWidth="1"/>
    <col min="1539" max="1539" width="19.85546875" style="63" customWidth="1"/>
    <col min="1540" max="1548" width="15.7109375" style="63" customWidth="1"/>
    <col min="1549" max="1792" width="9.140625" style="63"/>
    <col min="1793" max="1793" width="5.7109375" style="63" customWidth="1"/>
    <col min="1794" max="1794" width="21.7109375" style="63" customWidth="1"/>
    <col min="1795" max="1795" width="19.85546875" style="63" customWidth="1"/>
    <col min="1796" max="1804" width="15.7109375" style="63" customWidth="1"/>
    <col min="1805" max="2048" width="9.140625" style="63"/>
    <col min="2049" max="2049" width="5.7109375" style="63" customWidth="1"/>
    <col min="2050" max="2050" width="21.7109375" style="63" customWidth="1"/>
    <col min="2051" max="2051" width="19.85546875" style="63" customWidth="1"/>
    <col min="2052" max="2060" width="15.7109375" style="63" customWidth="1"/>
    <col min="2061" max="2304" width="9.140625" style="63"/>
    <col min="2305" max="2305" width="5.7109375" style="63" customWidth="1"/>
    <col min="2306" max="2306" width="21.7109375" style="63" customWidth="1"/>
    <col min="2307" max="2307" width="19.85546875" style="63" customWidth="1"/>
    <col min="2308" max="2316" width="15.7109375" style="63" customWidth="1"/>
    <col min="2317" max="2560" width="9.140625" style="63"/>
    <col min="2561" max="2561" width="5.7109375" style="63" customWidth="1"/>
    <col min="2562" max="2562" width="21.7109375" style="63" customWidth="1"/>
    <col min="2563" max="2563" width="19.85546875" style="63" customWidth="1"/>
    <col min="2564" max="2572" width="15.7109375" style="63" customWidth="1"/>
    <col min="2573" max="2816" width="9.140625" style="63"/>
    <col min="2817" max="2817" width="5.7109375" style="63" customWidth="1"/>
    <col min="2818" max="2818" width="21.7109375" style="63" customWidth="1"/>
    <col min="2819" max="2819" width="19.85546875" style="63" customWidth="1"/>
    <col min="2820" max="2828" width="15.7109375" style="63" customWidth="1"/>
    <col min="2829" max="3072" width="9.140625" style="63"/>
    <col min="3073" max="3073" width="5.7109375" style="63" customWidth="1"/>
    <col min="3074" max="3074" width="21.7109375" style="63" customWidth="1"/>
    <col min="3075" max="3075" width="19.85546875" style="63" customWidth="1"/>
    <col min="3076" max="3084" width="15.7109375" style="63" customWidth="1"/>
    <col min="3085" max="3328" width="9.140625" style="63"/>
    <col min="3329" max="3329" width="5.7109375" style="63" customWidth="1"/>
    <col min="3330" max="3330" width="21.7109375" style="63" customWidth="1"/>
    <col min="3331" max="3331" width="19.85546875" style="63" customWidth="1"/>
    <col min="3332" max="3340" width="15.7109375" style="63" customWidth="1"/>
    <col min="3341" max="3584" width="9.140625" style="63"/>
    <col min="3585" max="3585" width="5.7109375" style="63" customWidth="1"/>
    <col min="3586" max="3586" width="21.7109375" style="63" customWidth="1"/>
    <col min="3587" max="3587" width="19.85546875" style="63" customWidth="1"/>
    <col min="3588" max="3596" width="15.7109375" style="63" customWidth="1"/>
    <col min="3597" max="3840" width="9.140625" style="63"/>
    <col min="3841" max="3841" width="5.7109375" style="63" customWidth="1"/>
    <col min="3842" max="3842" width="21.7109375" style="63" customWidth="1"/>
    <col min="3843" max="3843" width="19.85546875" style="63" customWidth="1"/>
    <col min="3844" max="3852" width="15.7109375" style="63" customWidth="1"/>
    <col min="3853" max="4096" width="9.140625" style="63"/>
    <col min="4097" max="4097" width="5.7109375" style="63" customWidth="1"/>
    <col min="4098" max="4098" width="21.7109375" style="63" customWidth="1"/>
    <col min="4099" max="4099" width="19.85546875" style="63" customWidth="1"/>
    <col min="4100" max="4108" width="15.7109375" style="63" customWidth="1"/>
    <col min="4109" max="4352" width="9.140625" style="63"/>
    <col min="4353" max="4353" width="5.7109375" style="63" customWidth="1"/>
    <col min="4354" max="4354" width="21.7109375" style="63" customWidth="1"/>
    <col min="4355" max="4355" width="19.85546875" style="63" customWidth="1"/>
    <col min="4356" max="4364" width="15.7109375" style="63" customWidth="1"/>
    <col min="4365" max="4608" width="9.140625" style="63"/>
    <col min="4609" max="4609" width="5.7109375" style="63" customWidth="1"/>
    <col min="4610" max="4610" width="21.7109375" style="63" customWidth="1"/>
    <col min="4611" max="4611" width="19.85546875" style="63" customWidth="1"/>
    <col min="4612" max="4620" width="15.7109375" style="63" customWidth="1"/>
    <col min="4621" max="4864" width="9.140625" style="63"/>
    <col min="4865" max="4865" width="5.7109375" style="63" customWidth="1"/>
    <col min="4866" max="4866" width="21.7109375" style="63" customWidth="1"/>
    <col min="4867" max="4867" width="19.85546875" style="63" customWidth="1"/>
    <col min="4868" max="4876" width="15.7109375" style="63" customWidth="1"/>
    <col min="4877" max="5120" width="9.140625" style="63"/>
    <col min="5121" max="5121" width="5.7109375" style="63" customWidth="1"/>
    <col min="5122" max="5122" width="21.7109375" style="63" customWidth="1"/>
    <col min="5123" max="5123" width="19.85546875" style="63" customWidth="1"/>
    <col min="5124" max="5132" width="15.7109375" style="63" customWidth="1"/>
    <col min="5133" max="5376" width="9.140625" style="63"/>
    <col min="5377" max="5377" width="5.7109375" style="63" customWidth="1"/>
    <col min="5378" max="5378" width="21.7109375" style="63" customWidth="1"/>
    <col min="5379" max="5379" width="19.85546875" style="63" customWidth="1"/>
    <col min="5380" max="5388" width="15.7109375" style="63" customWidth="1"/>
    <col min="5389" max="5632" width="9.140625" style="63"/>
    <col min="5633" max="5633" width="5.7109375" style="63" customWidth="1"/>
    <col min="5634" max="5634" width="21.7109375" style="63" customWidth="1"/>
    <col min="5635" max="5635" width="19.85546875" style="63" customWidth="1"/>
    <col min="5636" max="5644" width="15.7109375" style="63" customWidth="1"/>
    <col min="5645" max="5888" width="9.140625" style="63"/>
    <col min="5889" max="5889" width="5.7109375" style="63" customWidth="1"/>
    <col min="5890" max="5890" width="21.7109375" style="63" customWidth="1"/>
    <col min="5891" max="5891" width="19.85546875" style="63" customWidth="1"/>
    <col min="5892" max="5900" width="15.7109375" style="63" customWidth="1"/>
    <col min="5901" max="6144" width="9.140625" style="63"/>
    <col min="6145" max="6145" width="5.7109375" style="63" customWidth="1"/>
    <col min="6146" max="6146" width="21.7109375" style="63" customWidth="1"/>
    <col min="6147" max="6147" width="19.85546875" style="63" customWidth="1"/>
    <col min="6148" max="6156" width="15.7109375" style="63" customWidth="1"/>
    <col min="6157" max="6400" width="9.140625" style="63"/>
    <col min="6401" max="6401" width="5.7109375" style="63" customWidth="1"/>
    <col min="6402" max="6402" width="21.7109375" style="63" customWidth="1"/>
    <col min="6403" max="6403" width="19.85546875" style="63" customWidth="1"/>
    <col min="6404" max="6412" width="15.7109375" style="63" customWidth="1"/>
    <col min="6413" max="6656" width="9.140625" style="63"/>
    <col min="6657" max="6657" width="5.7109375" style="63" customWidth="1"/>
    <col min="6658" max="6658" width="21.7109375" style="63" customWidth="1"/>
    <col min="6659" max="6659" width="19.85546875" style="63" customWidth="1"/>
    <col min="6660" max="6668" width="15.7109375" style="63" customWidth="1"/>
    <col min="6669" max="6912" width="9.140625" style="63"/>
    <col min="6913" max="6913" width="5.7109375" style="63" customWidth="1"/>
    <col min="6914" max="6914" width="21.7109375" style="63" customWidth="1"/>
    <col min="6915" max="6915" width="19.85546875" style="63" customWidth="1"/>
    <col min="6916" max="6924" width="15.7109375" style="63" customWidth="1"/>
    <col min="6925" max="7168" width="9.140625" style="63"/>
    <col min="7169" max="7169" width="5.7109375" style="63" customWidth="1"/>
    <col min="7170" max="7170" width="21.7109375" style="63" customWidth="1"/>
    <col min="7171" max="7171" width="19.85546875" style="63" customWidth="1"/>
    <col min="7172" max="7180" width="15.7109375" style="63" customWidth="1"/>
    <col min="7181" max="7424" width="9.140625" style="63"/>
    <col min="7425" max="7425" width="5.7109375" style="63" customWidth="1"/>
    <col min="7426" max="7426" width="21.7109375" style="63" customWidth="1"/>
    <col min="7427" max="7427" width="19.85546875" style="63" customWidth="1"/>
    <col min="7428" max="7436" width="15.7109375" style="63" customWidth="1"/>
    <col min="7437" max="7680" width="9.140625" style="63"/>
    <col min="7681" max="7681" width="5.7109375" style="63" customWidth="1"/>
    <col min="7682" max="7682" width="21.7109375" style="63" customWidth="1"/>
    <col min="7683" max="7683" width="19.85546875" style="63" customWidth="1"/>
    <col min="7684" max="7692" width="15.7109375" style="63" customWidth="1"/>
    <col min="7693" max="7936" width="9.140625" style="63"/>
    <col min="7937" max="7937" width="5.7109375" style="63" customWidth="1"/>
    <col min="7938" max="7938" width="21.7109375" style="63" customWidth="1"/>
    <col min="7939" max="7939" width="19.85546875" style="63" customWidth="1"/>
    <col min="7940" max="7948" width="15.7109375" style="63" customWidth="1"/>
    <col min="7949" max="8192" width="9.140625" style="63"/>
    <col min="8193" max="8193" width="5.7109375" style="63" customWidth="1"/>
    <col min="8194" max="8194" width="21.7109375" style="63" customWidth="1"/>
    <col min="8195" max="8195" width="19.85546875" style="63" customWidth="1"/>
    <col min="8196" max="8204" width="15.7109375" style="63" customWidth="1"/>
    <col min="8205" max="8448" width="9.140625" style="63"/>
    <col min="8449" max="8449" width="5.7109375" style="63" customWidth="1"/>
    <col min="8450" max="8450" width="21.7109375" style="63" customWidth="1"/>
    <col min="8451" max="8451" width="19.85546875" style="63" customWidth="1"/>
    <col min="8452" max="8460" width="15.7109375" style="63" customWidth="1"/>
    <col min="8461" max="8704" width="9.140625" style="63"/>
    <col min="8705" max="8705" width="5.7109375" style="63" customWidth="1"/>
    <col min="8706" max="8706" width="21.7109375" style="63" customWidth="1"/>
    <col min="8707" max="8707" width="19.85546875" style="63" customWidth="1"/>
    <col min="8708" max="8716" width="15.7109375" style="63" customWidth="1"/>
    <col min="8717" max="8960" width="9.140625" style="63"/>
    <col min="8961" max="8961" width="5.7109375" style="63" customWidth="1"/>
    <col min="8962" max="8962" width="21.7109375" style="63" customWidth="1"/>
    <col min="8963" max="8963" width="19.85546875" style="63" customWidth="1"/>
    <col min="8964" max="8972" width="15.7109375" style="63" customWidth="1"/>
    <col min="8973" max="9216" width="9.140625" style="63"/>
    <col min="9217" max="9217" width="5.7109375" style="63" customWidth="1"/>
    <col min="9218" max="9218" width="21.7109375" style="63" customWidth="1"/>
    <col min="9219" max="9219" width="19.85546875" style="63" customWidth="1"/>
    <col min="9220" max="9228" width="15.7109375" style="63" customWidth="1"/>
    <col min="9229" max="9472" width="9.140625" style="63"/>
    <col min="9473" max="9473" width="5.7109375" style="63" customWidth="1"/>
    <col min="9474" max="9474" width="21.7109375" style="63" customWidth="1"/>
    <col min="9475" max="9475" width="19.85546875" style="63" customWidth="1"/>
    <col min="9476" max="9484" width="15.7109375" style="63" customWidth="1"/>
    <col min="9485" max="9728" width="9.140625" style="63"/>
    <col min="9729" max="9729" width="5.7109375" style="63" customWidth="1"/>
    <col min="9730" max="9730" width="21.7109375" style="63" customWidth="1"/>
    <col min="9731" max="9731" width="19.85546875" style="63" customWidth="1"/>
    <col min="9732" max="9740" width="15.7109375" style="63" customWidth="1"/>
    <col min="9741" max="9984" width="9.140625" style="63"/>
    <col min="9985" max="9985" width="5.7109375" style="63" customWidth="1"/>
    <col min="9986" max="9986" width="21.7109375" style="63" customWidth="1"/>
    <col min="9987" max="9987" width="19.85546875" style="63" customWidth="1"/>
    <col min="9988" max="9996" width="15.7109375" style="63" customWidth="1"/>
    <col min="9997" max="10240" width="9.140625" style="63"/>
    <col min="10241" max="10241" width="5.7109375" style="63" customWidth="1"/>
    <col min="10242" max="10242" width="21.7109375" style="63" customWidth="1"/>
    <col min="10243" max="10243" width="19.85546875" style="63" customWidth="1"/>
    <col min="10244" max="10252" width="15.7109375" style="63" customWidth="1"/>
    <col min="10253" max="10496" width="9.140625" style="63"/>
    <col min="10497" max="10497" width="5.7109375" style="63" customWidth="1"/>
    <col min="10498" max="10498" width="21.7109375" style="63" customWidth="1"/>
    <col min="10499" max="10499" width="19.85546875" style="63" customWidth="1"/>
    <col min="10500" max="10508" width="15.7109375" style="63" customWidth="1"/>
    <col min="10509" max="10752" width="9.140625" style="63"/>
    <col min="10753" max="10753" width="5.7109375" style="63" customWidth="1"/>
    <col min="10754" max="10754" width="21.7109375" style="63" customWidth="1"/>
    <col min="10755" max="10755" width="19.85546875" style="63" customWidth="1"/>
    <col min="10756" max="10764" width="15.7109375" style="63" customWidth="1"/>
    <col min="10765" max="11008" width="9.140625" style="63"/>
    <col min="11009" max="11009" width="5.7109375" style="63" customWidth="1"/>
    <col min="11010" max="11010" width="21.7109375" style="63" customWidth="1"/>
    <col min="11011" max="11011" width="19.85546875" style="63" customWidth="1"/>
    <col min="11012" max="11020" width="15.7109375" style="63" customWidth="1"/>
    <col min="11021" max="11264" width="9.140625" style="63"/>
    <col min="11265" max="11265" width="5.7109375" style="63" customWidth="1"/>
    <col min="11266" max="11266" width="21.7109375" style="63" customWidth="1"/>
    <col min="11267" max="11267" width="19.85546875" style="63" customWidth="1"/>
    <col min="11268" max="11276" width="15.7109375" style="63" customWidth="1"/>
    <col min="11277" max="11520" width="9.140625" style="63"/>
    <col min="11521" max="11521" width="5.7109375" style="63" customWidth="1"/>
    <col min="11522" max="11522" width="21.7109375" style="63" customWidth="1"/>
    <col min="11523" max="11523" width="19.85546875" style="63" customWidth="1"/>
    <col min="11524" max="11532" width="15.7109375" style="63" customWidth="1"/>
    <col min="11533" max="11776" width="9.140625" style="63"/>
    <col min="11777" max="11777" width="5.7109375" style="63" customWidth="1"/>
    <col min="11778" max="11778" width="21.7109375" style="63" customWidth="1"/>
    <col min="11779" max="11779" width="19.85546875" style="63" customWidth="1"/>
    <col min="11780" max="11788" width="15.7109375" style="63" customWidth="1"/>
    <col min="11789" max="12032" width="9.140625" style="63"/>
    <col min="12033" max="12033" width="5.7109375" style="63" customWidth="1"/>
    <col min="12034" max="12034" width="21.7109375" style="63" customWidth="1"/>
    <col min="12035" max="12035" width="19.85546875" style="63" customWidth="1"/>
    <col min="12036" max="12044" width="15.7109375" style="63" customWidth="1"/>
    <col min="12045" max="12288" width="9.140625" style="63"/>
    <col min="12289" max="12289" width="5.7109375" style="63" customWidth="1"/>
    <col min="12290" max="12290" width="21.7109375" style="63" customWidth="1"/>
    <col min="12291" max="12291" width="19.85546875" style="63" customWidth="1"/>
    <col min="12292" max="12300" width="15.7109375" style="63" customWidth="1"/>
    <col min="12301" max="12544" width="9.140625" style="63"/>
    <col min="12545" max="12545" width="5.7109375" style="63" customWidth="1"/>
    <col min="12546" max="12546" width="21.7109375" style="63" customWidth="1"/>
    <col min="12547" max="12547" width="19.85546875" style="63" customWidth="1"/>
    <col min="12548" max="12556" width="15.7109375" style="63" customWidth="1"/>
    <col min="12557" max="12800" width="9.140625" style="63"/>
    <col min="12801" max="12801" width="5.7109375" style="63" customWidth="1"/>
    <col min="12802" max="12802" width="21.7109375" style="63" customWidth="1"/>
    <col min="12803" max="12803" width="19.85546875" style="63" customWidth="1"/>
    <col min="12804" max="12812" width="15.7109375" style="63" customWidth="1"/>
    <col min="12813" max="13056" width="9.140625" style="63"/>
    <col min="13057" max="13057" width="5.7109375" style="63" customWidth="1"/>
    <col min="13058" max="13058" width="21.7109375" style="63" customWidth="1"/>
    <col min="13059" max="13059" width="19.85546875" style="63" customWidth="1"/>
    <col min="13060" max="13068" width="15.7109375" style="63" customWidth="1"/>
    <col min="13069" max="13312" width="9.140625" style="63"/>
    <col min="13313" max="13313" width="5.7109375" style="63" customWidth="1"/>
    <col min="13314" max="13314" width="21.7109375" style="63" customWidth="1"/>
    <col min="13315" max="13315" width="19.85546875" style="63" customWidth="1"/>
    <col min="13316" max="13324" width="15.7109375" style="63" customWidth="1"/>
    <col min="13325" max="13568" width="9.140625" style="63"/>
    <col min="13569" max="13569" width="5.7109375" style="63" customWidth="1"/>
    <col min="13570" max="13570" width="21.7109375" style="63" customWidth="1"/>
    <col min="13571" max="13571" width="19.85546875" style="63" customWidth="1"/>
    <col min="13572" max="13580" width="15.7109375" style="63" customWidth="1"/>
    <col min="13581" max="13824" width="9.140625" style="63"/>
    <col min="13825" max="13825" width="5.7109375" style="63" customWidth="1"/>
    <col min="13826" max="13826" width="21.7109375" style="63" customWidth="1"/>
    <col min="13827" max="13827" width="19.85546875" style="63" customWidth="1"/>
    <col min="13828" max="13836" width="15.7109375" style="63" customWidth="1"/>
    <col min="13837" max="14080" width="9.140625" style="63"/>
    <col min="14081" max="14081" width="5.7109375" style="63" customWidth="1"/>
    <col min="14082" max="14082" width="21.7109375" style="63" customWidth="1"/>
    <col min="14083" max="14083" width="19.85546875" style="63" customWidth="1"/>
    <col min="14084" max="14092" width="15.7109375" style="63" customWidth="1"/>
    <col min="14093" max="14336" width="9.140625" style="63"/>
    <col min="14337" max="14337" width="5.7109375" style="63" customWidth="1"/>
    <col min="14338" max="14338" width="21.7109375" style="63" customWidth="1"/>
    <col min="14339" max="14339" width="19.85546875" style="63" customWidth="1"/>
    <col min="14340" max="14348" width="15.7109375" style="63" customWidth="1"/>
    <col min="14349" max="14592" width="9.140625" style="63"/>
    <col min="14593" max="14593" width="5.7109375" style="63" customWidth="1"/>
    <col min="14594" max="14594" width="21.7109375" style="63" customWidth="1"/>
    <col min="14595" max="14595" width="19.85546875" style="63" customWidth="1"/>
    <col min="14596" max="14604" width="15.7109375" style="63" customWidth="1"/>
    <col min="14605" max="14848" width="9.140625" style="63"/>
    <col min="14849" max="14849" width="5.7109375" style="63" customWidth="1"/>
    <col min="14850" max="14850" width="21.7109375" style="63" customWidth="1"/>
    <col min="14851" max="14851" width="19.85546875" style="63" customWidth="1"/>
    <col min="14852" max="14860" width="15.7109375" style="63" customWidth="1"/>
    <col min="14861" max="15104" width="9.140625" style="63"/>
    <col min="15105" max="15105" width="5.7109375" style="63" customWidth="1"/>
    <col min="15106" max="15106" width="21.7109375" style="63" customWidth="1"/>
    <col min="15107" max="15107" width="19.85546875" style="63" customWidth="1"/>
    <col min="15108" max="15116" width="15.7109375" style="63" customWidth="1"/>
    <col min="15117" max="15360" width="9.140625" style="63"/>
    <col min="15361" max="15361" width="5.7109375" style="63" customWidth="1"/>
    <col min="15362" max="15362" width="21.7109375" style="63" customWidth="1"/>
    <col min="15363" max="15363" width="19.85546875" style="63" customWidth="1"/>
    <col min="15364" max="15372" width="15.7109375" style="63" customWidth="1"/>
    <col min="15373" max="15616" width="9.140625" style="63"/>
    <col min="15617" max="15617" width="5.7109375" style="63" customWidth="1"/>
    <col min="15618" max="15618" width="21.7109375" style="63" customWidth="1"/>
    <col min="15619" max="15619" width="19.85546875" style="63" customWidth="1"/>
    <col min="15620" max="15628" width="15.7109375" style="63" customWidth="1"/>
    <col min="15629" max="15872" width="9.140625" style="63"/>
    <col min="15873" max="15873" width="5.7109375" style="63" customWidth="1"/>
    <col min="15874" max="15874" width="21.7109375" style="63" customWidth="1"/>
    <col min="15875" max="15875" width="19.85546875" style="63" customWidth="1"/>
    <col min="15876" max="15884" width="15.7109375" style="63" customWidth="1"/>
    <col min="15885" max="16128" width="9.140625" style="63"/>
    <col min="16129" max="16129" width="5.7109375" style="63" customWidth="1"/>
    <col min="16130" max="16130" width="21.7109375" style="63" customWidth="1"/>
    <col min="16131" max="16131" width="19.85546875" style="63" customWidth="1"/>
    <col min="16132" max="16140" width="15.7109375" style="63" customWidth="1"/>
    <col min="16141" max="16384" width="9.140625" style="63"/>
  </cols>
  <sheetData>
    <row r="1" spans="1:13" ht="15.75" x14ac:dyDescent="0.25">
      <c r="A1" s="160" t="s">
        <v>550</v>
      </c>
    </row>
    <row r="2" spans="1:13" x14ac:dyDescent="0.25">
      <c r="A2" s="63" t="s">
        <v>315</v>
      </c>
    </row>
    <row r="3" spans="1:13" ht="15.75" x14ac:dyDescent="0.25">
      <c r="A3" s="1188" t="s">
        <v>538</v>
      </c>
      <c r="B3" s="1188"/>
      <c r="C3" s="1188"/>
      <c r="D3" s="1188"/>
      <c r="E3" s="1188"/>
      <c r="F3" s="1188"/>
      <c r="G3" s="1188"/>
      <c r="H3" s="1188"/>
      <c r="I3" s="1188"/>
      <c r="J3" s="1188"/>
      <c r="K3" s="1188"/>
      <c r="L3" s="1188"/>
    </row>
    <row r="4" spans="1:13" ht="15.75" x14ac:dyDescent="0.25">
      <c r="A4" s="160"/>
      <c r="B4" s="160"/>
      <c r="C4" s="160"/>
      <c r="D4" s="160"/>
      <c r="E4" s="160"/>
      <c r="F4" s="427" t="str">
        <f>'1'!E5</f>
        <v>KABUPATEN</v>
      </c>
      <c r="G4" s="428" t="str">
        <f>'1'!$F$5</f>
        <v>BELITUNG TIMUR</v>
      </c>
      <c r="H4" s="160"/>
      <c r="I4" s="160"/>
      <c r="J4" s="160"/>
      <c r="K4" s="160"/>
      <c r="L4" s="160"/>
    </row>
    <row r="5" spans="1:13" ht="15.75" x14ac:dyDescent="0.25">
      <c r="A5" s="160"/>
      <c r="B5" s="160"/>
      <c r="C5" s="160"/>
      <c r="D5" s="160"/>
      <c r="E5" s="160"/>
      <c r="F5" s="427" t="str">
        <f>'1'!E6</f>
        <v>TAHUN</v>
      </c>
      <c r="G5" s="428">
        <f>'1'!$F$6</f>
        <v>2023</v>
      </c>
      <c r="H5" s="160"/>
      <c r="I5" s="160"/>
      <c r="J5" s="160"/>
      <c r="K5" s="427"/>
      <c r="L5" s="427"/>
    </row>
    <row r="6" spans="1:13" ht="15.75" thickBot="1" x14ac:dyDescent="0.3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</row>
    <row r="7" spans="1:13" ht="20.100000000000001" customHeight="1" x14ac:dyDescent="0.25">
      <c r="A7" s="1164" t="s">
        <v>2</v>
      </c>
      <c r="B7" s="1164" t="s">
        <v>253</v>
      </c>
      <c r="C7" s="1169" t="s">
        <v>539</v>
      </c>
      <c r="D7" s="1166" t="s">
        <v>540</v>
      </c>
      <c r="E7" s="1167"/>
      <c r="F7" s="1167"/>
      <c r="G7" s="1167"/>
      <c r="H7" s="1167"/>
      <c r="I7" s="1167"/>
      <c r="J7" s="1167"/>
      <c r="K7" s="1167"/>
      <c r="L7" s="1168"/>
      <c r="M7" s="67"/>
    </row>
    <row r="8" spans="1:13" ht="21" customHeight="1" x14ac:dyDescent="0.25">
      <c r="A8" s="1164"/>
      <c r="B8" s="1164"/>
      <c r="C8" s="1169"/>
      <c r="D8" s="1239" t="s">
        <v>541</v>
      </c>
      <c r="E8" s="1239"/>
      <c r="F8" s="1239"/>
      <c r="G8" s="1239" t="s">
        <v>542</v>
      </c>
      <c r="H8" s="1239"/>
      <c r="I8" s="1239"/>
      <c r="J8" s="1239" t="s">
        <v>543</v>
      </c>
      <c r="K8" s="1239"/>
      <c r="L8" s="1239"/>
      <c r="M8" s="67"/>
    </row>
    <row r="9" spans="1:13" ht="15" customHeight="1" x14ac:dyDescent="0.25">
      <c r="A9" s="1164"/>
      <c r="B9" s="1164"/>
      <c r="C9" s="1169"/>
      <c r="D9" s="1239" t="s">
        <v>544</v>
      </c>
      <c r="E9" s="1243" t="s">
        <v>545</v>
      </c>
      <c r="F9" s="1243" t="s">
        <v>546</v>
      </c>
      <c r="G9" s="1239" t="s">
        <v>544</v>
      </c>
      <c r="H9" s="1243" t="s">
        <v>545</v>
      </c>
      <c r="I9" s="1243" t="s">
        <v>546</v>
      </c>
      <c r="J9" s="1239" t="s">
        <v>544</v>
      </c>
      <c r="K9" s="1243" t="s">
        <v>545</v>
      </c>
      <c r="L9" s="1243" t="s">
        <v>546</v>
      </c>
      <c r="M9" s="67"/>
    </row>
    <row r="10" spans="1:13" ht="15.75" customHeight="1" x14ac:dyDescent="0.25">
      <c r="A10" s="1165"/>
      <c r="B10" s="1165"/>
      <c r="C10" s="1170"/>
      <c r="D10" s="1239"/>
      <c r="E10" s="1243"/>
      <c r="F10" s="1243"/>
      <c r="G10" s="1239"/>
      <c r="H10" s="1243"/>
      <c r="I10" s="1243"/>
      <c r="J10" s="1239"/>
      <c r="K10" s="1243"/>
      <c r="L10" s="1243"/>
      <c r="M10" s="67"/>
    </row>
    <row r="11" spans="1:13" s="747" customFormat="1" ht="12" x14ac:dyDescent="0.25">
      <c r="A11" s="745">
        <v>1</v>
      </c>
      <c r="B11" s="745">
        <v>2</v>
      </c>
      <c r="C11" s="745">
        <v>3</v>
      </c>
      <c r="D11" s="745">
        <v>4</v>
      </c>
      <c r="E11" s="745">
        <v>5</v>
      </c>
      <c r="F11" s="745">
        <v>6</v>
      </c>
      <c r="G11" s="745">
        <v>7</v>
      </c>
      <c r="H11" s="745">
        <v>8</v>
      </c>
      <c r="I11" s="745">
        <v>9</v>
      </c>
      <c r="J11" s="745">
        <v>10</v>
      </c>
      <c r="K11" s="745">
        <v>11</v>
      </c>
      <c r="L11" s="745">
        <v>12</v>
      </c>
      <c r="M11" s="750"/>
    </row>
    <row r="12" spans="1:13" ht="20.100000000000001" customHeight="1" x14ac:dyDescent="0.25">
      <c r="A12" s="725">
        <v>1</v>
      </c>
      <c r="B12" s="126" t="str">
        <f>'9'!B9</f>
        <v>Manggar</v>
      </c>
      <c r="C12" s="126" t="str">
        <f>'9'!C9</f>
        <v>Manggar</v>
      </c>
      <c r="D12" s="204">
        <v>305</v>
      </c>
      <c r="E12" s="204">
        <v>3</v>
      </c>
      <c r="F12" s="204">
        <f>SUM(D12:E12)</f>
        <v>308</v>
      </c>
      <c r="G12" s="204">
        <v>300</v>
      </c>
      <c r="H12" s="204">
        <v>2</v>
      </c>
      <c r="I12" s="204">
        <f t="shared" ref="I12:I18" si="0">SUM(G12:H12)</f>
        <v>302</v>
      </c>
      <c r="J12" s="204">
        <f>D12+G12</f>
        <v>605</v>
      </c>
      <c r="K12" s="204">
        <f t="shared" ref="K12:K18" si="1">E12+H12</f>
        <v>5</v>
      </c>
      <c r="L12" s="204">
        <f t="shared" ref="L12:L18" si="2">SUM(J12:K12)</f>
        <v>610</v>
      </c>
      <c r="M12" s="67"/>
    </row>
    <row r="13" spans="1:13" ht="20.100000000000001" customHeight="1" x14ac:dyDescent="0.25">
      <c r="A13" s="724">
        <v>2</v>
      </c>
      <c r="B13" s="65" t="str">
        <f>'9'!B10</f>
        <v>Damar</v>
      </c>
      <c r="C13" s="65" t="str">
        <f>'9'!C10</f>
        <v>Mengkubang</v>
      </c>
      <c r="D13" s="204">
        <v>105</v>
      </c>
      <c r="E13" s="204">
        <v>3</v>
      </c>
      <c r="F13" s="204">
        <f t="shared" ref="F13:F18" si="3">SUM(D13:E13)</f>
        <v>108</v>
      </c>
      <c r="G13" s="204">
        <v>96</v>
      </c>
      <c r="H13" s="204">
        <v>3</v>
      </c>
      <c r="I13" s="204">
        <f t="shared" si="0"/>
        <v>99</v>
      </c>
      <c r="J13" s="204">
        <f t="shared" ref="J13:J18" si="4">D13+G13</f>
        <v>201</v>
      </c>
      <c r="K13" s="204">
        <f t="shared" si="1"/>
        <v>6</v>
      </c>
      <c r="L13" s="204">
        <f t="shared" si="2"/>
        <v>207</v>
      </c>
      <c r="M13" s="67"/>
    </row>
    <row r="14" spans="1:13" ht="20.100000000000001" customHeight="1" x14ac:dyDescent="0.25">
      <c r="A14" s="724">
        <v>3</v>
      </c>
      <c r="B14" s="65" t="str">
        <f>'9'!B11</f>
        <v>Kelapa Kampit</v>
      </c>
      <c r="C14" s="65" t="str">
        <f>'9'!C11</f>
        <v>Kelapa Kampit</v>
      </c>
      <c r="D14" s="204">
        <v>156</v>
      </c>
      <c r="E14" s="204">
        <v>0</v>
      </c>
      <c r="F14" s="204">
        <f>SUM(D14:E14)</f>
        <v>156</v>
      </c>
      <c r="G14" s="204">
        <v>129</v>
      </c>
      <c r="H14" s="204">
        <v>1</v>
      </c>
      <c r="I14" s="204">
        <f t="shared" si="0"/>
        <v>130</v>
      </c>
      <c r="J14" s="204">
        <f t="shared" si="4"/>
        <v>285</v>
      </c>
      <c r="K14" s="204">
        <f>E14+H14</f>
        <v>1</v>
      </c>
      <c r="L14" s="204">
        <f t="shared" si="2"/>
        <v>286</v>
      </c>
      <c r="M14" s="67"/>
    </row>
    <row r="15" spans="1:13" ht="20.100000000000001" customHeight="1" x14ac:dyDescent="0.25">
      <c r="A15" s="724">
        <v>4</v>
      </c>
      <c r="B15" s="65" t="str">
        <f>'9'!B12</f>
        <v>Gantung</v>
      </c>
      <c r="C15" s="65" t="str">
        <f>'9'!C12</f>
        <v>Gantung</v>
      </c>
      <c r="D15" s="204">
        <v>235</v>
      </c>
      <c r="E15" s="204">
        <v>0</v>
      </c>
      <c r="F15" s="204">
        <f t="shared" si="3"/>
        <v>235</v>
      </c>
      <c r="G15" s="204">
        <v>217</v>
      </c>
      <c r="H15" s="204">
        <v>1</v>
      </c>
      <c r="I15" s="204">
        <f t="shared" si="0"/>
        <v>218</v>
      </c>
      <c r="J15" s="204">
        <f t="shared" si="4"/>
        <v>452</v>
      </c>
      <c r="K15" s="204">
        <f t="shared" si="1"/>
        <v>1</v>
      </c>
      <c r="L15" s="204">
        <f t="shared" si="2"/>
        <v>453</v>
      </c>
      <c r="M15" s="67"/>
    </row>
    <row r="16" spans="1:13" ht="20.100000000000001" customHeight="1" x14ac:dyDescent="0.25">
      <c r="A16" s="724">
        <v>5</v>
      </c>
      <c r="B16" s="65" t="str">
        <f>'9'!B13</f>
        <v>Simpang Renggiang</v>
      </c>
      <c r="C16" s="65" t="str">
        <f>'9'!C13</f>
        <v>Renggiang</v>
      </c>
      <c r="D16" s="204">
        <v>50</v>
      </c>
      <c r="E16" s="204">
        <v>0</v>
      </c>
      <c r="F16" s="204">
        <f t="shared" si="3"/>
        <v>50</v>
      </c>
      <c r="G16" s="204">
        <v>48</v>
      </c>
      <c r="H16" s="204">
        <v>0</v>
      </c>
      <c r="I16" s="204">
        <f>SUM(G16:H16)</f>
        <v>48</v>
      </c>
      <c r="J16" s="204">
        <f t="shared" si="4"/>
        <v>98</v>
      </c>
      <c r="K16" s="204">
        <f t="shared" si="1"/>
        <v>0</v>
      </c>
      <c r="L16" s="204">
        <f t="shared" si="2"/>
        <v>98</v>
      </c>
      <c r="M16" s="67"/>
    </row>
    <row r="17" spans="1:13" ht="20.100000000000001" customHeight="1" x14ac:dyDescent="0.25">
      <c r="A17" s="724">
        <v>6</v>
      </c>
      <c r="B17" s="65" t="str">
        <f>'9'!B14</f>
        <v>Simpang Pesak</v>
      </c>
      <c r="C17" s="65" t="str">
        <f>'9'!C14</f>
        <v>Simpang Pesak</v>
      </c>
      <c r="D17" s="204">
        <v>62</v>
      </c>
      <c r="E17" s="204">
        <v>2</v>
      </c>
      <c r="F17" s="204">
        <f t="shared" si="3"/>
        <v>64</v>
      </c>
      <c r="G17" s="204">
        <v>61</v>
      </c>
      <c r="H17" s="204">
        <v>1</v>
      </c>
      <c r="I17" s="204">
        <f t="shared" si="0"/>
        <v>62</v>
      </c>
      <c r="J17" s="204">
        <f t="shared" si="4"/>
        <v>123</v>
      </c>
      <c r="K17" s="204">
        <f t="shared" si="1"/>
        <v>3</v>
      </c>
      <c r="L17" s="204">
        <f>SUM(J17:K17)</f>
        <v>126</v>
      </c>
      <c r="M17" s="67"/>
    </row>
    <row r="18" spans="1:13" ht="20.100000000000001" customHeight="1" x14ac:dyDescent="0.25">
      <c r="A18" s="724">
        <v>7</v>
      </c>
      <c r="B18" s="65" t="str">
        <f>'9'!B15</f>
        <v>Dendang</v>
      </c>
      <c r="C18" s="65" t="str">
        <f>'9'!C15</f>
        <v>Dendang</v>
      </c>
      <c r="D18" s="204">
        <v>66</v>
      </c>
      <c r="E18" s="204">
        <v>0</v>
      </c>
      <c r="F18" s="204">
        <f t="shared" si="3"/>
        <v>66</v>
      </c>
      <c r="G18" s="204">
        <v>75</v>
      </c>
      <c r="H18" s="204">
        <v>1</v>
      </c>
      <c r="I18" s="204">
        <f t="shared" si="0"/>
        <v>76</v>
      </c>
      <c r="J18" s="204">
        <f t="shared" si="4"/>
        <v>141</v>
      </c>
      <c r="K18" s="204">
        <f t="shared" si="1"/>
        <v>1</v>
      </c>
      <c r="L18" s="204">
        <f t="shared" si="2"/>
        <v>142</v>
      </c>
      <c r="M18" s="67"/>
    </row>
    <row r="19" spans="1:13" ht="20.100000000000001" customHeight="1" x14ac:dyDescent="0.25">
      <c r="A19" s="395"/>
      <c r="B19" s="65"/>
      <c r="C19" s="65"/>
      <c r="D19" s="204"/>
      <c r="E19" s="204"/>
      <c r="F19" s="204"/>
      <c r="G19" s="204"/>
      <c r="H19" s="204"/>
      <c r="I19" s="204"/>
      <c r="J19" s="204"/>
      <c r="K19" s="204"/>
      <c r="L19" s="204"/>
      <c r="M19" s="67"/>
    </row>
    <row r="20" spans="1:13" ht="20.100000000000001" customHeight="1" x14ac:dyDescent="0.25">
      <c r="A20" s="96" t="s">
        <v>476</v>
      </c>
      <c r="B20" s="96"/>
      <c r="C20" s="96"/>
      <c r="D20" s="205">
        <f t="shared" ref="D20:L20" si="5">SUM(D12:D19)</f>
        <v>979</v>
      </c>
      <c r="E20" s="205">
        <f t="shared" si="5"/>
        <v>8</v>
      </c>
      <c r="F20" s="205">
        <f t="shared" si="5"/>
        <v>987</v>
      </c>
      <c r="G20" s="205">
        <f t="shared" si="5"/>
        <v>926</v>
      </c>
      <c r="H20" s="205">
        <f t="shared" si="5"/>
        <v>9</v>
      </c>
      <c r="I20" s="205">
        <f t="shared" si="5"/>
        <v>935</v>
      </c>
      <c r="J20" s="205">
        <f t="shared" si="5"/>
        <v>1905</v>
      </c>
      <c r="K20" s="205">
        <f t="shared" si="5"/>
        <v>17</v>
      </c>
      <c r="L20" s="205">
        <f t="shared" si="5"/>
        <v>1922</v>
      </c>
      <c r="M20" s="67"/>
    </row>
    <row r="21" spans="1:13" ht="20.100000000000001" customHeight="1" thickBot="1" x14ac:dyDescent="0.3">
      <c r="A21" s="1251" t="s">
        <v>547</v>
      </c>
      <c r="B21" s="1252"/>
      <c r="C21" s="1252"/>
      <c r="D21" s="1253"/>
      <c r="E21" s="882">
        <f>IFERROR(E20/F20*1000,0)</f>
        <v>8.1053698074974676</v>
      </c>
      <c r="F21" s="206"/>
      <c r="G21" s="207"/>
      <c r="H21" s="882">
        <f>IFERROR(H20/I20*1000,0)</f>
        <v>9.6256684491978621</v>
      </c>
      <c r="I21" s="206"/>
      <c r="J21" s="207"/>
      <c r="K21" s="882">
        <f>IFERROR(K20/L20*1000,0)</f>
        <v>8.8449531737773146</v>
      </c>
      <c r="L21" s="208"/>
      <c r="M21" s="67"/>
    </row>
    <row r="22" spans="1:13" ht="20.100000000000001" customHeight="1" x14ac:dyDescent="0.25">
      <c r="D22" s="209"/>
      <c r="E22" s="209"/>
      <c r="F22" s="209"/>
      <c r="G22" s="209"/>
      <c r="H22" s="209"/>
      <c r="I22" s="209"/>
      <c r="J22" s="209"/>
      <c r="K22" s="209"/>
      <c r="L22" s="209"/>
    </row>
    <row r="23" spans="1:13" s="544" customFormat="1" ht="12.75" x14ac:dyDescent="0.25">
      <c r="A23" s="544" t="s">
        <v>548</v>
      </c>
    </row>
    <row r="24" spans="1:13" s="544" customFormat="1" ht="12.75" x14ac:dyDescent="0.25">
      <c r="A24" s="544" t="s">
        <v>549</v>
      </c>
    </row>
  </sheetData>
  <mergeCells count="18">
    <mergeCell ref="A21:D21"/>
    <mergeCell ref="F9:F10"/>
    <mergeCell ref="G9:G10"/>
    <mergeCell ref="H9:H10"/>
    <mergeCell ref="I9:I10"/>
    <mergeCell ref="A3:L3"/>
    <mergeCell ref="A7:A10"/>
    <mergeCell ref="B7:B10"/>
    <mergeCell ref="C7:C10"/>
    <mergeCell ref="D7:L7"/>
    <mergeCell ref="D8:F8"/>
    <mergeCell ref="G8:I8"/>
    <mergeCell ref="J8:L8"/>
    <mergeCell ref="D9:D10"/>
    <mergeCell ref="E9:E10"/>
    <mergeCell ref="L9:L10"/>
    <mergeCell ref="J9:J10"/>
    <mergeCell ref="K9:K10"/>
  </mergeCells>
  <printOptions horizontalCentered="1" verticalCentered="1"/>
  <pageMargins left="1.0236220472440944" right="0.9055118110236221" top="0.94488188976377963" bottom="0.74803149606299213" header="0" footer="0"/>
  <pageSetup paperSize="9" scale="67" orientation="landscape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92D050"/>
    <pageSetUpPr fitToPage="1"/>
  </sheetPr>
  <dimension ref="A1:J24"/>
  <sheetViews>
    <sheetView zoomScaleNormal="100" workbookViewId="0">
      <selection activeCell="E10" sqref="E10:H18"/>
    </sheetView>
  </sheetViews>
  <sheetFormatPr defaultColWidth="9.140625" defaultRowHeight="15" x14ac:dyDescent="0.25"/>
  <cols>
    <col min="1" max="1" width="5.5703125" style="434" customWidth="1"/>
    <col min="2" max="3" width="21.5703125" style="434" customWidth="1"/>
    <col min="4" max="4" width="19.28515625" style="434" customWidth="1"/>
    <col min="5" max="5" width="35.85546875" style="434" bestFit="1" customWidth="1"/>
    <col min="6" max="6" width="40.5703125" style="434" bestFit="1" customWidth="1"/>
    <col min="7" max="7" width="35.7109375" style="434" bestFit="1" customWidth="1"/>
    <col min="8" max="8" width="28" style="434" bestFit="1" customWidth="1"/>
    <col min="9" max="244" width="9.140625" style="434"/>
    <col min="245" max="245" width="5.5703125" style="434" customWidth="1"/>
    <col min="246" max="247" width="21.5703125" style="434" customWidth="1"/>
    <col min="248" max="248" width="16.5703125" style="434" customWidth="1"/>
    <col min="249" max="264" width="10.5703125" style="434" customWidth="1"/>
    <col min="265" max="500" width="9.140625" style="434"/>
    <col min="501" max="501" width="5.5703125" style="434" customWidth="1"/>
    <col min="502" max="503" width="21.5703125" style="434" customWidth="1"/>
    <col min="504" max="504" width="16.5703125" style="434" customWidth="1"/>
    <col min="505" max="520" width="10.5703125" style="434" customWidth="1"/>
    <col min="521" max="756" width="9.140625" style="434"/>
    <col min="757" max="757" width="5.5703125" style="434" customWidth="1"/>
    <col min="758" max="759" width="21.5703125" style="434" customWidth="1"/>
    <col min="760" max="760" width="16.5703125" style="434" customWidth="1"/>
    <col min="761" max="776" width="10.5703125" style="434" customWidth="1"/>
    <col min="777" max="1012" width="9.140625" style="434"/>
    <col min="1013" max="1013" width="5.5703125" style="434" customWidth="1"/>
    <col min="1014" max="1015" width="21.5703125" style="434" customWidth="1"/>
    <col min="1016" max="1016" width="16.5703125" style="434" customWidth="1"/>
    <col min="1017" max="1032" width="10.5703125" style="434" customWidth="1"/>
    <col min="1033" max="1268" width="9.140625" style="434"/>
    <col min="1269" max="1269" width="5.5703125" style="434" customWidth="1"/>
    <col min="1270" max="1271" width="21.5703125" style="434" customWidth="1"/>
    <col min="1272" max="1272" width="16.5703125" style="434" customWidth="1"/>
    <col min="1273" max="1288" width="10.5703125" style="434" customWidth="1"/>
    <col min="1289" max="1524" width="9.140625" style="434"/>
    <col min="1525" max="1525" width="5.5703125" style="434" customWidth="1"/>
    <col min="1526" max="1527" width="21.5703125" style="434" customWidth="1"/>
    <col min="1528" max="1528" width="16.5703125" style="434" customWidth="1"/>
    <col min="1529" max="1544" width="10.5703125" style="434" customWidth="1"/>
    <col min="1545" max="1780" width="9.140625" style="434"/>
    <col min="1781" max="1781" width="5.5703125" style="434" customWidth="1"/>
    <col min="1782" max="1783" width="21.5703125" style="434" customWidth="1"/>
    <col min="1784" max="1784" width="16.5703125" style="434" customWidth="1"/>
    <col min="1785" max="1800" width="10.5703125" style="434" customWidth="1"/>
    <col min="1801" max="2036" width="9.140625" style="434"/>
    <col min="2037" max="2037" width="5.5703125" style="434" customWidth="1"/>
    <col min="2038" max="2039" width="21.5703125" style="434" customWidth="1"/>
    <col min="2040" max="2040" width="16.5703125" style="434" customWidth="1"/>
    <col min="2041" max="2056" width="10.5703125" style="434" customWidth="1"/>
    <col min="2057" max="2292" width="9.140625" style="434"/>
    <col min="2293" max="2293" width="5.5703125" style="434" customWidth="1"/>
    <col min="2294" max="2295" width="21.5703125" style="434" customWidth="1"/>
    <col min="2296" max="2296" width="16.5703125" style="434" customWidth="1"/>
    <col min="2297" max="2312" width="10.5703125" style="434" customWidth="1"/>
    <col min="2313" max="2548" width="9.140625" style="434"/>
    <col min="2549" max="2549" width="5.5703125" style="434" customWidth="1"/>
    <col min="2550" max="2551" width="21.5703125" style="434" customWidth="1"/>
    <col min="2552" max="2552" width="16.5703125" style="434" customWidth="1"/>
    <col min="2553" max="2568" width="10.5703125" style="434" customWidth="1"/>
    <col min="2569" max="2804" width="9.140625" style="434"/>
    <col min="2805" max="2805" width="5.5703125" style="434" customWidth="1"/>
    <col min="2806" max="2807" width="21.5703125" style="434" customWidth="1"/>
    <col min="2808" max="2808" width="16.5703125" style="434" customWidth="1"/>
    <col min="2809" max="2824" width="10.5703125" style="434" customWidth="1"/>
    <col min="2825" max="3060" width="9.140625" style="434"/>
    <col min="3061" max="3061" width="5.5703125" style="434" customWidth="1"/>
    <col min="3062" max="3063" width="21.5703125" style="434" customWidth="1"/>
    <col min="3064" max="3064" width="16.5703125" style="434" customWidth="1"/>
    <col min="3065" max="3080" width="10.5703125" style="434" customWidth="1"/>
    <col min="3081" max="3316" width="9.140625" style="434"/>
    <col min="3317" max="3317" width="5.5703125" style="434" customWidth="1"/>
    <col min="3318" max="3319" width="21.5703125" style="434" customWidth="1"/>
    <col min="3320" max="3320" width="16.5703125" style="434" customWidth="1"/>
    <col min="3321" max="3336" width="10.5703125" style="434" customWidth="1"/>
    <col min="3337" max="3572" width="9.140625" style="434"/>
    <col min="3573" max="3573" width="5.5703125" style="434" customWidth="1"/>
    <col min="3574" max="3575" width="21.5703125" style="434" customWidth="1"/>
    <col min="3576" max="3576" width="16.5703125" style="434" customWidth="1"/>
    <col min="3577" max="3592" width="10.5703125" style="434" customWidth="1"/>
    <col min="3593" max="3828" width="9.140625" style="434"/>
    <col min="3829" max="3829" width="5.5703125" style="434" customWidth="1"/>
    <col min="3830" max="3831" width="21.5703125" style="434" customWidth="1"/>
    <col min="3832" max="3832" width="16.5703125" style="434" customWidth="1"/>
    <col min="3833" max="3848" width="10.5703125" style="434" customWidth="1"/>
    <col min="3849" max="4084" width="9.140625" style="434"/>
    <col min="4085" max="4085" width="5.5703125" style="434" customWidth="1"/>
    <col min="4086" max="4087" width="21.5703125" style="434" customWidth="1"/>
    <col min="4088" max="4088" width="16.5703125" style="434" customWidth="1"/>
    <col min="4089" max="4104" width="10.5703125" style="434" customWidth="1"/>
    <col min="4105" max="4340" width="9.140625" style="434"/>
    <col min="4341" max="4341" width="5.5703125" style="434" customWidth="1"/>
    <col min="4342" max="4343" width="21.5703125" style="434" customWidth="1"/>
    <col min="4344" max="4344" width="16.5703125" style="434" customWidth="1"/>
    <col min="4345" max="4360" width="10.5703125" style="434" customWidth="1"/>
    <col min="4361" max="4596" width="9.140625" style="434"/>
    <col min="4597" max="4597" width="5.5703125" style="434" customWidth="1"/>
    <col min="4598" max="4599" width="21.5703125" style="434" customWidth="1"/>
    <col min="4600" max="4600" width="16.5703125" style="434" customWidth="1"/>
    <col min="4601" max="4616" width="10.5703125" style="434" customWidth="1"/>
    <col min="4617" max="4852" width="9.140625" style="434"/>
    <col min="4853" max="4853" width="5.5703125" style="434" customWidth="1"/>
    <col min="4854" max="4855" width="21.5703125" style="434" customWidth="1"/>
    <col min="4856" max="4856" width="16.5703125" style="434" customWidth="1"/>
    <col min="4857" max="4872" width="10.5703125" style="434" customWidth="1"/>
    <col min="4873" max="5108" width="9.140625" style="434"/>
    <col min="5109" max="5109" width="5.5703125" style="434" customWidth="1"/>
    <col min="5110" max="5111" width="21.5703125" style="434" customWidth="1"/>
    <col min="5112" max="5112" width="16.5703125" style="434" customWidth="1"/>
    <col min="5113" max="5128" width="10.5703125" style="434" customWidth="1"/>
    <col min="5129" max="5364" width="9.140625" style="434"/>
    <col min="5365" max="5365" width="5.5703125" style="434" customWidth="1"/>
    <col min="5366" max="5367" width="21.5703125" style="434" customWidth="1"/>
    <col min="5368" max="5368" width="16.5703125" style="434" customWidth="1"/>
    <col min="5369" max="5384" width="10.5703125" style="434" customWidth="1"/>
    <col min="5385" max="5620" width="9.140625" style="434"/>
    <col min="5621" max="5621" width="5.5703125" style="434" customWidth="1"/>
    <col min="5622" max="5623" width="21.5703125" style="434" customWidth="1"/>
    <col min="5624" max="5624" width="16.5703125" style="434" customWidth="1"/>
    <col min="5625" max="5640" width="10.5703125" style="434" customWidth="1"/>
    <col min="5641" max="5876" width="9.140625" style="434"/>
    <col min="5877" max="5877" width="5.5703125" style="434" customWidth="1"/>
    <col min="5878" max="5879" width="21.5703125" style="434" customWidth="1"/>
    <col min="5880" max="5880" width="16.5703125" style="434" customWidth="1"/>
    <col min="5881" max="5896" width="10.5703125" style="434" customWidth="1"/>
    <col min="5897" max="6132" width="9.140625" style="434"/>
    <col min="6133" max="6133" width="5.5703125" style="434" customWidth="1"/>
    <col min="6134" max="6135" width="21.5703125" style="434" customWidth="1"/>
    <col min="6136" max="6136" width="16.5703125" style="434" customWidth="1"/>
    <col min="6137" max="6152" width="10.5703125" style="434" customWidth="1"/>
    <col min="6153" max="6388" width="9.140625" style="434"/>
    <col min="6389" max="6389" width="5.5703125" style="434" customWidth="1"/>
    <col min="6390" max="6391" width="21.5703125" style="434" customWidth="1"/>
    <col min="6392" max="6392" width="16.5703125" style="434" customWidth="1"/>
    <col min="6393" max="6408" width="10.5703125" style="434" customWidth="1"/>
    <col min="6409" max="6644" width="9.140625" style="434"/>
    <col min="6645" max="6645" width="5.5703125" style="434" customWidth="1"/>
    <col min="6646" max="6647" width="21.5703125" style="434" customWidth="1"/>
    <col min="6648" max="6648" width="16.5703125" style="434" customWidth="1"/>
    <col min="6649" max="6664" width="10.5703125" style="434" customWidth="1"/>
    <col min="6665" max="6900" width="9.140625" style="434"/>
    <col min="6901" max="6901" width="5.5703125" style="434" customWidth="1"/>
    <col min="6902" max="6903" width="21.5703125" style="434" customWidth="1"/>
    <col min="6904" max="6904" width="16.5703125" style="434" customWidth="1"/>
    <col min="6905" max="6920" width="10.5703125" style="434" customWidth="1"/>
    <col min="6921" max="7156" width="9.140625" style="434"/>
    <col min="7157" max="7157" width="5.5703125" style="434" customWidth="1"/>
    <col min="7158" max="7159" width="21.5703125" style="434" customWidth="1"/>
    <col min="7160" max="7160" width="16.5703125" style="434" customWidth="1"/>
    <col min="7161" max="7176" width="10.5703125" style="434" customWidth="1"/>
    <col min="7177" max="7412" width="9.140625" style="434"/>
    <col min="7413" max="7413" width="5.5703125" style="434" customWidth="1"/>
    <col min="7414" max="7415" width="21.5703125" style="434" customWidth="1"/>
    <col min="7416" max="7416" width="16.5703125" style="434" customWidth="1"/>
    <col min="7417" max="7432" width="10.5703125" style="434" customWidth="1"/>
    <col min="7433" max="7668" width="9.140625" style="434"/>
    <col min="7669" max="7669" width="5.5703125" style="434" customWidth="1"/>
    <col min="7670" max="7671" width="21.5703125" style="434" customWidth="1"/>
    <col min="7672" max="7672" width="16.5703125" style="434" customWidth="1"/>
    <col min="7673" max="7688" width="10.5703125" style="434" customWidth="1"/>
    <col min="7689" max="7924" width="9.140625" style="434"/>
    <col min="7925" max="7925" width="5.5703125" style="434" customWidth="1"/>
    <col min="7926" max="7927" width="21.5703125" style="434" customWidth="1"/>
    <col min="7928" max="7928" width="16.5703125" style="434" customWidth="1"/>
    <col min="7929" max="7944" width="10.5703125" style="434" customWidth="1"/>
    <col min="7945" max="8180" width="9.140625" style="434"/>
    <col min="8181" max="8181" width="5.5703125" style="434" customWidth="1"/>
    <col min="8182" max="8183" width="21.5703125" style="434" customWidth="1"/>
    <col min="8184" max="8184" width="16.5703125" style="434" customWidth="1"/>
    <col min="8185" max="8200" width="10.5703125" style="434" customWidth="1"/>
    <col min="8201" max="8436" width="9.140625" style="434"/>
    <col min="8437" max="8437" width="5.5703125" style="434" customWidth="1"/>
    <col min="8438" max="8439" width="21.5703125" style="434" customWidth="1"/>
    <col min="8440" max="8440" width="16.5703125" style="434" customWidth="1"/>
    <col min="8441" max="8456" width="10.5703125" style="434" customWidth="1"/>
    <col min="8457" max="8692" width="9.140625" style="434"/>
    <col min="8693" max="8693" width="5.5703125" style="434" customWidth="1"/>
    <col min="8694" max="8695" width="21.5703125" style="434" customWidth="1"/>
    <col min="8696" max="8696" width="16.5703125" style="434" customWidth="1"/>
    <col min="8697" max="8712" width="10.5703125" style="434" customWidth="1"/>
    <col min="8713" max="8948" width="9.140625" style="434"/>
    <col min="8949" max="8949" width="5.5703125" style="434" customWidth="1"/>
    <col min="8950" max="8951" width="21.5703125" style="434" customWidth="1"/>
    <col min="8952" max="8952" width="16.5703125" style="434" customWidth="1"/>
    <col min="8953" max="8968" width="10.5703125" style="434" customWidth="1"/>
    <col min="8969" max="9204" width="9.140625" style="434"/>
    <col min="9205" max="9205" width="5.5703125" style="434" customWidth="1"/>
    <col min="9206" max="9207" width="21.5703125" style="434" customWidth="1"/>
    <col min="9208" max="9208" width="16.5703125" style="434" customWidth="1"/>
    <col min="9209" max="9224" width="10.5703125" style="434" customWidth="1"/>
    <col min="9225" max="9460" width="9.140625" style="434"/>
    <col min="9461" max="9461" width="5.5703125" style="434" customWidth="1"/>
    <col min="9462" max="9463" width="21.5703125" style="434" customWidth="1"/>
    <col min="9464" max="9464" width="16.5703125" style="434" customWidth="1"/>
    <col min="9465" max="9480" width="10.5703125" style="434" customWidth="1"/>
    <col min="9481" max="9716" width="9.140625" style="434"/>
    <col min="9717" max="9717" width="5.5703125" style="434" customWidth="1"/>
    <col min="9718" max="9719" width="21.5703125" style="434" customWidth="1"/>
    <col min="9720" max="9720" width="16.5703125" style="434" customWidth="1"/>
    <col min="9721" max="9736" width="10.5703125" style="434" customWidth="1"/>
    <col min="9737" max="9972" width="9.140625" style="434"/>
    <col min="9973" max="9973" width="5.5703125" style="434" customWidth="1"/>
    <col min="9974" max="9975" width="21.5703125" style="434" customWidth="1"/>
    <col min="9976" max="9976" width="16.5703125" style="434" customWidth="1"/>
    <col min="9977" max="9992" width="10.5703125" style="434" customWidth="1"/>
    <col min="9993" max="10228" width="9.140625" style="434"/>
    <col min="10229" max="10229" width="5.5703125" style="434" customWidth="1"/>
    <col min="10230" max="10231" width="21.5703125" style="434" customWidth="1"/>
    <col min="10232" max="10232" width="16.5703125" style="434" customWidth="1"/>
    <col min="10233" max="10248" width="10.5703125" style="434" customWidth="1"/>
    <col min="10249" max="10484" width="9.140625" style="434"/>
    <col min="10485" max="10485" width="5.5703125" style="434" customWidth="1"/>
    <col min="10486" max="10487" width="21.5703125" style="434" customWidth="1"/>
    <col min="10488" max="10488" width="16.5703125" style="434" customWidth="1"/>
    <col min="10489" max="10504" width="10.5703125" style="434" customWidth="1"/>
    <col min="10505" max="10740" width="9.140625" style="434"/>
    <col min="10741" max="10741" width="5.5703125" style="434" customWidth="1"/>
    <col min="10742" max="10743" width="21.5703125" style="434" customWidth="1"/>
    <col min="10744" max="10744" width="16.5703125" style="434" customWidth="1"/>
    <col min="10745" max="10760" width="10.5703125" style="434" customWidth="1"/>
    <col min="10761" max="10996" width="9.140625" style="434"/>
    <col min="10997" max="10997" width="5.5703125" style="434" customWidth="1"/>
    <col min="10998" max="10999" width="21.5703125" style="434" customWidth="1"/>
    <col min="11000" max="11000" width="16.5703125" style="434" customWidth="1"/>
    <col min="11001" max="11016" width="10.5703125" style="434" customWidth="1"/>
    <col min="11017" max="11252" width="9.140625" style="434"/>
    <col min="11253" max="11253" width="5.5703125" style="434" customWidth="1"/>
    <col min="11254" max="11255" width="21.5703125" style="434" customWidth="1"/>
    <col min="11256" max="11256" width="16.5703125" style="434" customWidth="1"/>
    <col min="11257" max="11272" width="10.5703125" style="434" customWidth="1"/>
    <col min="11273" max="11508" width="9.140625" style="434"/>
    <col min="11509" max="11509" width="5.5703125" style="434" customWidth="1"/>
    <col min="11510" max="11511" width="21.5703125" style="434" customWidth="1"/>
    <col min="11512" max="11512" width="16.5703125" style="434" customWidth="1"/>
    <col min="11513" max="11528" width="10.5703125" style="434" customWidth="1"/>
    <col min="11529" max="11764" width="9.140625" style="434"/>
    <col min="11765" max="11765" width="5.5703125" style="434" customWidth="1"/>
    <col min="11766" max="11767" width="21.5703125" style="434" customWidth="1"/>
    <col min="11768" max="11768" width="16.5703125" style="434" customWidth="1"/>
    <col min="11769" max="11784" width="10.5703125" style="434" customWidth="1"/>
    <col min="11785" max="12020" width="9.140625" style="434"/>
    <col min="12021" max="12021" width="5.5703125" style="434" customWidth="1"/>
    <col min="12022" max="12023" width="21.5703125" style="434" customWidth="1"/>
    <col min="12024" max="12024" width="16.5703125" style="434" customWidth="1"/>
    <col min="12025" max="12040" width="10.5703125" style="434" customWidth="1"/>
    <col min="12041" max="12276" width="9.140625" style="434"/>
    <col min="12277" max="12277" width="5.5703125" style="434" customWidth="1"/>
    <col min="12278" max="12279" width="21.5703125" style="434" customWidth="1"/>
    <col min="12280" max="12280" width="16.5703125" style="434" customWidth="1"/>
    <col min="12281" max="12296" width="10.5703125" style="434" customWidth="1"/>
    <col min="12297" max="12532" width="9.140625" style="434"/>
    <col min="12533" max="12533" width="5.5703125" style="434" customWidth="1"/>
    <col min="12534" max="12535" width="21.5703125" style="434" customWidth="1"/>
    <col min="12536" max="12536" width="16.5703125" style="434" customWidth="1"/>
    <col min="12537" max="12552" width="10.5703125" style="434" customWidth="1"/>
    <col min="12553" max="12788" width="9.140625" style="434"/>
    <col min="12789" max="12789" width="5.5703125" style="434" customWidth="1"/>
    <col min="12790" max="12791" width="21.5703125" style="434" customWidth="1"/>
    <col min="12792" max="12792" width="16.5703125" style="434" customWidth="1"/>
    <col min="12793" max="12808" width="10.5703125" style="434" customWidth="1"/>
    <col min="12809" max="13044" width="9.140625" style="434"/>
    <col min="13045" max="13045" width="5.5703125" style="434" customWidth="1"/>
    <col min="13046" max="13047" width="21.5703125" style="434" customWidth="1"/>
    <col min="13048" max="13048" width="16.5703125" style="434" customWidth="1"/>
    <col min="13049" max="13064" width="10.5703125" style="434" customWidth="1"/>
    <col min="13065" max="13300" width="9.140625" style="434"/>
    <col min="13301" max="13301" width="5.5703125" style="434" customWidth="1"/>
    <col min="13302" max="13303" width="21.5703125" style="434" customWidth="1"/>
    <col min="13304" max="13304" width="16.5703125" style="434" customWidth="1"/>
    <col min="13305" max="13320" width="10.5703125" style="434" customWidth="1"/>
    <col min="13321" max="13556" width="9.140625" style="434"/>
    <col min="13557" max="13557" width="5.5703125" style="434" customWidth="1"/>
    <col min="13558" max="13559" width="21.5703125" style="434" customWidth="1"/>
    <col min="13560" max="13560" width="16.5703125" style="434" customWidth="1"/>
    <col min="13561" max="13576" width="10.5703125" style="434" customWidth="1"/>
    <col min="13577" max="13812" width="9.140625" style="434"/>
    <col min="13813" max="13813" width="5.5703125" style="434" customWidth="1"/>
    <col min="13814" max="13815" width="21.5703125" style="434" customWidth="1"/>
    <col min="13816" max="13816" width="16.5703125" style="434" customWidth="1"/>
    <col min="13817" max="13832" width="10.5703125" style="434" customWidth="1"/>
    <col min="13833" max="14068" width="9.140625" style="434"/>
    <col min="14069" max="14069" width="5.5703125" style="434" customWidth="1"/>
    <col min="14070" max="14071" width="21.5703125" style="434" customWidth="1"/>
    <col min="14072" max="14072" width="16.5703125" style="434" customWidth="1"/>
    <col min="14073" max="14088" width="10.5703125" style="434" customWidth="1"/>
    <col min="14089" max="14324" width="9.140625" style="434"/>
    <col min="14325" max="14325" width="5.5703125" style="434" customWidth="1"/>
    <col min="14326" max="14327" width="21.5703125" style="434" customWidth="1"/>
    <col min="14328" max="14328" width="16.5703125" style="434" customWidth="1"/>
    <col min="14329" max="14344" width="10.5703125" style="434" customWidth="1"/>
    <col min="14345" max="14580" width="9.140625" style="434"/>
    <col min="14581" max="14581" width="5.5703125" style="434" customWidth="1"/>
    <col min="14582" max="14583" width="21.5703125" style="434" customWidth="1"/>
    <col min="14584" max="14584" width="16.5703125" style="434" customWidth="1"/>
    <col min="14585" max="14600" width="10.5703125" style="434" customWidth="1"/>
    <col min="14601" max="14836" width="9.140625" style="434"/>
    <col min="14837" max="14837" width="5.5703125" style="434" customWidth="1"/>
    <col min="14838" max="14839" width="21.5703125" style="434" customWidth="1"/>
    <col min="14840" max="14840" width="16.5703125" style="434" customWidth="1"/>
    <col min="14841" max="14856" width="10.5703125" style="434" customWidth="1"/>
    <col min="14857" max="15092" width="9.140625" style="434"/>
    <col min="15093" max="15093" width="5.5703125" style="434" customWidth="1"/>
    <col min="15094" max="15095" width="21.5703125" style="434" customWidth="1"/>
    <col min="15096" max="15096" width="16.5703125" style="434" customWidth="1"/>
    <col min="15097" max="15112" width="10.5703125" style="434" customWidth="1"/>
    <col min="15113" max="15348" width="9.140625" style="434"/>
    <col min="15349" max="15349" width="5.5703125" style="434" customWidth="1"/>
    <col min="15350" max="15351" width="21.5703125" style="434" customWidth="1"/>
    <col min="15352" max="15352" width="16.5703125" style="434" customWidth="1"/>
    <col min="15353" max="15368" width="10.5703125" style="434" customWidth="1"/>
    <col min="15369" max="15604" width="9.140625" style="434"/>
    <col min="15605" max="15605" width="5.5703125" style="434" customWidth="1"/>
    <col min="15606" max="15607" width="21.5703125" style="434" customWidth="1"/>
    <col min="15608" max="15608" width="16.5703125" style="434" customWidth="1"/>
    <col min="15609" max="15624" width="10.5703125" style="434" customWidth="1"/>
    <col min="15625" max="15860" width="9.140625" style="434"/>
    <col min="15861" max="15861" width="5.5703125" style="434" customWidth="1"/>
    <col min="15862" max="15863" width="21.5703125" style="434" customWidth="1"/>
    <col min="15864" max="15864" width="16.5703125" style="434" customWidth="1"/>
    <col min="15865" max="15880" width="10.5703125" style="434" customWidth="1"/>
    <col min="15881" max="16116" width="9.140625" style="434"/>
    <col min="16117" max="16117" width="5.5703125" style="434" customWidth="1"/>
    <col min="16118" max="16119" width="21.5703125" style="434" customWidth="1"/>
    <col min="16120" max="16120" width="16.5703125" style="434" customWidth="1"/>
    <col min="16121" max="16136" width="10.5703125" style="434" customWidth="1"/>
    <col min="16137" max="16384" width="9.140625" style="434"/>
  </cols>
  <sheetData>
    <row r="1" spans="1:10" ht="15.75" x14ac:dyDescent="0.25">
      <c r="A1" s="657" t="s">
        <v>561</v>
      </c>
    </row>
    <row r="3" spans="1:10" s="435" customFormat="1" ht="16.5" x14ac:dyDescent="0.25">
      <c r="A3" s="653" t="s">
        <v>1012</v>
      </c>
      <c r="B3" s="653"/>
      <c r="C3" s="653"/>
      <c r="D3" s="653"/>
      <c r="E3" s="653"/>
      <c r="F3" s="653"/>
      <c r="G3" s="653"/>
      <c r="H3" s="653"/>
    </row>
    <row r="4" spans="1:10" s="435" customFormat="1" ht="16.5" x14ac:dyDescent="0.25">
      <c r="A4" s="652"/>
      <c r="B4" s="652"/>
      <c r="C4" s="652"/>
      <c r="D4" s="652"/>
      <c r="E4" s="427" t="str">
        <f>'1'!E5</f>
        <v>KABUPATEN</v>
      </c>
      <c r="F4" s="428" t="str">
        <f>'1'!$F$5</f>
        <v>BELITUNG TIMUR</v>
      </c>
      <c r="G4" s="652"/>
      <c r="H4" s="653"/>
    </row>
    <row r="5" spans="1:10" s="435" customFormat="1" ht="16.5" x14ac:dyDescent="0.25">
      <c r="A5" s="652"/>
      <c r="B5" s="652"/>
      <c r="C5" s="652"/>
      <c r="D5" s="652"/>
      <c r="E5" s="427" t="str">
        <f>'1'!E6</f>
        <v>TAHUN</v>
      </c>
      <c r="F5" s="428">
        <f>'1'!$F$6</f>
        <v>2023</v>
      </c>
      <c r="G5" s="652"/>
      <c r="H5" s="653"/>
    </row>
    <row r="6" spans="1:10" ht="15.75" thickBot="1" x14ac:dyDescent="0.3">
      <c r="A6" s="436"/>
      <c r="B6" s="436"/>
      <c r="C6" s="436"/>
      <c r="D6" s="436"/>
      <c r="E6" s="436"/>
      <c r="F6" s="436"/>
      <c r="G6" s="436"/>
      <c r="H6" s="436"/>
    </row>
    <row r="7" spans="1:10" ht="20.100000000000001" customHeight="1" thickBot="1" x14ac:dyDescent="0.3">
      <c r="A7" s="1260" t="s">
        <v>2</v>
      </c>
      <c r="B7" s="1262" t="s">
        <v>253</v>
      </c>
      <c r="C7" s="1260" t="s">
        <v>407</v>
      </c>
      <c r="D7" s="1264" t="s">
        <v>551</v>
      </c>
      <c r="E7" s="1254" t="s">
        <v>552</v>
      </c>
      <c r="F7" s="1255"/>
      <c r="G7" s="1255"/>
      <c r="H7" s="1256"/>
    </row>
    <row r="8" spans="1:10" ht="19.5" customHeight="1" x14ac:dyDescent="0.25">
      <c r="A8" s="1261"/>
      <c r="B8" s="1263"/>
      <c r="C8" s="1261"/>
      <c r="D8" s="1265"/>
      <c r="E8" s="662" t="s">
        <v>553</v>
      </c>
      <c r="F8" s="662" t="s">
        <v>554</v>
      </c>
      <c r="G8" s="663" t="s">
        <v>555</v>
      </c>
      <c r="H8" s="664" t="s">
        <v>556</v>
      </c>
    </row>
    <row r="9" spans="1:10" x14ac:dyDescent="0.25">
      <c r="A9" s="656">
        <v>1</v>
      </c>
      <c r="B9" s="656">
        <v>2</v>
      </c>
      <c r="C9" s="656">
        <v>3</v>
      </c>
      <c r="D9" s="656">
        <v>4</v>
      </c>
      <c r="E9" s="656">
        <v>5</v>
      </c>
      <c r="F9" s="656">
        <v>6</v>
      </c>
      <c r="G9" s="656">
        <v>7</v>
      </c>
      <c r="H9" s="656">
        <v>8</v>
      </c>
      <c r="I9" s="436"/>
      <c r="J9" s="436"/>
    </row>
    <row r="10" spans="1:10" ht="20.100000000000001" customHeight="1" x14ac:dyDescent="0.25">
      <c r="A10" s="725">
        <v>1</v>
      </c>
      <c r="B10" s="126" t="str">
        <f>'9'!B9</f>
        <v>Manggar</v>
      </c>
      <c r="C10" s="126" t="str">
        <f>'9'!C9</f>
        <v>Manggar</v>
      </c>
      <c r="D10" s="439">
        <f>'21'!J12</f>
        <v>605</v>
      </c>
      <c r="E10" s="440">
        <v>0</v>
      </c>
      <c r="F10" s="440">
        <v>1</v>
      </c>
      <c r="G10" s="440">
        <v>0</v>
      </c>
      <c r="H10" s="441">
        <f>SUM(E10:G10)</f>
        <v>1</v>
      </c>
    </row>
    <row r="11" spans="1:10" ht="20.100000000000001" customHeight="1" x14ac:dyDescent="0.25">
      <c r="A11" s="724">
        <v>2</v>
      </c>
      <c r="B11" s="65" t="str">
        <f>'9'!B10</f>
        <v>Damar</v>
      </c>
      <c r="C11" s="65" t="str">
        <f>'9'!C10</f>
        <v>Mengkubang</v>
      </c>
      <c r="D11" s="439">
        <f>'21'!J13</f>
        <v>201</v>
      </c>
      <c r="E11" s="440">
        <v>0</v>
      </c>
      <c r="F11" s="440">
        <v>0</v>
      </c>
      <c r="G11" s="440">
        <v>1</v>
      </c>
      <c r="H11" s="441">
        <f t="shared" ref="H11:H16" si="0">SUM(E11:G11)</f>
        <v>1</v>
      </c>
    </row>
    <row r="12" spans="1:10" ht="20.100000000000001" customHeight="1" x14ac:dyDescent="0.25">
      <c r="A12" s="724">
        <v>3</v>
      </c>
      <c r="B12" s="65" t="str">
        <f>'9'!B11</f>
        <v>Kelapa Kampit</v>
      </c>
      <c r="C12" s="65" t="str">
        <f>'9'!C11</f>
        <v>Kelapa Kampit</v>
      </c>
      <c r="D12" s="439">
        <f>'21'!J14</f>
        <v>285</v>
      </c>
      <c r="E12" s="440">
        <v>0</v>
      </c>
      <c r="F12" s="440">
        <v>0</v>
      </c>
      <c r="G12" s="440">
        <v>0</v>
      </c>
      <c r="H12" s="441">
        <f t="shared" si="0"/>
        <v>0</v>
      </c>
    </row>
    <row r="13" spans="1:10" ht="20.100000000000001" customHeight="1" x14ac:dyDescent="0.25">
      <c r="A13" s="724">
        <v>4</v>
      </c>
      <c r="B13" s="65" t="str">
        <f>'9'!B12</f>
        <v>Gantung</v>
      </c>
      <c r="C13" s="65" t="str">
        <f>'9'!C12</f>
        <v>Gantung</v>
      </c>
      <c r="D13" s="439">
        <f>'21'!J15</f>
        <v>452</v>
      </c>
      <c r="E13" s="440">
        <v>0</v>
      </c>
      <c r="F13" s="440">
        <v>0</v>
      </c>
      <c r="G13" s="440">
        <v>0</v>
      </c>
      <c r="H13" s="441">
        <f t="shared" si="0"/>
        <v>0</v>
      </c>
    </row>
    <row r="14" spans="1:10" ht="20.100000000000001" customHeight="1" x14ac:dyDescent="0.25">
      <c r="A14" s="724">
        <v>5</v>
      </c>
      <c r="B14" s="65" t="str">
        <f>'9'!B13</f>
        <v>Simpang Renggiang</v>
      </c>
      <c r="C14" s="65" t="str">
        <f>'9'!C13</f>
        <v>Renggiang</v>
      </c>
      <c r="D14" s="439">
        <f>'21'!J16</f>
        <v>98</v>
      </c>
      <c r="E14" s="440">
        <v>0</v>
      </c>
      <c r="F14" s="440">
        <v>0</v>
      </c>
      <c r="G14" s="440">
        <v>0</v>
      </c>
      <c r="H14" s="441">
        <f t="shared" si="0"/>
        <v>0</v>
      </c>
    </row>
    <row r="15" spans="1:10" ht="20.100000000000001" customHeight="1" x14ac:dyDescent="0.25">
      <c r="A15" s="724">
        <v>6</v>
      </c>
      <c r="B15" s="65" t="str">
        <f>'9'!B14</f>
        <v>Simpang Pesak</v>
      </c>
      <c r="C15" s="65" t="str">
        <f>'9'!C14</f>
        <v>Simpang Pesak</v>
      </c>
      <c r="D15" s="439">
        <f>'21'!J17</f>
        <v>123</v>
      </c>
      <c r="E15" s="440">
        <v>0</v>
      </c>
      <c r="F15" s="440">
        <v>0</v>
      </c>
      <c r="G15" s="440">
        <v>1</v>
      </c>
      <c r="H15" s="441">
        <f t="shared" si="0"/>
        <v>1</v>
      </c>
    </row>
    <row r="16" spans="1:10" ht="20.100000000000001" customHeight="1" x14ac:dyDescent="0.25">
      <c r="A16" s="724">
        <v>7</v>
      </c>
      <c r="B16" s="65" t="str">
        <f>'9'!B15</f>
        <v>Dendang</v>
      </c>
      <c r="C16" s="65" t="str">
        <f>'9'!C15</f>
        <v>Dendang</v>
      </c>
      <c r="D16" s="439">
        <f>'21'!J18</f>
        <v>141</v>
      </c>
      <c r="E16" s="440">
        <v>0</v>
      </c>
      <c r="F16" s="440">
        <v>0</v>
      </c>
      <c r="G16" s="440">
        <v>0</v>
      </c>
      <c r="H16" s="441">
        <f t="shared" si="0"/>
        <v>0</v>
      </c>
    </row>
    <row r="17" spans="1:8" ht="20.100000000000001" customHeight="1" x14ac:dyDescent="0.25">
      <c r="A17" s="437"/>
      <c r="B17" s="438"/>
      <c r="C17" s="438"/>
      <c r="D17" s="439"/>
      <c r="E17" s="440"/>
      <c r="F17" s="440"/>
      <c r="G17" s="440"/>
      <c r="H17" s="441"/>
    </row>
    <row r="18" spans="1:8" ht="20.100000000000001" customHeight="1" x14ac:dyDescent="0.25">
      <c r="A18" s="1257" t="s">
        <v>476</v>
      </c>
      <c r="B18" s="1258"/>
      <c r="C18" s="1259"/>
      <c r="D18" s="442">
        <f>SUM(D10:D17)</f>
        <v>1905</v>
      </c>
      <c r="E18" s="443">
        <f>SUM(E10:E17)</f>
        <v>0</v>
      </c>
      <c r="F18" s="443">
        <f>SUM(F10:F17)</f>
        <v>1</v>
      </c>
      <c r="G18" s="443">
        <f>SUM(G10:G17)</f>
        <v>2</v>
      </c>
      <c r="H18" s="443">
        <f>SUM(H10:H17)</f>
        <v>3</v>
      </c>
    </row>
    <row r="19" spans="1:8" ht="20.100000000000001" customHeight="1" thickBot="1" x14ac:dyDescent="0.3">
      <c r="A19" s="444" t="s">
        <v>557</v>
      </c>
      <c r="B19" s="445"/>
      <c r="C19" s="446"/>
      <c r="D19" s="447"/>
      <c r="E19" s="448"/>
      <c r="F19" s="448"/>
      <c r="G19" s="448"/>
      <c r="H19" s="883">
        <f>IFERROR((H18/'21'!J20)*100000,0)</f>
        <v>157.48031496062993</v>
      </c>
    </row>
    <row r="20" spans="1:8" x14ac:dyDescent="0.25">
      <c r="B20" s="436"/>
      <c r="C20" s="436"/>
      <c r="D20" s="436"/>
    </row>
    <row r="21" spans="1:8" x14ac:dyDescent="0.25">
      <c r="A21" s="449" t="s">
        <v>548</v>
      </c>
      <c r="B21" s="449"/>
    </row>
    <row r="22" spans="1:8" x14ac:dyDescent="0.25">
      <c r="A22" s="449" t="s">
        <v>558</v>
      </c>
      <c r="B22" s="449"/>
      <c r="E22" s="434" t="s">
        <v>315</v>
      </c>
    </row>
    <row r="23" spans="1:8" x14ac:dyDescent="0.25">
      <c r="A23" s="449"/>
      <c r="B23" s="450" t="s">
        <v>559</v>
      </c>
      <c r="D23" s="451"/>
      <c r="E23" s="451"/>
      <c r="F23" s="451"/>
      <c r="G23" s="451"/>
      <c r="H23" s="451"/>
    </row>
    <row r="24" spans="1:8" x14ac:dyDescent="0.25">
      <c r="A24" s="449"/>
      <c r="B24" s="452" t="s">
        <v>560</v>
      </c>
    </row>
  </sheetData>
  <mergeCells count="6">
    <mergeCell ref="E7:H7"/>
    <mergeCell ref="A18:C18"/>
    <mergeCell ref="A7:A8"/>
    <mergeCell ref="B7:B8"/>
    <mergeCell ref="C7:C8"/>
    <mergeCell ref="D7:D8"/>
  </mergeCells>
  <printOptions horizontalCentered="1"/>
  <pageMargins left="0.94" right="0.64" top="1.08" bottom="0.9" header="0" footer="0"/>
  <pageSetup paperSize="9" scale="63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92D050"/>
    <pageSetUpPr fitToPage="1"/>
  </sheetPr>
  <dimension ref="A1:M23"/>
  <sheetViews>
    <sheetView zoomScale="90" zoomScaleNormal="90" workbookViewId="0">
      <selection activeCell="D10" sqref="D10"/>
    </sheetView>
  </sheetViews>
  <sheetFormatPr defaultColWidth="10.5703125" defaultRowHeight="15" x14ac:dyDescent="0.25"/>
  <cols>
    <col min="1" max="1" width="5.5703125" style="434" customWidth="1"/>
    <col min="2" max="3" width="21.5703125" style="434" customWidth="1"/>
    <col min="4" max="4" width="17.140625" style="434" customWidth="1"/>
    <col min="5" max="5" width="16.42578125" style="434" customWidth="1"/>
    <col min="6" max="6" width="15.7109375" style="434" customWidth="1"/>
    <col min="7" max="7" width="17.140625" style="434" customWidth="1"/>
    <col min="8" max="8" width="17" style="434" customWidth="1"/>
    <col min="9" max="9" width="27.7109375" style="434" customWidth="1"/>
    <col min="10" max="10" width="15" style="434" customWidth="1"/>
    <col min="11" max="11" width="17" style="434" customWidth="1"/>
    <col min="12" max="12" width="16.140625" style="434" customWidth="1"/>
    <col min="13" max="13" width="18.140625" style="434" customWidth="1"/>
    <col min="14" max="14" width="24.85546875" style="434" customWidth="1"/>
    <col min="15" max="15" width="14.42578125" style="434" customWidth="1"/>
    <col min="16" max="246" width="9.140625" style="434" customWidth="1"/>
    <col min="247" max="247" width="5.5703125" style="434" customWidth="1"/>
    <col min="248" max="249" width="21.5703125" style="434" customWidth="1"/>
    <col min="250" max="250" width="16.5703125" style="434" customWidth="1"/>
    <col min="251" max="259" width="10.5703125" style="434"/>
    <col min="260" max="260" width="5.5703125" style="434" customWidth="1"/>
    <col min="261" max="262" width="21.5703125" style="434" customWidth="1"/>
    <col min="263" max="268" width="18.5703125" style="434" customWidth="1"/>
    <col min="269" max="269" width="9.140625" style="434" customWidth="1"/>
    <col min="270" max="270" width="24.85546875" style="434" customWidth="1"/>
    <col min="271" max="271" width="14.42578125" style="434" customWidth="1"/>
    <col min="272" max="502" width="9.140625" style="434" customWidth="1"/>
    <col min="503" max="503" width="5.5703125" style="434" customWidth="1"/>
    <col min="504" max="505" width="21.5703125" style="434" customWidth="1"/>
    <col min="506" max="506" width="16.5703125" style="434" customWidth="1"/>
    <col min="507" max="515" width="10.5703125" style="434"/>
    <col min="516" max="516" width="5.5703125" style="434" customWidth="1"/>
    <col min="517" max="518" width="21.5703125" style="434" customWidth="1"/>
    <col min="519" max="524" width="18.5703125" style="434" customWidth="1"/>
    <col min="525" max="525" width="9.140625" style="434" customWidth="1"/>
    <col min="526" max="526" width="24.85546875" style="434" customWidth="1"/>
    <col min="527" max="527" width="14.42578125" style="434" customWidth="1"/>
    <col min="528" max="758" width="9.140625" style="434" customWidth="1"/>
    <col min="759" max="759" width="5.5703125" style="434" customWidth="1"/>
    <col min="760" max="761" width="21.5703125" style="434" customWidth="1"/>
    <col min="762" max="762" width="16.5703125" style="434" customWidth="1"/>
    <col min="763" max="771" width="10.5703125" style="434"/>
    <col min="772" max="772" width="5.5703125" style="434" customWidth="1"/>
    <col min="773" max="774" width="21.5703125" style="434" customWidth="1"/>
    <col min="775" max="780" width="18.5703125" style="434" customWidth="1"/>
    <col min="781" max="781" width="9.140625" style="434" customWidth="1"/>
    <col min="782" max="782" width="24.85546875" style="434" customWidth="1"/>
    <col min="783" max="783" width="14.42578125" style="434" customWidth="1"/>
    <col min="784" max="1014" width="9.140625" style="434" customWidth="1"/>
    <col min="1015" max="1015" width="5.5703125" style="434" customWidth="1"/>
    <col min="1016" max="1017" width="21.5703125" style="434" customWidth="1"/>
    <col min="1018" max="1018" width="16.5703125" style="434" customWidth="1"/>
    <col min="1019" max="1027" width="10.5703125" style="434"/>
    <col min="1028" max="1028" width="5.5703125" style="434" customWidth="1"/>
    <col min="1029" max="1030" width="21.5703125" style="434" customWidth="1"/>
    <col min="1031" max="1036" width="18.5703125" style="434" customWidth="1"/>
    <col min="1037" max="1037" width="9.140625" style="434" customWidth="1"/>
    <col min="1038" max="1038" width="24.85546875" style="434" customWidth="1"/>
    <col min="1039" max="1039" width="14.42578125" style="434" customWidth="1"/>
    <col min="1040" max="1270" width="9.140625" style="434" customWidth="1"/>
    <col min="1271" max="1271" width="5.5703125" style="434" customWidth="1"/>
    <col min="1272" max="1273" width="21.5703125" style="434" customWidth="1"/>
    <col min="1274" max="1274" width="16.5703125" style="434" customWidth="1"/>
    <col min="1275" max="1283" width="10.5703125" style="434"/>
    <col min="1284" max="1284" width="5.5703125" style="434" customWidth="1"/>
    <col min="1285" max="1286" width="21.5703125" style="434" customWidth="1"/>
    <col min="1287" max="1292" width="18.5703125" style="434" customWidth="1"/>
    <col min="1293" max="1293" width="9.140625" style="434" customWidth="1"/>
    <col min="1294" max="1294" width="24.85546875" style="434" customWidth="1"/>
    <col min="1295" max="1295" width="14.42578125" style="434" customWidth="1"/>
    <col min="1296" max="1526" width="9.140625" style="434" customWidth="1"/>
    <col min="1527" max="1527" width="5.5703125" style="434" customWidth="1"/>
    <col min="1528" max="1529" width="21.5703125" style="434" customWidth="1"/>
    <col min="1530" max="1530" width="16.5703125" style="434" customWidth="1"/>
    <col min="1531" max="1539" width="10.5703125" style="434"/>
    <col min="1540" max="1540" width="5.5703125" style="434" customWidth="1"/>
    <col min="1541" max="1542" width="21.5703125" style="434" customWidth="1"/>
    <col min="1543" max="1548" width="18.5703125" style="434" customWidth="1"/>
    <col min="1549" max="1549" width="9.140625" style="434" customWidth="1"/>
    <col min="1550" max="1550" width="24.85546875" style="434" customWidth="1"/>
    <col min="1551" max="1551" width="14.42578125" style="434" customWidth="1"/>
    <col min="1552" max="1782" width="9.140625" style="434" customWidth="1"/>
    <col min="1783" max="1783" width="5.5703125" style="434" customWidth="1"/>
    <col min="1784" max="1785" width="21.5703125" style="434" customWidth="1"/>
    <col min="1786" max="1786" width="16.5703125" style="434" customWidth="1"/>
    <col min="1787" max="1795" width="10.5703125" style="434"/>
    <col min="1796" max="1796" width="5.5703125" style="434" customWidth="1"/>
    <col min="1797" max="1798" width="21.5703125" style="434" customWidth="1"/>
    <col min="1799" max="1804" width="18.5703125" style="434" customWidth="1"/>
    <col min="1805" max="1805" width="9.140625" style="434" customWidth="1"/>
    <col min="1806" max="1806" width="24.85546875" style="434" customWidth="1"/>
    <col min="1807" max="1807" width="14.42578125" style="434" customWidth="1"/>
    <col min="1808" max="2038" width="9.140625" style="434" customWidth="1"/>
    <col min="2039" max="2039" width="5.5703125" style="434" customWidth="1"/>
    <col min="2040" max="2041" width="21.5703125" style="434" customWidth="1"/>
    <col min="2042" max="2042" width="16.5703125" style="434" customWidth="1"/>
    <col min="2043" max="2051" width="10.5703125" style="434"/>
    <col min="2052" max="2052" width="5.5703125" style="434" customWidth="1"/>
    <col min="2053" max="2054" width="21.5703125" style="434" customWidth="1"/>
    <col min="2055" max="2060" width="18.5703125" style="434" customWidth="1"/>
    <col min="2061" max="2061" width="9.140625" style="434" customWidth="1"/>
    <col min="2062" max="2062" width="24.85546875" style="434" customWidth="1"/>
    <col min="2063" max="2063" width="14.42578125" style="434" customWidth="1"/>
    <col min="2064" max="2294" width="9.140625" style="434" customWidth="1"/>
    <col min="2295" max="2295" width="5.5703125" style="434" customWidth="1"/>
    <col min="2296" max="2297" width="21.5703125" style="434" customWidth="1"/>
    <col min="2298" max="2298" width="16.5703125" style="434" customWidth="1"/>
    <col min="2299" max="2307" width="10.5703125" style="434"/>
    <col min="2308" max="2308" width="5.5703125" style="434" customWidth="1"/>
    <col min="2309" max="2310" width="21.5703125" style="434" customWidth="1"/>
    <col min="2311" max="2316" width="18.5703125" style="434" customWidth="1"/>
    <col min="2317" max="2317" width="9.140625" style="434" customWidth="1"/>
    <col min="2318" max="2318" width="24.85546875" style="434" customWidth="1"/>
    <col min="2319" max="2319" width="14.42578125" style="434" customWidth="1"/>
    <col min="2320" max="2550" width="9.140625" style="434" customWidth="1"/>
    <col min="2551" max="2551" width="5.5703125" style="434" customWidth="1"/>
    <col min="2552" max="2553" width="21.5703125" style="434" customWidth="1"/>
    <col min="2554" max="2554" width="16.5703125" style="434" customWidth="1"/>
    <col min="2555" max="2563" width="10.5703125" style="434"/>
    <col min="2564" max="2564" width="5.5703125" style="434" customWidth="1"/>
    <col min="2565" max="2566" width="21.5703125" style="434" customWidth="1"/>
    <col min="2567" max="2572" width="18.5703125" style="434" customWidth="1"/>
    <col min="2573" max="2573" width="9.140625" style="434" customWidth="1"/>
    <col min="2574" max="2574" width="24.85546875" style="434" customWidth="1"/>
    <col min="2575" max="2575" width="14.42578125" style="434" customWidth="1"/>
    <col min="2576" max="2806" width="9.140625" style="434" customWidth="1"/>
    <col min="2807" max="2807" width="5.5703125" style="434" customWidth="1"/>
    <col min="2808" max="2809" width="21.5703125" style="434" customWidth="1"/>
    <col min="2810" max="2810" width="16.5703125" style="434" customWidth="1"/>
    <col min="2811" max="2819" width="10.5703125" style="434"/>
    <col min="2820" max="2820" width="5.5703125" style="434" customWidth="1"/>
    <col min="2821" max="2822" width="21.5703125" style="434" customWidth="1"/>
    <col min="2823" max="2828" width="18.5703125" style="434" customWidth="1"/>
    <col min="2829" max="2829" width="9.140625" style="434" customWidth="1"/>
    <col min="2830" max="2830" width="24.85546875" style="434" customWidth="1"/>
    <col min="2831" max="2831" width="14.42578125" style="434" customWidth="1"/>
    <col min="2832" max="3062" width="9.140625" style="434" customWidth="1"/>
    <col min="3063" max="3063" width="5.5703125" style="434" customWidth="1"/>
    <col min="3064" max="3065" width="21.5703125" style="434" customWidth="1"/>
    <col min="3066" max="3066" width="16.5703125" style="434" customWidth="1"/>
    <col min="3067" max="3075" width="10.5703125" style="434"/>
    <col min="3076" max="3076" width="5.5703125" style="434" customWidth="1"/>
    <col min="3077" max="3078" width="21.5703125" style="434" customWidth="1"/>
    <col min="3079" max="3084" width="18.5703125" style="434" customWidth="1"/>
    <col min="3085" max="3085" width="9.140625" style="434" customWidth="1"/>
    <col min="3086" max="3086" width="24.85546875" style="434" customWidth="1"/>
    <col min="3087" max="3087" width="14.42578125" style="434" customWidth="1"/>
    <col min="3088" max="3318" width="9.140625" style="434" customWidth="1"/>
    <col min="3319" max="3319" width="5.5703125" style="434" customWidth="1"/>
    <col min="3320" max="3321" width="21.5703125" style="434" customWidth="1"/>
    <col min="3322" max="3322" width="16.5703125" style="434" customWidth="1"/>
    <col min="3323" max="3331" width="10.5703125" style="434"/>
    <col min="3332" max="3332" width="5.5703125" style="434" customWidth="1"/>
    <col min="3333" max="3334" width="21.5703125" style="434" customWidth="1"/>
    <col min="3335" max="3340" width="18.5703125" style="434" customWidth="1"/>
    <col min="3341" max="3341" width="9.140625" style="434" customWidth="1"/>
    <col min="3342" max="3342" width="24.85546875" style="434" customWidth="1"/>
    <col min="3343" max="3343" width="14.42578125" style="434" customWidth="1"/>
    <col min="3344" max="3574" width="9.140625" style="434" customWidth="1"/>
    <col min="3575" max="3575" width="5.5703125" style="434" customWidth="1"/>
    <col min="3576" max="3577" width="21.5703125" style="434" customWidth="1"/>
    <col min="3578" max="3578" width="16.5703125" style="434" customWidth="1"/>
    <col min="3579" max="3587" width="10.5703125" style="434"/>
    <col min="3588" max="3588" width="5.5703125" style="434" customWidth="1"/>
    <col min="3589" max="3590" width="21.5703125" style="434" customWidth="1"/>
    <col min="3591" max="3596" width="18.5703125" style="434" customWidth="1"/>
    <col min="3597" max="3597" width="9.140625" style="434" customWidth="1"/>
    <col min="3598" max="3598" width="24.85546875" style="434" customWidth="1"/>
    <col min="3599" max="3599" width="14.42578125" style="434" customWidth="1"/>
    <col min="3600" max="3830" width="9.140625" style="434" customWidth="1"/>
    <col min="3831" max="3831" width="5.5703125" style="434" customWidth="1"/>
    <col min="3832" max="3833" width="21.5703125" style="434" customWidth="1"/>
    <col min="3834" max="3834" width="16.5703125" style="434" customWidth="1"/>
    <col min="3835" max="3843" width="10.5703125" style="434"/>
    <col min="3844" max="3844" width="5.5703125" style="434" customWidth="1"/>
    <col min="3845" max="3846" width="21.5703125" style="434" customWidth="1"/>
    <col min="3847" max="3852" width="18.5703125" style="434" customWidth="1"/>
    <col min="3853" max="3853" width="9.140625" style="434" customWidth="1"/>
    <col min="3854" max="3854" width="24.85546875" style="434" customWidth="1"/>
    <col min="3855" max="3855" width="14.42578125" style="434" customWidth="1"/>
    <col min="3856" max="4086" width="9.140625" style="434" customWidth="1"/>
    <col min="4087" max="4087" width="5.5703125" style="434" customWidth="1"/>
    <col min="4088" max="4089" width="21.5703125" style="434" customWidth="1"/>
    <col min="4090" max="4090" width="16.5703125" style="434" customWidth="1"/>
    <col min="4091" max="4099" width="10.5703125" style="434"/>
    <col min="4100" max="4100" width="5.5703125" style="434" customWidth="1"/>
    <col min="4101" max="4102" width="21.5703125" style="434" customWidth="1"/>
    <col min="4103" max="4108" width="18.5703125" style="434" customWidth="1"/>
    <col min="4109" max="4109" width="9.140625" style="434" customWidth="1"/>
    <col min="4110" max="4110" width="24.85546875" style="434" customWidth="1"/>
    <col min="4111" max="4111" width="14.42578125" style="434" customWidth="1"/>
    <col min="4112" max="4342" width="9.140625" style="434" customWidth="1"/>
    <col min="4343" max="4343" width="5.5703125" style="434" customWidth="1"/>
    <col min="4344" max="4345" width="21.5703125" style="434" customWidth="1"/>
    <col min="4346" max="4346" width="16.5703125" style="434" customWidth="1"/>
    <col min="4347" max="4355" width="10.5703125" style="434"/>
    <col min="4356" max="4356" width="5.5703125" style="434" customWidth="1"/>
    <col min="4357" max="4358" width="21.5703125" style="434" customWidth="1"/>
    <col min="4359" max="4364" width="18.5703125" style="434" customWidth="1"/>
    <col min="4365" max="4365" width="9.140625" style="434" customWidth="1"/>
    <col min="4366" max="4366" width="24.85546875" style="434" customWidth="1"/>
    <col min="4367" max="4367" width="14.42578125" style="434" customWidth="1"/>
    <col min="4368" max="4598" width="9.140625" style="434" customWidth="1"/>
    <col min="4599" max="4599" width="5.5703125" style="434" customWidth="1"/>
    <col min="4600" max="4601" width="21.5703125" style="434" customWidth="1"/>
    <col min="4602" max="4602" width="16.5703125" style="434" customWidth="1"/>
    <col min="4603" max="4611" width="10.5703125" style="434"/>
    <col min="4612" max="4612" width="5.5703125" style="434" customWidth="1"/>
    <col min="4613" max="4614" width="21.5703125" style="434" customWidth="1"/>
    <col min="4615" max="4620" width="18.5703125" style="434" customWidth="1"/>
    <col min="4621" max="4621" width="9.140625" style="434" customWidth="1"/>
    <col min="4622" max="4622" width="24.85546875" style="434" customWidth="1"/>
    <col min="4623" max="4623" width="14.42578125" style="434" customWidth="1"/>
    <col min="4624" max="4854" width="9.140625" style="434" customWidth="1"/>
    <col min="4855" max="4855" width="5.5703125" style="434" customWidth="1"/>
    <col min="4856" max="4857" width="21.5703125" style="434" customWidth="1"/>
    <col min="4858" max="4858" width="16.5703125" style="434" customWidth="1"/>
    <col min="4859" max="4867" width="10.5703125" style="434"/>
    <col min="4868" max="4868" width="5.5703125" style="434" customWidth="1"/>
    <col min="4869" max="4870" width="21.5703125" style="434" customWidth="1"/>
    <col min="4871" max="4876" width="18.5703125" style="434" customWidth="1"/>
    <col min="4877" max="4877" width="9.140625" style="434" customWidth="1"/>
    <col min="4878" max="4878" width="24.85546875" style="434" customWidth="1"/>
    <col min="4879" max="4879" width="14.42578125" style="434" customWidth="1"/>
    <col min="4880" max="5110" width="9.140625" style="434" customWidth="1"/>
    <col min="5111" max="5111" width="5.5703125" style="434" customWidth="1"/>
    <col min="5112" max="5113" width="21.5703125" style="434" customWidth="1"/>
    <col min="5114" max="5114" width="16.5703125" style="434" customWidth="1"/>
    <col min="5115" max="5123" width="10.5703125" style="434"/>
    <col min="5124" max="5124" width="5.5703125" style="434" customWidth="1"/>
    <col min="5125" max="5126" width="21.5703125" style="434" customWidth="1"/>
    <col min="5127" max="5132" width="18.5703125" style="434" customWidth="1"/>
    <col min="5133" max="5133" width="9.140625" style="434" customWidth="1"/>
    <col min="5134" max="5134" width="24.85546875" style="434" customWidth="1"/>
    <col min="5135" max="5135" width="14.42578125" style="434" customWidth="1"/>
    <col min="5136" max="5366" width="9.140625" style="434" customWidth="1"/>
    <col min="5367" max="5367" width="5.5703125" style="434" customWidth="1"/>
    <col min="5368" max="5369" width="21.5703125" style="434" customWidth="1"/>
    <col min="5370" max="5370" width="16.5703125" style="434" customWidth="1"/>
    <col min="5371" max="5379" width="10.5703125" style="434"/>
    <col min="5380" max="5380" width="5.5703125" style="434" customWidth="1"/>
    <col min="5381" max="5382" width="21.5703125" style="434" customWidth="1"/>
    <col min="5383" max="5388" width="18.5703125" style="434" customWidth="1"/>
    <col min="5389" max="5389" width="9.140625" style="434" customWidth="1"/>
    <col min="5390" max="5390" width="24.85546875" style="434" customWidth="1"/>
    <col min="5391" max="5391" width="14.42578125" style="434" customWidth="1"/>
    <col min="5392" max="5622" width="9.140625" style="434" customWidth="1"/>
    <col min="5623" max="5623" width="5.5703125" style="434" customWidth="1"/>
    <col min="5624" max="5625" width="21.5703125" style="434" customWidth="1"/>
    <col min="5626" max="5626" width="16.5703125" style="434" customWidth="1"/>
    <col min="5627" max="5635" width="10.5703125" style="434"/>
    <col min="5636" max="5636" width="5.5703125" style="434" customWidth="1"/>
    <col min="5637" max="5638" width="21.5703125" style="434" customWidth="1"/>
    <col min="5639" max="5644" width="18.5703125" style="434" customWidth="1"/>
    <col min="5645" max="5645" width="9.140625" style="434" customWidth="1"/>
    <col min="5646" max="5646" width="24.85546875" style="434" customWidth="1"/>
    <col min="5647" max="5647" width="14.42578125" style="434" customWidth="1"/>
    <col min="5648" max="5878" width="9.140625" style="434" customWidth="1"/>
    <col min="5879" max="5879" width="5.5703125" style="434" customWidth="1"/>
    <col min="5880" max="5881" width="21.5703125" style="434" customWidth="1"/>
    <col min="5882" max="5882" width="16.5703125" style="434" customWidth="1"/>
    <col min="5883" max="5891" width="10.5703125" style="434"/>
    <col min="5892" max="5892" width="5.5703125" style="434" customWidth="1"/>
    <col min="5893" max="5894" width="21.5703125" style="434" customWidth="1"/>
    <col min="5895" max="5900" width="18.5703125" style="434" customWidth="1"/>
    <col min="5901" max="5901" width="9.140625" style="434" customWidth="1"/>
    <col min="5902" max="5902" width="24.85546875" style="434" customWidth="1"/>
    <col min="5903" max="5903" width="14.42578125" style="434" customWidth="1"/>
    <col min="5904" max="6134" width="9.140625" style="434" customWidth="1"/>
    <col min="6135" max="6135" width="5.5703125" style="434" customWidth="1"/>
    <col min="6136" max="6137" width="21.5703125" style="434" customWidth="1"/>
    <col min="6138" max="6138" width="16.5703125" style="434" customWidth="1"/>
    <col min="6139" max="6147" width="10.5703125" style="434"/>
    <col min="6148" max="6148" width="5.5703125" style="434" customWidth="1"/>
    <col min="6149" max="6150" width="21.5703125" style="434" customWidth="1"/>
    <col min="6151" max="6156" width="18.5703125" style="434" customWidth="1"/>
    <col min="6157" max="6157" width="9.140625" style="434" customWidth="1"/>
    <col min="6158" max="6158" width="24.85546875" style="434" customWidth="1"/>
    <col min="6159" max="6159" width="14.42578125" style="434" customWidth="1"/>
    <col min="6160" max="6390" width="9.140625" style="434" customWidth="1"/>
    <col min="6391" max="6391" width="5.5703125" style="434" customWidth="1"/>
    <col min="6392" max="6393" width="21.5703125" style="434" customWidth="1"/>
    <col min="6394" max="6394" width="16.5703125" style="434" customWidth="1"/>
    <col min="6395" max="6403" width="10.5703125" style="434"/>
    <col min="6404" max="6404" width="5.5703125" style="434" customWidth="1"/>
    <col min="6405" max="6406" width="21.5703125" style="434" customWidth="1"/>
    <col min="6407" max="6412" width="18.5703125" style="434" customWidth="1"/>
    <col min="6413" max="6413" width="9.140625" style="434" customWidth="1"/>
    <col min="6414" max="6414" width="24.85546875" style="434" customWidth="1"/>
    <col min="6415" max="6415" width="14.42578125" style="434" customWidth="1"/>
    <col min="6416" max="6646" width="9.140625" style="434" customWidth="1"/>
    <col min="6647" max="6647" width="5.5703125" style="434" customWidth="1"/>
    <col min="6648" max="6649" width="21.5703125" style="434" customWidth="1"/>
    <col min="6650" max="6650" width="16.5703125" style="434" customWidth="1"/>
    <col min="6651" max="6659" width="10.5703125" style="434"/>
    <col min="6660" max="6660" width="5.5703125" style="434" customWidth="1"/>
    <col min="6661" max="6662" width="21.5703125" style="434" customWidth="1"/>
    <col min="6663" max="6668" width="18.5703125" style="434" customWidth="1"/>
    <col min="6669" max="6669" width="9.140625" style="434" customWidth="1"/>
    <col min="6670" max="6670" width="24.85546875" style="434" customWidth="1"/>
    <col min="6671" max="6671" width="14.42578125" style="434" customWidth="1"/>
    <col min="6672" max="6902" width="9.140625" style="434" customWidth="1"/>
    <col min="6903" max="6903" width="5.5703125" style="434" customWidth="1"/>
    <col min="6904" max="6905" width="21.5703125" style="434" customWidth="1"/>
    <col min="6906" max="6906" width="16.5703125" style="434" customWidth="1"/>
    <col min="6907" max="6915" width="10.5703125" style="434"/>
    <col min="6916" max="6916" width="5.5703125" style="434" customWidth="1"/>
    <col min="6917" max="6918" width="21.5703125" style="434" customWidth="1"/>
    <col min="6919" max="6924" width="18.5703125" style="434" customWidth="1"/>
    <col min="6925" max="6925" width="9.140625" style="434" customWidth="1"/>
    <col min="6926" max="6926" width="24.85546875" style="434" customWidth="1"/>
    <col min="6927" max="6927" width="14.42578125" style="434" customWidth="1"/>
    <col min="6928" max="7158" width="9.140625" style="434" customWidth="1"/>
    <col min="7159" max="7159" width="5.5703125" style="434" customWidth="1"/>
    <col min="7160" max="7161" width="21.5703125" style="434" customWidth="1"/>
    <col min="7162" max="7162" width="16.5703125" style="434" customWidth="1"/>
    <col min="7163" max="7171" width="10.5703125" style="434"/>
    <col min="7172" max="7172" width="5.5703125" style="434" customWidth="1"/>
    <col min="7173" max="7174" width="21.5703125" style="434" customWidth="1"/>
    <col min="7175" max="7180" width="18.5703125" style="434" customWidth="1"/>
    <col min="7181" max="7181" width="9.140625" style="434" customWidth="1"/>
    <col min="7182" max="7182" width="24.85546875" style="434" customWidth="1"/>
    <col min="7183" max="7183" width="14.42578125" style="434" customWidth="1"/>
    <col min="7184" max="7414" width="9.140625" style="434" customWidth="1"/>
    <col min="7415" max="7415" width="5.5703125" style="434" customWidth="1"/>
    <col min="7416" max="7417" width="21.5703125" style="434" customWidth="1"/>
    <col min="7418" max="7418" width="16.5703125" style="434" customWidth="1"/>
    <col min="7419" max="7427" width="10.5703125" style="434"/>
    <col min="7428" max="7428" width="5.5703125" style="434" customWidth="1"/>
    <col min="7429" max="7430" width="21.5703125" style="434" customWidth="1"/>
    <col min="7431" max="7436" width="18.5703125" style="434" customWidth="1"/>
    <col min="7437" max="7437" width="9.140625" style="434" customWidth="1"/>
    <col min="7438" max="7438" width="24.85546875" style="434" customWidth="1"/>
    <col min="7439" max="7439" width="14.42578125" style="434" customWidth="1"/>
    <col min="7440" max="7670" width="9.140625" style="434" customWidth="1"/>
    <col min="7671" max="7671" width="5.5703125" style="434" customWidth="1"/>
    <col min="7672" max="7673" width="21.5703125" style="434" customWidth="1"/>
    <col min="7674" max="7674" width="16.5703125" style="434" customWidth="1"/>
    <col min="7675" max="7683" width="10.5703125" style="434"/>
    <col min="7684" max="7684" width="5.5703125" style="434" customWidth="1"/>
    <col min="7685" max="7686" width="21.5703125" style="434" customWidth="1"/>
    <col min="7687" max="7692" width="18.5703125" style="434" customWidth="1"/>
    <col min="7693" max="7693" width="9.140625" style="434" customWidth="1"/>
    <col min="7694" max="7694" width="24.85546875" style="434" customWidth="1"/>
    <col min="7695" max="7695" width="14.42578125" style="434" customWidth="1"/>
    <col min="7696" max="7926" width="9.140625" style="434" customWidth="1"/>
    <col min="7927" max="7927" width="5.5703125" style="434" customWidth="1"/>
    <col min="7928" max="7929" width="21.5703125" style="434" customWidth="1"/>
    <col min="7930" max="7930" width="16.5703125" style="434" customWidth="1"/>
    <col min="7931" max="7939" width="10.5703125" style="434"/>
    <col min="7940" max="7940" width="5.5703125" style="434" customWidth="1"/>
    <col min="7941" max="7942" width="21.5703125" style="434" customWidth="1"/>
    <col min="7943" max="7948" width="18.5703125" style="434" customWidth="1"/>
    <col min="7949" max="7949" width="9.140625" style="434" customWidth="1"/>
    <col min="7950" max="7950" width="24.85546875" style="434" customWidth="1"/>
    <col min="7951" max="7951" width="14.42578125" style="434" customWidth="1"/>
    <col min="7952" max="8182" width="9.140625" style="434" customWidth="1"/>
    <col min="8183" max="8183" width="5.5703125" style="434" customWidth="1"/>
    <col min="8184" max="8185" width="21.5703125" style="434" customWidth="1"/>
    <col min="8186" max="8186" width="16.5703125" style="434" customWidth="1"/>
    <col min="8187" max="8195" width="10.5703125" style="434"/>
    <col min="8196" max="8196" width="5.5703125" style="434" customWidth="1"/>
    <col min="8197" max="8198" width="21.5703125" style="434" customWidth="1"/>
    <col min="8199" max="8204" width="18.5703125" style="434" customWidth="1"/>
    <col min="8205" max="8205" width="9.140625" style="434" customWidth="1"/>
    <col min="8206" max="8206" width="24.85546875" style="434" customWidth="1"/>
    <col min="8207" max="8207" width="14.42578125" style="434" customWidth="1"/>
    <col min="8208" max="8438" width="9.140625" style="434" customWidth="1"/>
    <col min="8439" max="8439" width="5.5703125" style="434" customWidth="1"/>
    <col min="8440" max="8441" width="21.5703125" style="434" customWidth="1"/>
    <col min="8442" max="8442" width="16.5703125" style="434" customWidth="1"/>
    <col min="8443" max="8451" width="10.5703125" style="434"/>
    <col min="8452" max="8452" width="5.5703125" style="434" customWidth="1"/>
    <col min="8453" max="8454" width="21.5703125" style="434" customWidth="1"/>
    <col min="8455" max="8460" width="18.5703125" style="434" customWidth="1"/>
    <col min="8461" max="8461" width="9.140625" style="434" customWidth="1"/>
    <col min="8462" max="8462" width="24.85546875" style="434" customWidth="1"/>
    <col min="8463" max="8463" width="14.42578125" style="434" customWidth="1"/>
    <col min="8464" max="8694" width="9.140625" style="434" customWidth="1"/>
    <col min="8695" max="8695" width="5.5703125" style="434" customWidth="1"/>
    <col min="8696" max="8697" width="21.5703125" style="434" customWidth="1"/>
    <col min="8698" max="8698" width="16.5703125" style="434" customWidth="1"/>
    <col min="8699" max="8707" width="10.5703125" style="434"/>
    <col min="8708" max="8708" width="5.5703125" style="434" customWidth="1"/>
    <col min="8709" max="8710" width="21.5703125" style="434" customWidth="1"/>
    <col min="8711" max="8716" width="18.5703125" style="434" customWidth="1"/>
    <col min="8717" max="8717" width="9.140625" style="434" customWidth="1"/>
    <col min="8718" max="8718" width="24.85546875" style="434" customWidth="1"/>
    <col min="8719" max="8719" width="14.42578125" style="434" customWidth="1"/>
    <col min="8720" max="8950" width="9.140625" style="434" customWidth="1"/>
    <col min="8951" max="8951" width="5.5703125" style="434" customWidth="1"/>
    <col min="8952" max="8953" width="21.5703125" style="434" customWidth="1"/>
    <col min="8954" max="8954" width="16.5703125" style="434" customWidth="1"/>
    <col min="8955" max="8963" width="10.5703125" style="434"/>
    <col min="8964" max="8964" width="5.5703125" style="434" customWidth="1"/>
    <col min="8965" max="8966" width="21.5703125" style="434" customWidth="1"/>
    <col min="8967" max="8972" width="18.5703125" style="434" customWidth="1"/>
    <col min="8973" max="8973" width="9.140625" style="434" customWidth="1"/>
    <col min="8974" max="8974" width="24.85546875" style="434" customWidth="1"/>
    <col min="8975" max="8975" width="14.42578125" style="434" customWidth="1"/>
    <col min="8976" max="9206" width="9.140625" style="434" customWidth="1"/>
    <col min="9207" max="9207" width="5.5703125" style="434" customWidth="1"/>
    <col min="9208" max="9209" width="21.5703125" style="434" customWidth="1"/>
    <col min="9210" max="9210" width="16.5703125" style="434" customWidth="1"/>
    <col min="9211" max="9219" width="10.5703125" style="434"/>
    <col min="9220" max="9220" width="5.5703125" style="434" customWidth="1"/>
    <col min="9221" max="9222" width="21.5703125" style="434" customWidth="1"/>
    <col min="9223" max="9228" width="18.5703125" style="434" customWidth="1"/>
    <col min="9229" max="9229" width="9.140625" style="434" customWidth="1"/>
    <col min="9230" max="9230" width="24.85546875" style="434" customWidth="1"/>
    <col min="9231" max="9231" width="14.42578125" style="434" customWidth="1"/>
    <col min="9232" max="9462" width="9.140625" style="434" customWidth="1"/>
    <col min="9463" max="9463" width="5.5703125" style="434" customWidth="1"/>
    <col min="9464" max="9465" width="21.5703125" style="434" customWidth="1"/>
    <col min="9466" max="9466" width="16.5703125" style="434" customWidth="1"/>
    <col min="9467" max="9475" width="10.5703125" style="434"/>
    <col min="9476" max="9476" width="5.5703125" style="434" customWidth="1"/>
    <col min="9477" max="9478" width="21.5703125" style="434" customWidth="1"/>
    <col min="9479" max="9484" width="18.5703125" style="434" customWidth="1"/>
    <col min="9485" max="9485" width="9.140625" style="434" customWidth="1"/>
    <col min="9486" max="9486" width="24.85546875" style="434" customWidth="1"/>
    <col min="9487" max="9487" width="14.42578125" style="434" customWidth="1"/>
    <col min="9488" max="9718" width="9.140625" style="434" customWidth="1"/>
    <col min="9719" max="9719" width="5.5703125" style="434" customWidth="1"/>
    <col min="9720" max="9721" width="21.5703125" style="434" customWidth="1"/>
    <col min="9722" max="9722" width="16.5703125" style="434" customWidth="1"/>
    <col min="9723" max="9731" width="10.5703125" style="434"/>
    <col min="9732" max="9732" width="5.5703125" style="434" customWidth="1"/>
    <col min="9733" max="9734" width="21.5703125" style="434" customWidth="1"/>
    <col min="9735" max="9740" width="18.5703125" style="434" customWidth="1"/>
    <col min="9741" max="9741" width="9.140625" style="434" customWidth="1"/>
    <col min="9742" max="9742" width="24.85546875" style="434" customWidth="1"/>
    <col min="9743" max="9743" width="14.42578125" style="434" customWidth="1"/>
    <col min="9744" max="9974" width="9.140625" style="434" customWidth="1"/>
    <col min="9975" max="9975" width="5.5703125" style="434" customWidth="1"/>
    <col min="9976" max="9977" width="21.5703125" style="434" customWidth="1"/>
    <col min="9978" max="9978" width="16.5703125" style="434" customWidth="1"/>
    <col min="9979" max="9987" width="10.5703125" style="434"/>
    <col min="9988" max="9988" width="5.5703125" style="434" customWidth="1"/>
    <col min="9989" max="9990" width="21.5703125" style="434" customWidth="1"/>
    <col min="9991" max="9996" width="18.5703125" style="434" customWidth="1"/>
    <col min="9997" max="9997" width="9.140625" style="434" customWidth="1"/>
    <col min="9998" max="9998" width="24.85546875" style="434" customWidth="1"/>
    <col min="9999" max="9999" width="14.42578125" style="434" customWidth="1"/>
    <col min="10000" max="10230" width="9.140625" style="434" customWidth="1"/>
    <col min="10231" max="10231" width="5.5703125" style="434" customWidth="1"/>
    <col min="10232" max="10233" width="21.5703125" style="434" customWidth="1"/>
    <col min="10234" max="10234" width="16.5703125" style="434" customWidth="1"/>
    <col min="10235" max="10243" width="10.5703125" style="434"/>
    <col min="10244" max="10244" width="5.5703125" style="434" customWidth="1"/>
    <col min="10245" max="10246" width="21.5703125" style="434" customWidth="1"/>
    <col min="10247" max="10252" width="18.5703125" style="434" customWidth="1"/>
    <col min="10253" max="10253" width="9.140625" style="434" customWidth="1"/>
    <col min="10254" max="10254" width="24.85546875" style="434" customWidth="1"/>
    <col min="10255" max="10255" width="14.42578125" style="434" customWidth="1"/>
    <col min="10256" max="10486" width="9.140625" style="434" customWidth="1"/>
    <col min="10487" max="10487" width="5.5703125" style="434" customWidth="1"/>
    <col min="10488" max="10489" width="21.5703125" style="434" customWidth="1"/>
    <col min="10490" max="10490" width="16.5703125" style="434" customWidth="1"/>
    <col min="10491" max="10499" width="10.5703125" style="434"/>
    <col min="10500" max="10500" width="5.5703125" style="434" customWidth="1"/>
    <col min="10501" max="10502" width="21.5703125" style="434" customWidth="1"/>
    <col min="10503" max="10508" width="18.5703125" style="434" customWidth="1"/>
    <col min="10509" max="10509" width="9.140625" style="434" customWidth="1"/>
    <col min="10510" max="10510" width="24.85546875" style="434" customWidth="1"/>
    <col min="10511" max="10511" width="14.42578125" style="434" customWidth="1"/>
    <col min="10512" max="10742" width="9.140625" style="434" customWidth="1"/>
    <col min="10743" max="10743" width="5.5703125" style="434" customWidth="1"/>
    <col min="10744" max="10745" width="21.5703125" style="434" customWidth="1"/>
    <col min="10746" max="10746" width="16.5703125" style="434" customWidth="1"/>
    <col min="10747" max="10755" width="10.5703125" style="434"/>
    <col min="10756" max="10756" width="5.5703125" style="434" customWidth="1"/>
    <col min="10757" max="10758" width="21.5703125" style="434" customWidth="1"/>
    <col min="10759" max="10764" width="18.5703125" style="434" customWidth="1"/>
    <col min="10765" max="10765" width="9.140625" style="434" customWidth="1"/>
    <col min="10766" max="10766" width="24.85546875" style="434" customWidth="1"/>
    <col min="10767" max="10767" width="14.42578125" style="434" customWidth="1"/>
    <col min="10768" max="10998" width="9.140625" style="434" customWidth="1"/>
    <col min="10999" max="10999" width="5.5703125" style="434" customWidth="1"/>
    <col min="11000" max="11001" width="21.5703125" style="434" customWidth="1"/>
    <col min="11002" max="11002" width="16.5703125" style="434" customWidth="1"/>
    <col min="11003" max="11011" width="10.5703125" style="434"/>
    <col min="11012" max="11012" width="5.5703125" style="434" customWidth="1"/>
    <col min="11013" max="11014" width="21.5703125" style="434" customWidth="1"/>
    <col min="11015" max="11020" width="18.5703125" style="434" customWidth="1"/>
    <col min="11021" max="11021" width="9.140625" style="434" customWidth="1"/>
    <col min="11022" max="11022" width="24.85546875" style="434" customWidth="1"/>
    <col min="11023" max="11023" width="14.42578125" style="434" customWidth="1"/>
    <col min="11024" max="11254" width="9.140625" style="434" customWidth="1"/>
    <col min="11255" max="11255" width="5.5703125" style="434" customWidth="1"/>
    <col min="11256" max="11257" width="21.5703125" style="434" customWidth="1"/>
    <col min="11258" max="11258" width="16.5703125" style="434" customWidth="1"/>
    <col min="11259" max="11267" width="10.5703125" style="434"/>
    <col min="11268" max="11268" width="5.5703125" style="434" customWidth="1"/>
    <col min="11269" max="11270" width="21.5703125" style="434" customWidth="1"/>
    <col min="11271" max="11276" width="18.5703125" style="434" customWidth="1"/>
    <col min="11277" max="11277" width="9.140625" style="434" customWidth="1"/>
    <col min="11278" max="11278" width="24.85546875" style="434" customWidth="1"/>
    <col min="11279" max="11279" width="14.42578125" style="434" customWidth="1"/>
    <col min="11280" max="11510" width="9.140625" style="434" customWidth="1"/>
    <col min="11511" max="11511" width="5.5703125" style="434" customWidth="1"/>
    <col min="11512" max="11513" width="21.5703125" style="434" customWidth="1"/>
    <col min="11514" max="11514" width="16.5703125" style="434" customWidth="1"/>
    <col min="11515" max="11523" width="10.5703125" style="434"/>
    <col min="11524" max="11524" width="5.5703125" style="434" customWidth="1"/>
    <col min="11525" max="11526" width="21.5703125" style="434" customWidth="1"/>
    <col min="11527" max="11532" width="18.5703125" style="434" customWidth="1"/>
    <col min="11533" max="11533" width="9.140625" style="434" customWidth="1"/>
    <col min="11534" max="11534" width="24.85546875" style="434" customWidth="1"/>
    <col min="11535" max="11535" width="14.42578125" style="434" customWidth="1"/>
    <col min="11536" max="11766" width="9.140625" style="434" customWidth="1"/>
    <col min="11767" max="11767" width="5.5703125" style="434" customWidth="1"/>
    <col min="11768" max="11769" width="21.5703125" style="434" customWidth="1"/>
    <col min="11770" max="11770" width="16.5703125" style="434" customWidth="1"/>
    <col min="11771" max="11779" width="10.5703125" style="434"/>
    <col min="11780" max="11780" width="5.5703125" style="434" customWidth="1"/>
    <col min="11781" max="11782" width="21.5703125" style="434" customWidth="1"/>
    <col min="11783" max="11788" width="18.5703125" style="434" customWidth="1"/>
    <col min="11789" max="11789" width="9.140625" style="434" customWidth="1"/>
    <col min="11790" max="11790" width="24.85546875" style="434" customWidth="1"/>
    <col min="11791" max="11791" width="14.42578125" style="434" customWidth="1"/>
    <col min="11792" max="12022" width="9.140625" style="434" customWidth="1"/>
    <col min="12023" max="12023" width="5.5703125" style="434" customWidth="1"/>
    <col min="12024" max="12025" width="21.5703125" style="434" customWidth="1"/>
    <col min="12026" max="12026" width="16.5703125" style="434" customWidth="1"/>
    <col min="12027" max="12035" width="10.5703125" style="434"/>
    <col min="12036" max="12036" width="5.5703125" style="434" customWidth="1"/>
    <col min="12037" max="12038" width="21.5703125" style="434" customWidth="1"/>
    <col min="12039" max="12044" width="18.5703125" style="434" customWidth="1"/>
    <col min="12045" max="12045" width="9.140625" style="434" customWidth="1"/>
    <col min="12046" max="12046" width="24.85546875" style="434" customWidth="1"/>
    <col min="12047" max="12047" width="14.42578125" style="434" customWidth="1"/>
    <col min="12048" max="12278" width="9.140625" style="434" customWidth="1"/>
    <col min="12279" max="12279" width="5.5703125" style="434" customWidth="1"/>
    <col min="12280" max="12281" width="21.5703125" style="434" customWidth="1"/>
    <col min="12282" max="12282" width="16.5703125" style="434" customWidth="1"/>
    <col min="12283" max="12291" width="10.5703125" style="434"/>
    <col min="12292" max="12292" width="5.5703125" style="434" customWidth="1"/>
    <col min="12293" max="12294" width="21.5703125" style="434" customWidth="1"/>
    <col min="12295" max="12300" width="18.5703125" style="434" customWidth="1"/>
    <col min="12301" max="12301" width="9.140625" style="434" customWidth="1"/>
    <col min="12302" max="12302" width="24.85546875" style="434" customWidth="1"/>
    <col min="12303" max="12303" width="14.42578125" style="434" customWidth="1"/>
    <col min="12304" max="12534" width="9.140625" style="434" customWidth="1"/>
    <col min="12535" max="12535" width="5.5703125" style="434" customWidth="1"/>
    <col min="12536" max="12537" width="21.5703125" style="434" customWidth="1"/>
    <col min="12538" max="12538" width="16.5703125" style="434" customWidth="1"/>
    <col min="12539" max="12547" width="10.5703125" style="434"/>
    <col min="12548" max="12548" width="5.5703125" style="434" customWidth="1"/>
    <col min="12549" max="12550" width="21.5703125" style="434" customWidth="1"/>
    <col min="12551" max="12556" width="18.5703125" style="434" customWidth="1"/>
    <col min="12557" max="12557" width="9.140625" style="434" customWidth="1"/>
    <col min="12558" max="12558" width="24.85546875" style="434" customWidth="1"/>
    <col min="12559" max="12559" width="14.42578125" style="434" customWidth="1"/>
    <col min="12560" max="12790" width="9.140625" style="434" customWidth="1"/>
    <col min="12791" max="12791" width="5.5703125" style="434" customWidth="1"/>
    <col min="12792" max="12793" width="21.5703125" style="434" customWidth="1"/>
    <col min="12794" max="12794" width="16.5703125" style="434" customWidth="1"/>
    <col min="12795" max="12803" width="10.5703125" style="434"/>
    <col min="12804" max="12804" width="5.5703125" style="434" customWidth="1"/>
    <col min="12805" max="12806" width="21.5703125" style="434" customWidth="1"/>
    <col min="12807" max="12812" width="18.5703125" style="434" customWidth="1"/>
    <col min="12813" max="12813" width="9.140625" style="434" customWidth="1"/>
    <col min="12814" max="12814" width="24.85546875" style="434" customWidth="1"/>
    <col min="12815" max="12815" width="14.42578125" style="434" customWidth="1"/>
    <col min="12816" max="13046" width="9.140625" style="434" customWidth="1"/>
    <col min="13047" max="13047" width="5.5703125" style="434" customWidth="1"/>
    <col min="13048" max="13049" width="21.5703125" style="434" customWidth="1"/>
    <col min="13050" max="13050" width="16.5703125" style="434" customWidth="1"/>
    <col min="13051" max="13059" width="10.5703125" style="434"/>
    <col min="13060" max="13060" width="5.5703125" style="434" customWidth="1"/>
    <col min="13061" max="13062" width="21.5703125" style="434" customWidth="1"/>
    <col min="13063" max="13068" width="18.5703125" style="434" customWidth="1"/>
    <col min="13069" max="13069" width="9.140625" style="434" customWidth="1"/>
    <col min="13070" max="13070" width="24.85546875" style="434" customWidth="1"/>
    <col min="13071" max="13071" width="14.42578125" style="434" customWidth="1"/>
    <col min="13072" max="13302" width="9.140625" style="434" customWidth="1"/>
    <col min="13303" max="13303" width="5.5703125" style="434" customWidth="1"/>
    <col min="13304" max="13305" width="21.5703125" style="434" customWidth="1"/>
    <col min="13306" max="13306" width="16.5703125" style="434" customWidth="1"/>
    <col min="13307" max="13315" width="10.5703125" style="434"/>
    <col min="13316" max="13316" width="5.5703125" style="434" customWidth="1"/>
    <col min="13317" max="13318" width="21.5703125" style="434" customWidth="1"/>
    <col min="13319" max="13324" width="18.5703125" style="434" customWidth="1"/>
    <col min="13325" max="13325" width="9.140625" style="434" customWidth="1"/>
    <col min="13326" max="13326" width="24.85546875" style="434" customWidth="1"/>
    <col min="13327" max="13327" width="14.42578125" style="434" customWidth="1"/>
    <col min="13328" max="13558" width="9.140625" style="434" customWidth="1"/>
    <col min="13559" max="13559" width="5.5703125" style="434" customWidth="1"/>
    <col min="13560" max="13561" width="21.5703125" style="434" customWidth="1"/>
    <col min="13562" max="13562" width="16.5703125" style="434" customWidth="1"/>
    <col min="13563" max="13571" width="10.5703125" style="434"/>
    <col min="13572" max="13572" width="5.5703125" style="434" customWidth="1"/>
    <col min="13573" max="13574" width="21.5703125" style="434" customWidth="1"/>
    <col min="13575" max="13580" width="18.5703125" style="434" customWidth="1"/>
    <col min="13581" max="13581" width="9.140625" style="434" customWidth="1"/>
    <col min="13582" max="13582" width="24.85546875" style="434" customWidth="1"/>
    <col min="13583" max="13583" width="14.42578125" style="434" customWidth="1"/>
    <col min="13584" max="13814" width="9.140625" style="434" customWidth="1"/>
    <col min="13815" max="13815" width="5.5703125" style="434" customWidth="1"/>
    <col min="13816" max="13817" width="21.5703125" style="434" customWidth="1"/>
    <col min="13818" max="13818" width="16.5703125" style="434" customWidth="1"/>
    <col min="13819" max="13827" width="10.5703125" style="434"/>
    <col min="13828" max="13828" width="5.5703125" style="434" customWidth="1"/>
    <col min="13829" max="13830" width="21.5703125" style="434" customWidth="1"/>
    <col min="13831" max="13836" width="18.5703125" style="434" customWidth="1"/>
    <col min="13837" max="13837" width="9.140625" style="434" customWidth="1"/>
    <col min="13838" max="13838" width="24.85546875" style="434" customWidth="1"/>
    <col min="13839" max="13839" width="14.42578125" style="434" customWidth="1"/>
    <col min="13840" max="14070" width="9.140625" style="434" customWidth="1"/>
    <col min="14071" max="14071" width="5.5703125" style="434" customWidth="1"/>
    <col min="14072" max="14073" width="21.5703125" style="434" customWidth="1"/>
    <col min="14074" max="14074" width="16.5703125" style="434" customWidth="1"/>
    <col min="14075" max="14083" width="10.5703125" style="434"/>
    <col min="14084" max="14084" width="5.5703125" style="434" customWidth="1"/>
    <col min="14085" max="14086" width="21.5703125" style="434" customWidth="1"/>
    <col min="14087" max="14092" width="18.5703125" style="434" customWidth="1"/>
    <col min="14093" max="14093" width="9.140625" style="434" customWidth="1"/>
    <col min="14094" max="14094" width="24.85546875" style="434" customWidth="1"/>
    <col min="14095" max="14095" width="14.42578125" style="434" customWidth="1"/>
    <col min="14096" max="14326" width="9.140625" style="434" customWidth="1"/>
    <col min="14327" max="14327" width="5.5703125" style="434" customWidth="1"/>
    <col min="14328" max="14329" width="21.5703125" style="434" customWidth="1"/>
    <col min="14330" max="14330" width="16.5703125" style="434" customWidth="1"/>
    <col min="14331" max="14339" width="10.5703125" style="434"/>
    <col min="14340" max="14340" width="5.5703125" style="434" customWidth="1"/>
    <col min="14341" max="14342" width="21.5703125" style="434" customWidth="1"/>
    <col min="14343" max="14348" width="18.5703125" style="434" customWidth="1"/>
    <col min="14349" max="14349" width="9.140625" style="434" customWidth="1"/>
    <col min="14350" max="14350" width="24.85546875" style="434" customWidth="1"/>
    <col min="14351" max="14351" width="14.42578125" style="434" customWidth="1"/>
    <col min="14352" max="14582" width="9.140625" style="434" customWidth="1"/>
    <col min="14583" max="14583" width="5.5703125" style="434" customWidth="1"/>
    <col min="14584" max="14585" width="21.5703125" style="434" customWidth="1"/>
    <col min="14586" max="14586" width="16.5703125" style="434" customWidth="1"/>
    <col min="14587" max="14595" width="10.5703125" style="434"/>
    <col min="14596" max="14596" width="5.5703125" style="434" customWidth="1"/>
    <col min="14597" max="14598" width="21.5703125" style="434" customWidth="1"/>
    <col min="14599" max="14604" width="18.5703125" style="434" customWidth="1"/>
    <col min="14605" max="14605" width="9.140625" style="434" customWidth="1"/>
    <col min="14606" max="14606" width="24.85546875" style="434" customWidth="1"/>
    <col min="14607" max="14607" width="14.42578125" style="434" customWidth="1"/>
    <col min="14608" max="14838" width="9.140625" style="434" customWidth="1"/>
    <col min="14839" max="14839" width="5.5703125" style="434" customWidth="1"/>
    <col min="14840" max="14841" width="21.5703125" style="434" customWidth="1"/>
    <col min="14842" max="14842" width="16.5703125" style="434" customWidth="1"/>
    <col min="14843" max="14851" width="10.5703125" style="434"/>
    <col min="14852" max="14852" width="5.5703125" style="434" customWidth="1"/>
    <col min="14853" max="14854" width="21.5703125" style="434" customWidth="1"/>
    <col min="14855" max="14860" width="18.5703125" style="434" customWidth="1"/>
    <col min="14861" max="14861" width="9.140625" style="434" customWidth="1"/>
    <col min="14862" max="14862" width="24.85546875" style="434" customWidth="1"/>
    <col min="14863" max="14863" width="14.42578125" style="434" customWidth="1"/>
    <col min="14864" max="15094" width="9.140625" style="434" customWidth="1"/>
    <col min="15095" max="15095" width="5.5703125" style="434" customWidth="1"/>
    <col min="15096" max="15097" width="21.5703125" style="434" customWidth="1"/>
    <col min="15098" max="15098" width="16.5703125" style="434" customWidth="1"/>
    <col min="15099" max="15107" width="10.5703125" style="434"/>
    <col min="15108" max="15108" width="5.5703125" style="434" customWidth="1"/>
    <col min="15109" max="15110" width="21.5703125" style="434" customWidth="1"/>
    <col min="15111" max="15116" width="18.5703125" style="434" customWidth="1"/>
    <col min="15117" max="15117" width="9.140625" style="434" customWidth="1"/>
    <col min="15118" max="15118" width="24.85546875" style="434" customWidth="1"/>
    <col min="15119" max="15119" width="14.42578125" style="434" customWidth="1"/>
    <col min="15120" max="15350" width="9.140625" style="434" customWidth="1"/>
    <col min="15351" max="15351" width="5.5703125" style="434" customWidth="1"/>
    <col min="15352" max="15353" width="21.5703125" style="434" customWidth="1"/>
    <col min="15354" max="15354" width="16.5703125" style="434" customWidth="1"/>
    <col min="15355" max="15363" width="10.5703125" style="434"/>
    <col min="15364" max="15364" width="5.5703125" style="434" customWidth="1"/>
    <col min="15365" max="15366" width="21.5703125" style="434" customWidth="1"/>
    <col min="15367" max="15372" width="18.5703125" style="434" customWidth="1"/>
    <col min="15373" max="15373" width="9.140625" style="434" customWidth="1"/>
    <col min="15374" max="15374" width="24.85546875" style="434" customWidth="1"/>
    <col min="15375" max="15375" width="14.42578125" style="434" customWidth="1"/>
    <col min="15376" max="15606" width="9.140625" style="434" customWidth="1"/>
    <col min="15607" max="15607" width="5.5703125" style="434" customWidth="1"/>
    <col min="15608" max="15609" width="21.5703125" style="434" customWidth="1"/>
    <col min="15610" max="15610" width="16.5703125" style="434" customWidth="1"/>
    <col min="15611" max="15619" width="10.5703125" style="434"/>
    <col min="15620" max="15620" width="5.5703125" style="434" customWidth="1"/>
    <col min="15621" max="15622" width="21.5703125" style="434" customWidth="1"/>
    <col min="15623" max="15628" width="18.5703125" style="434" customWidth="1"/>
    <col min="15629" max="15629" width="9.140625" style="434" customWidth="1"/>
    <col min="15630" max="15630" width="24.85546875" style="434" customWidth="1"/>
    <col min="15631" max="15631" width="14.42578125" style="434" customWidth="1"/>
    <col min="15632" max="15862" width="9.140625" style="434" customWidth="1"/>
    <col min="15863" max="15863" width="5.5703125" style="434" customWidth="1"/>
    <col min="15864" max="15865" width="21.5703125" style="434" customWidth="1"/>
    <col min="15866" max="15866" width="16.5703125" style="434" customWidth="1"/>
    <col min="15867" max="15875" width="10.5703125" style="434"/>
    <col min="15876" max="15876" width="5.5703125" style="434" customWidth="1"/>
    <col min="15877" max="15878" width="21.5703125" style="434" customWidth="1"/>
    <col min="15879" max="15884" width="18.5703125" style="434" customWidth="1"/>
    <col min="15885" max="15885" width="9.140625" style="434" customWidth="1"/>
    <col min="15886" max="15886" width="24.85546875" style="434" customWidth="1"/>
    <col min="15887" max="15887" width="14.42578125" style="434" customWidth="1"/>
    <col min="15888" max="16118" width="9.140625" style="434" customWidth="1"/>
    <col min="16119" max="16119" width="5.5703125" style="434" customWidth="1"/>
    <col min="16120" max="16121" width="21.5703125" style="434" customWidth="1"/>
    <col min="16122" max="16122" width="16.5703125" style="434" customWidth="1"/>
    <col min="16123" max="16131" width="10.5703125" style="434"/>
    <col min="16132" max="16132" width="5.5703125" style="434" customWidth="1"/>
    <col min="16133" max="16134" width="21.5703125" style="434" customWidth="1"/>
    <col min="16135" max="16140" width="18.5703125" style="434" customWidth="1"/>
    <col min="16141" max="16141" width="9.140625" style="434" customWidth="1"/>
    <col min="16142" max="16142" width="24.85546875" style="434" customWidth="1"/>
    <col min="16143" max="16143" width="14.42578125" style="434" customWidth="1"/>
    <col min="16144" max="16374" width="9.140625" style="434" customWidth="1"/>
    <col min="16375" max="16375" width="5.5703125" style="434" customWidth="1"/>
    <col min="16376" max="16377" width="21.5703125" style="434" customWidth="1"/>
    <col min="16378" max="16378" width="16.5703125" style="434" customWidth="1"/>
    <col min="16379" max="16384" width="10.5703125" style="434"/>
  </cols>
  <sheetData>
    <row r="1" spans="1:13" ht="15.75" x14ac:dyDescent="0.25">
      <c r="A1" s="657" t="s">
        <v>569</v>
      </c>
    </row>
    <row r="3" spans="1:13" s="435" customFormat="1" ht="16.5" x14ac:dyDescent="0.25">
      <c r="A3" s="653" t="s">
        <v>562</v>
      </c>
      <c r="B3" s="653"/>
      <c r="C3" s="653"/>
      <c r="D3" s="653"/>
      <c r="E3" s="653"/>
      <c r="F3" s="653"/>
      <c r="G3" s="653"/>
      <c r="H3" s="653"/>
      <c r="I3" s="653"/>
      <c r="J3" s="653"/>
      <c r="K3" s="653"/>
      <c r="L3" s="653"/>
    </row>
    <row r="4" spans="1:13" s="435" customFormat="1" ht="16.5" x14ac:dyDescent="0.25">
      <c r="A4" s="652"/>
      <c r="B4" s="652"/>
      <c r="C4" s="652"/>
      <c r="D4" s="652"/>
      <c r="E4" s="652"/>
      <c r="F4" s="427" t="str">
        <f>'1'!E5</f>
        <v>KABUPATEN</v>
      </c>
      <c r="G4" s="428" t="str">
        <f>'1'!$F$5</f>
        <v>BELITUNG TIMUR</v>
      </c>
      <c r="H4" s="652"/>
      <c r="I4" s="652"/>
      <c r="J4" s="652"/>
      <c r="K4" s="652"/>
      <c r="L4" s="652"/>
    </row>
    <row r="5" spans="1:13" s="435" customFormat="1" ht="16.5" x14ac:dyDescent="0.25">
      <c r="A5" s="652"/>
      <c r="B5" s="652"/>
      <c r="C5" s="652"/>
      <c r="D5" s="652"/>
      <c r="E5" s="652"/>
      <c r="F5" s="427" t="str">
        <f>'1'!E6</f>
        <v>TAHUN</v>
      </c>
      <c r="G5" s="428">
        <f>'1'!$F$6</f>
        <v>2023</v>
      </c>
      <c r="H5" s="652"/>
      <c r="I5" s="652"/>
      <c r="J5" s="652"/>
      <c r="K5" s="652"/>
      <c r="L5" s="652"/>
    </row>
    <row r="6" spans="1:13" ht="15.75" thickBot="1" x14ac:dyDescent="0.3">
      <c r="A6" s="436"/>
      <c r="B6" s="436"/>
      <c r="C6" s="436"/>
      <c r="D6" s="453"/>
      <c r="E6" s="453"/>
      <c r="F6" s="453"/>
      <c r="G6" s="453"/>
      <c r="H6" s="453"/>
      <c r="I6" s="453"/>
      <c r="J6" s="453"/>
      <c r="K6" s="453"/>
      <c r="L6" s="453"/>
      <c r="M6" s="453"/>
    </row>
    <row r="7" spans="1:13" ht="16.5" thickBot="1" x14ac:dyDescent="0.3">
      <c r="A7" s="1260" t="s">
        <v>2</v>
      </c>
      <c r="B7" s="1262" t="s">
        <v>253</v>
      </c>
      <c r="C7" s="1260" t="s">
        <v>407</v>
      </c>
      <c r="D7" s="1254" t="s">
        <v>563</v>
      </c>
      <c r="E7" s="1255"/>
      <c r="F7" s="1255"/>
      <c r="G7" s="1255"/>
      <c r="H7" s="1255"/>
      <c r="I7" s="1255"/>
      <c r="J7" s="1255"/>
      <c r="K7" s="1255"/>
      <c r="L7" s="1255"/>
      <c r="M7" s="1256"/>
    </row>
    <row r="8" spans="1:13" ht="70.5" customHeight="1" x14ac:dyDescent="0.25">
      <c r="A8" s="1261"/>
      <c r="B8" s="1263"/>
      <c r="C8" s="1261"/>
      <c r="D8" s="658" t="s">
        <v>564</v>
      </c>
      <c r="E8" s="659" t="s">
        <v>1013</v>
      </c>
      <c r="F8" s="659" t="s">
        <v>565</v>
      </c>
      <c r="G8" s="659" t="s">
        <v>1014</v>
      </c>
      <c r="H8" s="659" t="s">
        <v>1015</v>
      </c>
      <c r="I8" s="659" t="s">
        <v>1016</v>
      </c>
      <c r="J8" s="660" t="s">
        <v>1017</v>
      </c>
      <c r="K8" s="661" t="s">
        <v>1018</v>
      </c>
      <c r="L8" s="660" t="s">
        <v>566</v>
      </c>
      <c r="M8" s="660" t="s">
        <v>556</v>
      </c>
    </row>
    <row r="9" spans="1:13" x14ac:dyDescent="0.25">
      <c r="A9" s="656">
        <v>1</v>
      </c>
      <c r="B9" s="656">
        <v>2</v>
      </c>
      <c r="C9" s="656">
        <v>3</v>
      </c>
      <c r="D9" s="656">
        <v>4</v>
      </c>
      <c r="E9" s="656">
        <v>5</v>
      </c>
      <c r="F9" s="656">
        <v>6</v>
      </c>
      <c r="G9" s="656">
        <v>7</v>
      </c>
      <c r="H9" s="656">
        <v>8</v>
      </c>
      <c r="I9" s="656">
        <v>9</v>
      </c>
      <c r="J9" s="656">
        <v>10</v>
      </c>
      <c r="K9" s="656">
        <v>11</v>
      </c>
      <c r="L9" s="656">
        <v>12</v>
      </c>
      <c r="M9" s="656">
        <v>13</v>
      </c>
    </row>
    <row r="10" spans="1:13" x14ac:dyDescent="0.25">
      <c r="A10" s="725">
        <v>1</v>
      </c>
      <c r="B10" s="126" t="str">
        <f>'9'!B9</f>
        <v>Manggar</v>
      </c>
      <c r="C10" s="126" t="str">
        <f>'9'!C9</f>
        <v>Manggar</v>
      </c>
      <c r="D10" s="454">
        <v>0</v>
      </c>
      <c r="E10" s="454">
        <v>0</v>
      </c>
      <c r="F10" s="454">
        <v>0</v>
      </c>
      <c r="G10" s="454">
        <v>0</v>
      </c>
      <c r="H10" s="454">
        <v>0</v>
      </c>
      <c r="I10" s="454">
        <v>0</v>
      </c>
      <c r="J10" s="454">
        <v>0</v>
      </c>
      <c r="K10" s="454">
        <v>0</v>
      </c>
      <c r="L10" s="454">
        <v>1</v>
      </c>
      <c r="M10" s="735">
        <f>SUM(D10:L10)</f>
        <v>1</v>
      </c>
    </row>
    <row r="11" spans="1:13" x14ac:dyDescent="0.25">
      <c r="A11" s="724">
        <v>2</v>
      </c>
      <c r="B11" s="65" t="str">
        <f>'9'!B10</f>
        <v>Damar</v>
      </c>
      <c r="C11" s="65" t="str">
        <f>'9'!C10</f>
        <v>Mengkubang</v>
      </c>
      <c r="D11" s="454">
        <v>0</v>
      </c>
      <c r="E11" s="454">
        <v>0</v>
      </c>
      <c r="F11" s="454">
        <v>0</v>
      </c>
      <c r="G11" s="454">
        <v>0</v>
      </c>
      <c r="H11" s="454">
        <v>0</v>
      </c>
      <c r="I11" s="454">
        <v>0</v>
      </c>
      <c r="J11" s="454">
        <v>0</v>
      </c>
      <c r="K11" s="454">
        <v>0</v>
      </c>
      <c r="L11" s="454">
        <v>1</v>
      </c>
      <c r="M11" s="454">
        <f t="shared" ref="M11:M17" si="0">SUM(D11:L11)</f>
        <v>1</v>
      </c>
    </row>
    <row r="12" spans="1:13" x14ac:dyDescent="0.25">
      <c r="A12" s="724">
        <v>3</v>
      </c>
      <c r="B12" s="65" t="str">
        <f>'9'!B11</f>
        <v>Kelapa Kampit</v>
      </c>
      <c r="C12" s="65" t="str">
        <f>'9'!C11</f>
        <v>Kelapa Kampit</v>
      </c>
      <c r="D12" s="454">
        <v>0</v>
      </c>
      <c r="E12" s="454">
        <v>0</v>
      </c>
      <c r="F12" s="454">
        <v>0</v>
      </c>
      <c r="G12" s="454">
        <v>0</v>
      </c>
      <c r="H12" s="454">
        <v>0</v>
      </c>
      <c r="I12" s="454">
        <v>0</v>
      </c>
      <c r="J12" s="454">
        <v>0</v>
      </c>
      <c r="K12" s="454">
        <v>0</v>
      </c>
      <c r="L12" s="454">
        <v>0</v>
      </c>
      <c r="M12" s="454">
        <f t="shared" si="0"/>
        <v>0</v>
      </c>
    </row>
    <row r="13" spans="1:13" x14ac:dyDescent="0.25">
      <c r="A13" s="724">
        <v>4</v>
      </c>
      <c r="B13" s="65" t="str">
        <f>'9'!B12</f>
        <v>Gantung</v>
      </c>
      <c r="C13" s="65" t="str">
        <f>'9'!C12</f>
        <v>Gantung</v>
      </c>
      <c r="D13" s="454">
        <v>0</v>
      </c>
      <c r="E13" s="454">
        <v>0</v>
      </c>
      <c r="F13" s="454">
        <v>0</v>
      </c>
      <c r="G13" s="454">
        <v>0</v>
      </c>
      <c r="H13" s="454">
        <v>0</v>
      </c>
      <c r="I13" s="454">
        <v>0</v>
      </c>
      <c r="J13" s="454">
        <v>0</v>
      </c>
      <c r="K13" s="454">
        <v>0</v>
      </c>
      <c r="L13" s="454">
        <v>0</v>
      </c>
      <c r="M13" s="454">
        <f t="shared" si="0"/>
        <v>0</v>
      </c>
    </row>
    <row r="14" spans="1:13" x14ac:dyDescent="0.25">
      <c r="A14" s="724">
        <v>5</v>
      </c>
      <c r="B14" s="65" t="str">
        <f>'9'!B13</f>
        <v>Simpang Renggiang</v>
      </c>
      <c r="C14" s="65" t="str">
        <f>'9'!C13</f>
        <v>Renggiang</v>
      </c>
      <c r="D14" s="454">
        <v>0</v>
      </c>
      <c r="E14" s="454">
        <v>0</v>
      </c>
      <c r="F14" s="454">
        <v>0</v>
      </c>
      <c r="G14" s="454">
        <v>0</v>
      </c>
      <c r="H14" s="454">
        <v>0</v>
      </c>
      <c r="I14" s="454">
        <v>0</v>
      </c>
      <c r="J14" s="454">
        <v>0</v>
      </c>
      <c r="K14" s="454">
        <v>0</v>
      </c>
      <c r="L14" s="454">
        <v>0</v>
      </c>
      <c r="M14" s="454">
        <f t="shared" si="0"/>
        <v>0</v>
      </c>
    </row>
    <row r="15" spans="1:13" x14ac:dyDescent="0.25">
      <c r="A15" s="724">
        <v>6</v>
      </c>
      <c r="B15" s="65" t="str">
        <f>'9'!B14</f>
        <v>Simpang Pesak</v>
      </c>
      <c r="C15" s="65" t="str">
        <f>'9'!C14</f>
        <v>Simpang Pesak</v>
      </c>
      <c r="D15" s="454">
        <v>0</v>
      </c>
      <c r="E15" s="454">
        <v>1</v>
      </c>
      <c r="F15" s="454">
        <v>0</v>
      </c>
      <c r="G15" s="454">
        <v>0</v>
      </c>
      <c r="H15" s="454">
        <v>0</v>
      </c>
      <c r="I15" s="454">
        <v>0</v>
      </c>
      <c r="J15" s="454">
        <v>0</v>
      </c>
      <c r="K15" s="454">
        <v>0</v>
      </c>
      <c r="L15" s="454">
        <v>0</v>
      </c>
      <c r="M15" s="454">
        <f t="shared" si="0"/>
        <v>1</v>
      </c>
    </row>
    <row r="16" spans="1:13" x14ac:dyDescent="0.25">
      <c r="A16" s="724">
        <v>7</v>
      </c>
      <c r="B16" s="65" t="str">
        <f>'9'!B15</f>
        <v>Dendang</v>
      </c>
      <c r="C16" s="65" t="str">
        <f>'9'!C15</f>
        <v>Dendang</v>
      </c>
      <c r="D16" s="454">
        <v>0</v>
      </c>
      <c r="E16" s="454">
        <v>0</v>
      </c>
      <c r="F16" s="454">
        <v>0</v>
      </c>
      <c r="G16" s="454">
        <v>0</v>
      </c>
      <c r="H16" s="454">
        <v>0</v>
      </c>
      <c r="I16" s="454">
        <v>0</v>
      </c>
      <c r="J16" s="454">
        <v>0</v>
      </c>
      <c r="K16" s="454">
        <v>0</v>
      </c>
      <c r="L16" s="454">
        <v>0</v>
      </c>
      <c r="M16" s="454">
        <f t="shared" si="0"/>
        <v>0</v>
      </c>
    </row>
    <row r="17" spans="1:13" x14ac:dyDescent="0.25">
      <c r="A17" s="437"/>
      <c r="B17" s="438"/>
      <c r="C17" s="438"/>
      <c r="D17" s="455"/>
      <c r="E17" s="455"/>
      <c r="F17" s="455"/>
      <c r="G17" s="455"/>
      <c r="H17" s="455"/>
      <c r="I17" s="455"/>
      <c r="J17" s="455"/>
      <c r="K17" s="455"/>
      <c r="L17" s="455"/>
      <c r="M17" s="455">
        <f t="shared" si="0"/>
        <v>0</v>
      </c>
    </row>
    <row r="18" spans="1:13" ht="21.75" customHeight="1" thickBot="1" x14ac:dyDescent="0.3">
      <c r="A18" s="1266" t="s">
        <v>476</v>
      </c>
      <c r="B18" s="1267"/>
      <c r="C18" s="1268"/>
      <c r="D18" s="456">
        <f t="shared" ref="D18:M18" si="1">SUM(D10:D17)</f>
        <v>0</v>
      </c>
      <c r="E18" s="456">
        <f t="shared" si="1"/>
        <v>1</v>
      </c>
      <c r="F18" s="456">
        <f t="shared" si="1"/>
        <v>0</v>
      </c>
      <c r="G18" s="456">
        <f t="shared" si="1"/>
        <v>0</v>
      </c>
      <c r="H18" s="456">
        <f t="shared" si="1"/>
        <v>0</v>
      </c>
      <c r="I18" s="456">
        <f t="shared" si="1"/>
        <v>0</v>
      </c>
      <c r="J18" s="456">
        <f t="shared" si="1"/>
        <v>0</v>
      </c>
      <c r="K18" s="456">
        <f t="shared" si="1"/>
        <v>0</v>
      </c>
      <c r="L18" s="456">
        <f t="shared" si="1"/>
        <v>2</v>
      </c>
      <c r="M18" s="456">
        <f t="shared" si="1"/>
        <v>3</v>
      </c>
    </row>
    <row r="19" spans="1:13" x14ac:dyDescent="0.25">
      <c r="B19" s="436"/>
      <c r="C19" s="436"/>
      <c r="D19" s="436"/>
    </row>
    <row r="20" spans="1:13" x14ac:dyDescent="0.25">
      <c r="A20" s="449" t="s">
        <v>548</v>
      </c>
      <c r="B20" s="449"/>
    </row>
    <row r="21" spans="1:13" x14ac:dyDescent="0.25">
      <c r="A21" s="449" t="s">
        <v>567</v>
      </c>
      <c r="B21" s="449" t="s">
        <v>1019</v>
      </c>
    </row>
    <row r="22" spans="1:13" x14ac:dyDescent="0.25">
      <c r="A22" s="449" t="s">
        <v>568</v>
      </c>
      <c r="B22" s="449" t="s">
        <v>1020</v>
      </c>
    </row>
    <row r="23" spans="1:13" x14ac:dyDescent="0.25">
      <c r="A23" s="449" t="s">
        <v>1021</v>
      </c>
      <c r="B23" s="449" t="s">
        <v>1022</v>
      </c>
    </row>
  </sheetData>
  <mergeCells count="5">
    <mergeCell ref="A7:A8"/>
    <mergeCell ref="B7:B8"/>
    <mergeCell ref="C7:C8"/>
    <mergeCell ref="A18:C18"/>
    <mergeCell ref="D7:M7"/>
  </mergeCells>
  <pageMargins left="0.7" right="0.7" top="0.75" bottom="0.75" header="0.3" footer="0.3"/>
  <pageSetup paperSize="9" scale="5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92D050"/>
    <pageSetUpPr fitToPage="1"/>
  </sheetPr>
  <dimension ref="A1:S23"/>
  <sheetViews>
    <sheetView zoomScaleNormal="100" workbookViewId="0">
      <selection activeCell="A18" sqref="A18"/>
    </sheetView>
  </sheetViews>
  <sheetFormatPr defaultColWidth="9.140625" defaultRowHeight="15" x14ac:dyDescent="0.25"/>
  <cols>
    <col min="1" max="1" width="5.5703125" style="434" customWidth="1"/>
    <col min="2" max="3" width="21.5703125" style="434" customWidth="1"/>
    <col min="4" max="12" width="10.42578125" style="434" customWidth="1"/>
    <col min="13" max="13" width="11.85546875" style="434" customWidth="1"/>
    <col min="14" max="19" width="10.42578125" style="434" customWidth="1"/>
    <col min="20" max="254" width="9.140625" style="434"/>
    <col min="255" max="255" width="5.5703125" style="434" customWidth="1"/>
    <col min="256" max="257" width="21.5703125" style="434" customWidth="1"/>
    <col min="258" max="275" width="10.42578125" style="434" customWidth="1"/>
    <col min="276" max="510" width="9.140625" style="434"/>
    <col min="511" max="511" width="5.5703125" style="434" customWidth="1"/>
    <col min="512" max="513" width="21.5703125" style="434" customWidth="1"/>
    <col min="514" max="531" width="10.42578125" style="434" customWidth="1"/>
    <col min="532" max="766" width="9.140625" style="434"/>
    <col min="767" max="767" width="5.5703125" style="434" customWidth="1"/>
    <col min="768" max="769" width="21.5703125" style="434" customWidth="1"/>
    <col min="770" max="787" width="10.42578125" style="434" customWidth="1"/>
    <col min="788" max="1022" width="9.140625" style="434"/>
    <col min="1023" max="1023" width="5.5703125" style="434" customWidth="1"/>
    <col min="1024" max="1025" width="21.5703125" style="434" customWidth="1"/>
    <col min="1026" max="1043" width="10.42578125" style="434" customWidth="1"/>
    <col min="1044" max="1278" width="9.140625" style="434"/>
    <col min="1279" max="1279" width="5.5703125" style="434" customWidth="1"/>
    <col min="1280" max="1281" width="21.5703125" style="434" customWidth="1"/>
    <col min="1282" max="1299" width="10.42578125" style="434" customWidth="1"/>
    <col min="1300" max="1534" width="9.140625" style="434"/>
    <col min="1535" max="1535" width="5.5703125" style="434" customWidth="1"/>
    <col min="1536" max="1537" width="21.5703125" style="434" customWidth="1"/>
    <col min="1538" max="1555" width="10.42578125" style="434" customWidth="1"/>
    <col min="1556" max="1790" width="9.140625" style="434"/>
    <col min="1791" max="1791" width="5.5703125" style="434" customWidth="1"/>
    <col min="1792" max="1793" width="21.5703125" style="434" customWidth="1"/>
    <col min="1794" max="1811" width="10.42578125" style="434" customWidth="1"/>
    <col min="1812" max="2046" width="9.140625" style="434"/>
    <col min="2047" max="2047" width="5.5703125" style="434" customWidth="1"/>
    <col min="2048" max="2049" width="21.5703125" style="434" customWidth="1"/>
    <col min="2050" max="2067" width="10.42578125" style="434" customWidth="1"/>
    <col min="2068" max="2302" width="9.140625" style="434"/>
    <col min="2303" max="2303" width="5.5703125" style="434" customWidth="1"/>
    <col min="2304" max="2305" width="21.5703125" style="434" customWidth="1"/>
    <col min="2306" max="2323" width="10.42578125" style="434" customWidth="1"/>
    <col min="2324" max="2558" width="9.140625" style="434"/>
    <col min="2559" max="2559" width="5.5703125" style="434" customWidth="1"/>
    <col min="2560" max="2561" width="21.5703125" style="434" customWidth="1"/>
    <col min="2562" max="2579" width="10.42578125" style="434" customWidth="1"/>
    <col min="2580" max="2814" width="9.140625" style="434"/>
    <col min="2815" max="2815" width="5.5703125" style="434" customWidth="1"/>
    <col min="2816" max="2817" width="21.5703125" style="434" customWidth="1"/>
    <col min="2818" max="2835" width="10.42578125" style="434" customWidth="1"/>
    <col min="2836" max="3070" width="9.140625" style="434"/>
    <col min="3071" max="3071" width="5.5703125" style="434" customWidth="1"/>
    <col min="3072" max="3073" width="21.5703125" style="434" customWidth="1"/>
    <col min="3074" max="3091" width="10.42578125" style="434" customWidth="1"/>
    <col min="3092" max="3326" width="9.140625" style="434"/>
    <col min="3327" max="3327" width="5.5703125" style="434" customWidth="1"/>
    <col min="3328" max="3329" width="21.5703125" style="434" customWidth="1"/>
    <col min="3330" max="3347" width="10.42578125" style="434" customWidth="1"/>
    <col min="3348" max="3582" width="9.140625" style="434"/>
    <col min="3583" max="3583" width="5.5703125" style="434" customWidth="1"/>
    <col min="3584" max="3585" width="21.5703125" style="434" customWidth="1"/>
    <col min="3586" max="3603" width="10.42578125" style="434" customWidth="1"/>
    <col min="3604" max="3838" width="9.140625" style="434"/>
    <col min="3839" max="3839" width="5.5703125" style="434" customWidth="1"/>
    <col min="3840" max="3841" width="21.5703125" style="434" customWidth="1"/>
    <col min="3842" max="3859" width="10.42578125" style="434" customWidth="1"/>
    <col min="3860" max="4094" width="9.140625" style="434"/>
    <col min="4095" max="4095" width="5.5703125" style="434" customWidth="1"/>
    <col min="4096" max="4097" width="21.5703125" style="434" customWidth="1"/>
    <col min="4098" max="4115" width="10.42578125" style="434" customWidth="1"/>
    <col min="4116" max="4350" width="9.140625" style="434"/>
    <col min="4351" max="4351" width="5.5703125" style="434" customWidth="1"/>
    <col min="4352" max="4353" width="21.5703125" style="434" customWidth="1"/>
    <col min="4354" max="4371" width="10.42578125" style="434" customWidth="1"/>
    <col min="4372" max="4606" width="9.140625" style="434"/>
    <col min="4607" max="4607" width="5.5703125" style="434" customWidth="1"/>
    <col min="4608" max="4609" width="21.5703125" style="434" customWidth="1"/>
    <col min="4610" max="4627" width="10.42578125" style="434" customWidth="1"/>
    <col min="4628" max="4862" width="9.140625" style="434"/>
    <col min="4863" max="4863" width="5.5703125" style="434" customWidth="1"/>
    <col min="4864" max="4865" width="21.5703125" style="434" customWidth="1"/>
    <col min="4866" max="4883" width="10.42578125" style="434" customWidth="1"/>
    <col min="4884" max="5118" width="9.140625" style="434"/>
    <col min="5119" max="5119" width="5.5703125" style="434" customWidth="1"/>
    <col min="5120" max="5121" width="21.5703125" style="434" customWidth="1"/>
    <col min="5122" max="5139" width="10.42578125" style="434" customWidth="1"/>
    <col min="5140" max="5374" width="9.140625" style="434"/>
    <col min="5375" max="5375" width="5.5703125" style="434" customWidth="1"/>
    <col min="5376" max="5377" width="21.5703125" style="434" customWidth="1"/>
    <col min="5378" max="5395" width="10.42578125" style="434" customWidth="1"/>
    <col min="5396" max="5630" width="9.140625" style="434"/>
    <col min="5631" max="5631" width="5.5703125" style="434" customWidth="1"/>
    <col min="5632" max="5633" width="21.5703125" style="434" customWidth="1"/>
    <col min="5634" max="5651" width="10.42578125" style="434" customWidth="1"/>
    <col min="5652" max="5886" width="9.140625" style="434"/>
    <col min="5887" max="5887" width="5.5703125" style="434" customWidth="1"/>
    <col min="5888" max="5889" width="21.5703125" style="434" customWidth="1"/>
    <col min="5890" max="5907" width="10.42578125" style="434" customWidth="1"/>
    <col min="5908" max="6142" width="9.140625" style="434"/>
    <col min="6143" max="6143" width="5.5703125" style="434" customWidth="1"/>
    <col min="6144" max="6145" width="21.5703125" style="434" customWidth="1"/>
    <col min="6146" max="6163" width="10.42578125" style="434" customWidth="1"/>
    <col min="6164" max="6398" width="9.140625" style="434"/>
    <col min="6399" max="6399" width="5.5703125" style="434" customWidth="1"/>
    <col min="6400" max="6401" width="21.5703125" style="434" customWidth="1"/>
    <col min="6402" max="6419" width="10.42578125" style="434" customWidth="1"/>
    <col min="6420" max="6654" width="9.140625" style="434"/>
    <col min="6655" max="6655" width="5.5703125" style="434" customWidth="1"/>
    <col min="6656" max="6657" width="21.5703125" style="434" customWidth="1"/>
    <col min="6658" max="6675" width="10.42578125" style="434" customWidth="1"/>
    <col min="6676" max="6910" width="9.140625" style="434"/>
    <col min="6911" max="6911" width="5.5703125" style="434" customWidth="1"/>
    <col min="6912" max="6913" width="21.5703125" style="434" customWidth="1"/>
    <col min="6914" max="6931" width="10.42578125" style="434" customWidth="1"/>
    <col min="6932" max="7166" width="9.140625" style="434"/>
    <col min="7167" max="7167" width="5.5703125" style="434" customWidth="1"/>
    <col min="7168" max="7169" width="21.5703125" style="434" customWidth="1"/>
    <col min="7170" max="7187" width="10.42578125" style="434" customWidth="1"/>
    <col min="7188" max="7422" width="9.140625" style="434"/>
    <col min="7423" max="7423" width="5.5703125" style="434" customWidth="1"/>
    <col min="7424" max="7425" width="21.5703125" style="434" customWidth="1"/>
    <col min="7426" max="7443" width="10.42578125" style="434" customWidth="1"/>
    <col min="7444" max="7678" width="9.140625" style="434"/>
    <col min="7679" max="7679" width="5.5703125" style="434" customWidth="1"/>
    <col min="7680" max="7681" width="21.5703125" style="434" customWidth="1"/>
    <col min="7682" max="7699" width="10.42578125" style="434" customWidth="1"/>
    <col min="7700" max="7934" width="9.140625" style="434"/>
    <col min="7935" max="7935" width="5.5703125" style="434" customWidth="1"/>
    <col min="7936" max="7937" width="21.5703125" style="434" customWidth="1"/>
    <col min="7938" max="7955" width="10.42578125" style="434" customWidth="1"/>
    <col min="7956" max="8190" width="9.140625" style="434"/>
    <col min="8191" max="8191" width="5.5703125" style="434" customWidth="1"/>
    <col min="8192" max="8193" width="21.5703125" style="434" customWidth="1"/>
    <col min="8194" max="8211" width="10.42578125" style="434" customWidth="1"/>
    <col min="8212" max="8446" width="9.140625" style="434"/>
    <col min="8447" max="8447" width="5.5703125" style="434" customWidth="1"/>
    <col min="8448" max="8449" width="21.5703125" style="434" customWidth="1"/>
    <col min="8450" max="8467" width="10.42578125" style="434" customWidth="1"/>
    <col min="8468" max="8702" width="9.140625" style="434"/>
    <col min="8703" max="8703" width="5.5703125" style="434" customWidth="1"/>
    <col min="8704" max="8705" width="21.5703125" style="434" customWidth="1"/>
    <col min="8706" max="8723" width="10.42578125" style="434" customWidth="1"/>
    <col min="8724" max="8958" width="9.140625" style="434"/>
    <col min="8959" max="8959" width="5.5703125" style="434" customWidth="1"/>
    <col min="8960" max="8961" width="21.5703125" style="434" customWidth="1"/>
    <col min="8962" max="8979" width="10.42578125" style="434" customWidth="1"/>
    <col min="8980" max="9214" width="9.140625" style="434"/>
    <col min="9215" max="9215" width="5.5703125" style="434" customWidth="1"/>
    <col min="9216" max="9217" width="21.5703125" style="434" customWidth="1"/>
    <col min="9218" max="9235" width="10.42578125" style="434" customWidth="1"/>
    <col min="9236" max="9470" width="9.140625" style="434"/>
    <col min="9471" max="9471" width="5.5703125" style="434" customWidth="1"/>
    <col min="9472" max="9473" width="21.5703125" style="434" customWidth="1"/>
    <col min="9474" max="9491" width="10.42578125" style="434" customWidth="1"/>
    <col min="9492" max="9726" width="9.140625" style="434"/>
    <col min="9727" max="9727" width="5.5703125" style="434" customWidth="1"/>
    <col min="9728" max="9729" width="21.5703125" style="434" customWidth="1"/>
    <col min="9730" max="9747" width="10.42578125" style="434" customWidth="1"/>
    <col min="9748" max="9982" width="9.140625" style="434"/>
    <col min="9983" max="9983" width="5.5703125" style="434" customWidth="1"/>
    <col min="9984" max="9985" width="21.5703125" style="434" customWidth="1"/>
    <col min="9986" max="10003" width="10.42578125" style="434" customWidth="1"/>
    <col min="10004" max="10238" width="9.140625" style="434"/>
    <col min="10239" max="10239" width="5.5703125" style="434" customWidth="1"/>
    <col min="10240" max="10241" width="21.5703125" style="434" customWidth="1"/>
    <col min="10242" max="10259" width="10.42578125" style="434" customWidth="1"/>
    <col min="10260" max="10494" width="9.140625" style="434"/>
    <col min="10495" max="10495" width="5.5703125" style="434" customWidth="1"/>
    <col min="10496" max="10497" width="21.5703125" style="434" customWidth="1"/>
    <col min="10498" max="10515" width="10.42578125" style="434" customWidth="1"/>
    <col min="10516" max="10750" width="9.140625" style="434"/>
    <col min="10751" max="10751" width="5.5703125" style="434" customWidth="1"/>
    <col min="10752" max="10753" width="21.5703125" style="434" customWidth="1"/>
    <col min="10754" max="10771" width="10.42578125" style="434" customWidth="1"/>
    <col min="10772" max="11006" width="9.140625" style="434"/>
    <col min="11007" max="11007" width="5.5703125" style="434" customWidth="1"/>
    <col min="11008" max="11009" width="21.5703125" style="434" customWidth="1"/>
    <col min="11010" max="11027" width="10.42578125" style="434" customWidth="1"/>
    <col min="11028" max="11262" width="9.140625" style="434"/>
    <col min="11263" max="11263" width="5.5703125" style="434" customWidth="1"/>
    <col min="11264" max="11265" width="21.5703125" style="434" customWidth="1"/>
    <col min="11266" max="11283" width="10.42578125" style="434" customWidth="1"/>
    <col min="11284" max="11518" width="9.140625" style="434"/>
    <col min="11519" max="11519" width="5.5703125" style="434" customWidth="1"/>
    <col min="11520" max="11521" width="21.5703125" style="434" customWidth="1"/>
    <col min="11522" max="11539" width="10.42578125" style="434" customWidth="1"/>
    <col min="11540" max="11774" width="9.140625" style="434"/>
    <col min="11775" max="11775" width="5.5703125" style="434" customWidth="1"/>
    <col min="11776" max="11777" width="21.5703125" style="434" customWidth="1"/>
    <col min="11778" max="11795" width="10.42578125" style="434" customWidth="1"/>
    <col min="11796" max="12030" width="9.140625" style="434"/>
    <col min="12031" max="12031" width="5.5703125" style="434" customWidth="1"/>
    <col min="12032" max="12033" width="21.5703125" style="434" customWidth="1"/>
    <col min="12034" max="12051" width="10.42578125" style="434" customWidth="1"/>
    <col min="12052" max="12286" width="9.140625" style="434"/>
    <col min="12287" max="12287" width="5.5703125" style="434" customWidth="1"/>
    <col min="12288" max="12289" width="21.5703125" style="434" customWidth="1"/>
    <col min="12290" max="12307" width="10.42578125" style="434" customWidth="1"/>
    <col min="12308" max="12542" width="9.140625" style="434"/>
    <col min="12543" max="12543" width="5.5703125" style="434" customWidth="1"/>
    <col min="12544" max="12545" width="21.5703125" style="434" customWidth="1"/>
    <col min="12546" max="12563" width="10.42578125" style="434" customWidth="1"/>
    <col min="12564" max="12798" width="9.140625" style="434"/>
    <col min="12799" max="12799" width="5.5703125" style="434" customWidth="1"/>
    <col min="12800" max="12801" width="21.5703125" style="434" customWidth="1"/>
    <col min="12802" max="12819" width="10.42578125" style="434" customWidth="1"/>
    <col min="12820" max="13054" width="9.140625" style="434"/>
    <col min="13055" max="13055" width="5.5703125" style="434" customWidth="1"/>
    <col min="13056" max="13057" width="21.5703125" style="434" customWidth="1"/>
    <col min="13058" max="13075" width="10.42578125" style="434" customWidth="1"/>
    <col min="13076" max="13310" width="9.140625" style="434"/>
    <col min="13311" max="13311" width="5.5703125" style="434" customWidth="1"/>
    <col min="13312" max="13313" width="21.5703125" style="434" customWidth="1"/>
    <col min="13314" max="13331" width="10.42578125" style="434" customWidth="1"/>
    <col min="13332" max="13566" width="9.140625" style="434"/>
    <col min="13567" max="13567" width="5.5703125" style="434" customWidth="1"/>
    <col min="13568" max="13569" width="21.5703125" style="434" customWidth="1"/>
    <col min="13570" max="13587" width="10.42578125" style="434" customWidth="1"/>
    <col min="13588" max="13822" width="9.140625" style="434"/>
    <col min="13823" max="13823" width="5.5703125" style="434" customWidth="1"/>
    <col min="13824" max="13825" width="21.5703125" style="434" customWidth="1"/>
    <col min="13826" max="13843" width="10.42578125" style="434" customWidth="1"/>
    <col min="13844" max="14078" width="9.140625" style="434"/>
    <col min="14079" max="14079" width="5.5703125" style="434" customWidth="1"/>
    <col min="14080" max="14081" width="21.5703125" style="434" customWidth="1"/>
    <col min="14082" max="14099" width="10.42578125" style="434" customWidth="1"/>
    <col min="14100" max="14334" width="9.140625" style="434"/>
    <col min="14335" max="14335" width="5.5703125" style="434" customWidth="1"/>
    <col min="14336" max="14337" width="21.5703125" style="434" customWidth="1"/>
    <col min="14338" max="14355" width="10.42578125" style="434" customWidth="1"/>
    <col min="14356" max="14590" width="9.140625" style="434"/>
    <col min="14591" max="14591" width="5.5703125" style="434" customWidth="1"/>
    <col min="14592" max="14593" width="21.5703125" style="434" customWidth="1"/>
    <col min="14594" max="14611" width="10.42578125" style="434" customWidth="1"/>
    <col min="14612" max="14846" width="9.140625" style="434"/>
    <col min="14847" max="14847" width="5.5703125" style="434" customWidth="1"/>
    <col min="14848" max="14849" width="21.5703125" style="434" customWidth="1"/>
    <col min="14850" max="14867" width="10.42578125" style="434" customWidth="1"/>
    <col min="14868" max="15102" width="9.140625" style="434"/>
    <col min="15103" max="15103" width="5.5703125" style="434" customWidth="1"/>
    <col min="15104" max="15105" width="21.5703125" style="434" customWidth="1"/>
    <col min="15106" max="15123" width="10.42578125" style="434" customWidth="1"/>
    <col min="15124" max="15358" width="9.140625" style="434"/>
    <col min="15359" max="15359" width="5.5703125" style="434" customWidth="1"/>
    <col min="15360" max="15361" width="21.5703125" style="434" customWidth="1"/>
    <col min="15362" max="15379" width="10.42578125" style="434" customWidth="1"/>
    <col min="15380" max="15614" width="9.140625" style="434"/>
    <col min="15615" max="15615" width="5.5703125" style="434" customWidth="1"/>
    <col min="15616" max="15617" width="21.5703125" style="434" customWidth="1"/>
    <col min="15618" max="15635" width="10.42578125" style="434" customWidth="1"/>
    <col min="15636" max="15870" width="9.140625" style="434"/>
    <col min="15871" max="15871" width="5.5703125" style="434" customWidth="1"/>
    <col min="15872" max="15873" width="21.5703125" style="434" customWidth="1"/>
    <col min="15874" max="15891" width="10.42578125" style="434" customWidth="1"/>
    <col min="15892" max="16126" width="9.140625" style="434"/>
    <col min="16127" max="16127" width="5.5703125" style="434" customWidth="1"/>
    <col min="16128" max="16129" width="21.5703125" style="434" customWidth="1"/>
    <col min="16130" max="16147" width="10.42578125" style="434" customWidth="1"/>
    <col min="16148" max="16384" width="9.140625" style="434"/>
  </cols>
  <sheetData>
    <row r="1" spans="1:19" ht="15.75" x14ac:dyDescent="0.25">
      <c r="A1" s="651" t="s">
        <v>576</v>
      </c>
    </row>
    <row r="3" spans="1:19" s="435" customFormat="1" ht="16.5" x14ac:dyDescent="0.25">
      <c r="A3" s="1269" t="s">
        <v>570</v>
      </c>
      <c r="B3" s="1269"/>
      <c r="C3" s="1269"/>
      <c r="D3" s="1269"/>
      <c r="E3" s="1269"/>
      <c r="F3" s="1269"/>
      <c r="G3" s="1269"/>
      <c r="H3" s="1269"/>
      <c r="I3" s="1269"/>
      <c r="J3" s="1269"/>
      <c r="K3" s="1269"/>
      <c r="L3" s="1269"/>
      <c r="M3" s="1269"/>
      <c r="N3" s="1269"/>
      <c r="O3" s="1269"/>
      <c r="P3" s="1269"/>
      <c r="Q3" s="1269"/>
      <c r="R3" s="1269"/>
      <c r="S3" s="1269"/>
    </row>
    <row r="4" spans="1:19" s="435" customFormat="1" ht="16.5" x14ac:dyDescent="0.25">
      <c r="A4" s="652"/>
      <c r="B4" s="652"/>
      <c r="C4" s="652"/>
      <c r="D4" s="652"/>
      <c r="E4" s="652"/>
      <c r="F4" s="652"/>
      <c r="G4" s="652"/>
      <c r="H4" s="427" t="str">
        <f>'1'!E5</f>
        <v>KABUPATEN</v>
      </c>
      <c r="I4" s="428" t="str">
        <f>'1'!$F$5</f>
        <v>BELITUNG TIMUR</v>
      </c>
      <c r="J4" s="652"/>
      <c r="K4" s="652"/>
      <c r="L4" s="652"/>
      <c r="M4" s="653"/>
      <c r="N4" s="653"/>
      <c r="O4" s="653"/>
      <c r="P4" s="653"/>
      <c r="Q4" s="653"/>
      <c r="R4" s="653"/>
      <c r="S4" s="653"/>
    </row>
    <row r="5" spans="1:19" s="435" customFormat="1" ht="16.5" x14ac:dyDescent="0.25">
      <c r="A5" s="652"/>
      <c r="B5" s="652"/>
      <c r="C5" s="652"/>
      <c r="D5" s="652"/>
      <c r="E5" s="652"/>
      <c r="F5" s="652"/>
      <c r="G5" s="652"/>
      <c r="H5" s="427" t="str">
        <f>'1'!E6</f>
        <v>TAHUN</v>
      </c>
      <c r="I5" s="428">
        <f>'1'!$F$6</f>
        <v>2023</v>
      </c>
      <c r="J5" s="652"/>
      <c r="K5" s="652"/>
      <c r="L5" s="652"/>
      <c r="M5" s="653"/>
      <c r="N5" s="653"/>
      <c r="O5" s="653"/>
      <c r="P5" s="653"/>
      <c r="Q5" s="653"/>
      <c r="R5" s="653"/>
      <c r="S5" s="653"/>
    </row>
    <row r="6" spans="1:19" ht="15.75" thickBot="1" x14ac:dyDescent="0.3">
      <c r="A6" s="457"/>
      <c r="B6" s="457"/>
      <c r="C6" s="457"/>
      <c r="D6" s="457"/>
      <c r="E6" s="457"/>
      <c r="F6" s="457"/>
      <c r="G6" s="457"/>
      <c r="H6" s="457"/>
      <c r="I6" s="457"/>
      <c r="J6" s="457"/>
      <c r="K6" s="457"/>
      <c r="L6" s="457"/>
      <c r="M6" s="457"/>
      <c r="N6" s="457"/>
      <c r="O6" s="457"/>
      <c r="P6" s="457"/>
      <c r="Q6" s="457"/>
      <c r="R6" s="457"/>
      <c r="S6" s="457"/>
    </row>
    <row r="7" spans="1:19" ht="15.75" x14ac:dyDescent="0.25">
      <c r="A7" s="1270" t="s">
        <v>2</v>
      </c>
      <c r="B7" s="1270" t="s">
        <v>253</v>
      </c>
      <c r="C7" s="1270" t="s">
        <v>407</v>
      </c>
      <c r="D7" s="1272" t="s">
        <v>571</v>
      </c>
      <c r="E7" s="1273"/>
      <c r="F7" s="1273"/>
      <c r="G7" s="1273"/>
      <c r="H7" s="1273"/>
      <c r="I7" s="654"/>
      <c r="J7" s="654"/>
      <c r="K7" s="1274" t="s">
        <v>572</v>
      </c>
      <c r="L7" s="1275"/>
      <c r="M7" s="1275"/>
      <c r="N7" s="1275"/>
      <c r="O7" s="1275"/>
      <c r="P7" s="1275"/>
      <c r="Q7" s="1275"/>
      <c r="R7" s="1275"/>
      <c r="S7" s="1276"/>
    </row>
    <row r="8" spans="1:19" ht="43.5" customHeight="1" x14ac:dyDescent="0.25">
      <c r="A8" s="1261"/>
      <c r="B8" s="1261"/>
      <c r="C8" s="1261"/>
      <c r="D8" s="1277" t="s">
        <v>255</v>
      </c>
      <c r="E8" s="1278" t="s">
        <v>573</v>
      </c>
      <c r="F8" s="1279"/>
      <c r="G8" s="1278" t="s">
        <v>1229</v>
      </c>
      <c r="H8" s="1279"/>
      <c r="I8" s="1280" t="s">
        <v>1023</v>
      </c>
      <c r="J8" s="1281"/>
      <c r="K8" s="1277" t="s">
        <v>255</v>
      </c>
      <c r="L8" s="1278" t="s">
        <v>1228</v>
      </c>
      <c r="M8" s="1279"/>
      <c r="N8" s="1278" t="s">
        <v>574</v>
      </c>
      <c r="O8" s="1279"/>
      <c r="P8" s="1278" t="s">
        <v>1024</v>
      </c>
      <c r="Q8" s="1279"/>
      <c r="R8" s="1278" t="s">
        <v>575</v>
      </c>
      <c r="S8" s="1279"/>
    </row>
    <row r="9" spans="1:19" ht="31.5" x14ac:dyDescent="0.25">
      <c r="A9" s="1271"/>
      <c r="B9" s="1271"/>
      <c r="C9" s="1271"/>
      <c r="D9" s="1271"/>
      <c r="E9" s="655" t="s">
        <v>255</v>
      </c>
      <c r="F9" s="655" t="s">
        <v>27</v>
      </c>
      <c r="G9" s="655" t="s">
        <v>255</v>
      </c>
      <c r="H9" s="655" t="s">
        <v>27</v>
      </c>
      <c r="I9" s="655" t="s">
        <v>255</v>
      </c>
      <c r="J9" s="655" t="s">
        <v>27</v>
      </c>
      <c r="K9" s="1271"/>
      <c r="L9" s="655" t="s">
        <v>255</v>
      </c>
      <c r="M9" s="655" t="s">
        <v>27</v>
      </c>
      <c r="N9" s="655" t="s">
        <v>255</v>
      </c>
      <c r="O9" s="655" t="s">
        <v>27</v>
      </c>
      <c r="P9" s="655" t="s">
        <v>255</v>
      </c>
      <c r="Q9" s="655" t="s">
        <v>27</v>
      </c>
      <c r="R9" s="655" t="s">
        <v>255</v>
      </c>
      <c r="S9" s="655" t="s">
        <v>27</v>
      </c>
    </row>
    <row r="10" spans="1:19" x14ac:dyDescent="0.25">
      <c r="A10" s="656">
        <v>1</v>
      </c>
      <c r="B10" s="656">
        <v>2</v>
      </c>
      <c r="C10" s="656">
        <v>3</v>
      </c>
      <c r="D10" s="656">
        <v>4</v>
      </c>
      <c r="E10" s="656">
        <v>5</v>
      </c>
      <c r="F10" s="656">
        <v>6</v>
      </c>
      <c r="G10" s="656">
        <v>7</v>
      </c>
      <c r="H10" s="656">
        <v>8</v>
      </c>
      <c r="I10" s="656">
        <v>9</v>
      </c>
      <c r="J10" s="656">
        <v>10</v>
      </c>
      <c r="K10" s="656">
        <v>11</v>
      </c>
      <c r="L10" s="656">
        <v>12</v>
      </c>
      <c r="M10" s="656">
        <v>13</v>
      </c>
      <c r="N10" s="656">
        <v>14</v>
      </c>
      <c r="O10" s="656">
        <v>15</v>
      </c>
      <c r="P10" s="656">
        <v>16</v>
      </c>
      <c r="Q10" s="656">
        <v>17</v>
      </c>
      <c r="R10" s="656">
        <v>18</v>
      </c>
      <c r="S10" s="656">
        <v>19</v>
      </c>
    </row>
    <row r="11" spans="1:19" ht="20.100000000000001" customHeight="1" x14ac:dyDescent="0.25">
      <c r="A11" s="725">
        <v>1</v>
      </c>
      <c r="B11" s="458" t="str">
        <f>'9'!B9</f>
        <v>Manggar</v>
      </c>
      <c r="C11" s="458" t="str">
        <f>'9'!C9</f>
        <v>Manggar</v>
      </c>
      <c r="D11" s="459">
        <v>687</v>
      </c>
      <c r="E11" s="459">
        <v>626</v>
      </c>
      <c r="F11" s="884">
        <f>IFERROR(E11/$D11*100,0)</f>
        <v>91.120815138282381</v>
      </c>
      <c r="G11" s="459">
        <v>619</v>
      </c>
      <c r="H11" s="884">
        <f>IFERROR(G11/$D11*100,0)</f>
        <v>90.101892285298405</v>
      </c>
      <c r="I11" s="459">
        <v>599</v>
      </c>
      <c r="J11" s="884">
        <f>IFERROR(I11/$D11*100,0)</f>
        <v>87.190684133915568</v>
      </c>
      <c r="K11" s="461">
        <v>656</v>
      </c>
      <c r="L11" s="461">
        <v>605</v>
      </c>
      <c r="M11" s="886">
        <f>IFERROR(L11/$K11*100,0)</f>
        <v>92.225609756097555</v>
      </c>
      <c r="N11" s="461">
        <v>605</v>
      </c>
      <c r="O11" s="886">
        <f>IFERROR(N11/$K11*100,0)</f>
        <v>92.225609756097555</v>
      </c>
      <c r="P11" s="462">
        <v>593</v>
      </c>
      <c r="Q11" s="886">
        <f>IFERROR(P11/$K11*100,0)</f>
        <v>90.396341463414629</v>
      </c>
      <c r="R11" s="463">
        <v>604</v>
      </c>
      <c r="S11" s="886">
        <f>IFERROR(R11/$K11*100,0)</f>
        <v>92.073170731707322</v>
      </c>
    </row>
    <row r="12" spans="1:19" ht="20.100000000000001" customHeight="1" x14ac:dyDescent="0.25">
      <c r="A12" s="724">
        <v>2</v>
      </c>
      <c r="B12" s="458" t="str">
        <f>'9'!B10</f>
        <v>Damar</v>
      </c>
      <c r="C12" s="458" t="str">
        <f>'9'!C10</f>
        <v>Mengkubang</v>
      </c>
      <c r="D12" s="459">
        <v>231</v>
      </c>
      <c r="E12" s="459">
        <v>189</v>
      </c>
      <c r="F12" s="884">
        <f t="shared" ref="F12:H17" si="0">IFERROR(E12/$D12*100,0)</f>
        <v>81.818181818181827</v>
      </c>
      <c r="G12" s="459">
        <v>186</v>
      </c>
      <c r="H12" s="884">
        <f t="shared" si="0"/>
        <v>80.519480519480524</v>
      </c>
      <c r="I12" s="459">
        <v>193</v>
      </c>
      <c r="J12" s="884">
        <f t="shared" ref="J12" si="1">IFERROR(I12/$D12*100,0)</f>
        <v>83.549783549783555</v>
      </c>
      <c r="K12" s="461">
        <v>220</v>
      </c>
      <c r="L12" s="461">
        <v>202</v>
      </c>
      <c r="M12" s="886">
        <f t="shared" ref="M12:O19" si="2">IFERROR(L12/$K12*100,0)</f>
        <v>91.818181818181827</v>
      </c>
      <c r="N12" s="461">
        <v>202</v>
      </c>
      <c r="O12" s="886">
        <f t="shared" si="2"/>
        <v>91.818181818181827</v>
      </c>
      <c r="P12" s="462">
        <v>204</v>
      </c>
      <c r="Q12" s="886">
        <f t="shared" ref="Q12" si="3">IFERROR(P12/$K12*100,0)</f>
        <v>92.72727272727272</v>
      </c>
      <c r="R12" s="463">
        <v>199</v>
      </c>
      <c r="S12" s="886">
        <f t="shared" ref="S12" si="4">IFERROR(R12/$K12*100,0)</f>
        <v>90.454545454545453</v>
      </c>
    </row>
    <row r="13" spans="1:19" ht="20.100000000000001" customHeight="1" x14ac:dyDescent="0.25">
      <c r="A13" s="724">
        <v>3</v>
      </c>
      <c r="B13" s="458" t="str">
        <f>'9'!B11</f>
        <v>Kelapa Kampit</v>
      </c>
      <c r="C13" s="458" t="str">
        <f>'9'!C11</f>
        <v>Kelapa Kampit</v>
      </c>
      <c r="D13" s="459">
        <v>328</v>
      </c>
      <c r="E13" s="459">
        <v>250</v>
      </c>
      <c r="F13" s="884">
        <f t="shared" si="0"/>
        <v>76.219512195121951</v>
      </c>
      <c r="G13" s="459">
        <v>270</v>
      </c>
      <c r="H13" s="884">
        <f t="shared" si="0"/>
        <v>82.317073170731703</v>
      </c>
      <c r="I13" s="459">
        <v>272</v>
      </c>
      <c r="J13" s="884">
        <f t="shared" ref="J13" si="5">IFERROR(I13/$D13*100,0)</f>
        <v>82.926829268292678</v>
      </c>
      <c r="K13" s="461">
        <v>313</v>
      </c>
      <c r="L13" s="461">
        <v>288</v>
      </c>
      <c r="M13" s="886">
        <f t="shared" si="2"/>
        <v>92.012779552715656</v>
      </c>
      <c r="N13" s="461">
        <v>292</v>
      </c>
      <c r="O13" s="886">
        <f t="shared" si="2"/>
        <v>93.290734824281145</v>
      </c>
      <c r="P13" s="462">
        <v>280</v>
      </c>
      <c r="Q13" s="886">
        <f t="shared" ref="Q13" si="6">IFERROR(P13/$K13*100,0)</f>
        <v>89.456869009584665</v>
      </c>
      <c r="R13" s="463">
        <v>288</v>
      </c>
      <c r="S13" s="886">
        <f t="shared" ref="S13" si="7">IFERROR(R13/$K13*100,0)</f>
        <v>92.012779552715656</v>
      </c>
    </row>
    <row r="14" spans="1:19" ht="20.100000000000001" customHeight="1" x14ac:dyDescent="0.25">
      <c r="A14" s="724">
        <v>4</v>
      </c>
      <c r="B14" s="458" t="str">
        <f>'9'!B12</f>
        <v>Gantung</v>
      </c>
      <c r="C14" s="458" t="str">
        <f>'9'!C12</f>
        <v>Gantung</v>
      </c>
      <c r="D14" s="459">
        <v>507</v>
      </c>
      <c r="E14" s="459">
        <v>467</v>
      </c>
      <c r="F14" s="884">
        <f t="shared" si="0"/>
        <v>92.110453648915197</v>
      </c>
      <c r="G14" s="459">
        <v>428</v>
      </c>
      <c r="H14" s="884">
        <f t="shared" si="0"/>
        <v>84.418145956607489</v>
      </c>
      <c r="I14" s="459">
        <v>402</v>
      </c>
      <c r="J14" s="884">
        <f t="shared" ref="J14" si="8">IFERROR(I14/$D14*100,0)</f>
        <v>79.289940828402365</v>
      </c>
      <c r="K14" s="461">
        <v>484</v>
      </c>
      <c r="L14" s="461">
        <v>450</v>
      </c>
      <c r="M14" s="886">
        <f t="shared" si="2"/>
        <v>92.975206611570243</v>
      </c>
      <c r="N14" s="461">
        <v>445</v>
      </c>
      <c r="O14" s="886">
        <f t="shared" si="2"/>
        <v>91.942148760330582</v>
      </c>
      <c r="P14" s="462">
        <v>430</v>
      </c>
      <c r="Q14" s="886">
        <f t="shared" ref="Q14" si="9">IFERROR(P14/$K14*100,0)</f>
        <v>88.84297520661157</v>
      </c>
      <c r="R14" s="463">
        <v>444</v>
      </c>
      <c r="S14" s="886">
        <f t="shared" ref="S14" si="10">IFERROR(R14/$K14*100,0)</f>
        <v>91.735537190082653</v>
      </c>
    </row>
    <row r="15" spans="1:19" ht="20.100000000000001" customHeight="1" x14ac:dyDescent="0.25">
      <c r="A15" s="724">
        <v>5</v>
      </c>
      <c r="B15" s="458" t="str">
        <f>'9'!B13</f>
        <v>Simpang Renggiang</v>
      </c>
      <c r="C15" s="458" t="str">
        <f>'9'!C13</f>
        <v>Renggiang</v>
      </c>
      <c r="D15" s="459">
        <v>132</v>
      </c>
      <c r="E15" s="459">
        <v>110</v>
      </c>
      <c r="F15" s="884">
        <f t="shared" si="0"/>
        <v>83.333333333333343</v>
      </c>
      <c r="G15" s="459">
        <v>104</v>
      </c>
      <c r="H15" s="884">
        <f t="shared" si="0"/>
        <v>78.787878787878782</v>
      </c>
      <c r="I15" s="459">
        <v>107</v>
      </c>
      <c r="J15" s="884">
        <f t="shared" ref="J15" si="11">IFERROR(I15/$D15*100,0)</f>
        <v>81.060606060606062</v>
      </c>
      <c r="K15" s="461">
        <v>126</v>
      </c>
      <c r="L15" s="461">
        <v>98</v>
      </c>
      <c r="M15" s="886">
        <f t="shared" si="2"/>
        <v>77.777777777777786</v>
      </c>
      <c r="N15" s="461">
        <v>98</v>
      </c>
      <c r="O15" s="886">
        <f t="shared" si="2"/>
        <v>77.777777777777786</v>
      </c>
      <c r="P15" s="462">
        <v>105</v>
      </c>
      <c r="Q15" s="886">
        <f t="shared" ref="Q15" si="12">IFERROR(P15/$K15*100,0)</f>
        <v>83.333333333333343</v>
      </c>
      <c r="R15" s="463">
        <v>98</v>
      </c>
      <c r="S15" s="886">
        <f t="shared" ref="S15" si="13">IFERROR(R15/$K15*100,0)</f>
        <v>77.777777777777786</v>
      </c>
    </row>
    <row r="16" spans="1:19" ht="20.100000000000001" customHeight="1" x14ac:dyDescent="0.25">
      <c r="A16" s="724">
        <v>6</v>
      </c>
      <c r="B16" s="458" t="str">
        <f>'9'!B14</f>
        <v>Simpang Pesak</v>
      </c>
      <c r="C16" s="458" t="str">
        <f>'9'!C14</f>
        <v>Simpang Pesak</v>
      </c>
      <c r="D16" s="459">
        <v>149</v>
      </c>
      <c r="E16" s="459">
        <v>128</v>
      </c>
      <c r="F16" s="884">
        <f t="shared" si="0"/>
        <v>85.90604026845638</v>
      </c>
      <c r="G16" s="459">
        <v>125</v>
      </c>
      <c r="H16" s="884">
        <f t="shared" si="0"/>
        <v>83.892617449664428</v>
      </c>
      <c r="I16" s="459">
        <v>123</v>
      </c>
      <c r="J16" s="884">
        <f t="shared" ref="J16" si="14">IFERROR(I16/$D16*100,0)</f>
        <v>82.550335570469798</v>
      </c>
      <c r="K16" s="461">
        <v>142</v>
      </c>
      <c r="L16" s="461">
        <v>121</v>
      </c>
      <c r="M16" s="886">
        <f t="shared" si="2"/>
        <v>85.211267605633793</v>
      </c>
      <c r="N16" s="461">
        <v>121</v>
      </c>
      <c r="O16" s="886">
        <f t="shared" si="2"/>
        <v>85.211267605633793</v>
      </c>
      <c r="P16" s="462">
        <v>135</v>
      </c>
      <c r="Q16" s="886">
        <f t="shared" ref="Q16" si="15">IFERROR(P16/$K16*100,0)</f>
        <v>95.070422535211264</v>
      </c>
      <c r="R16" s="463">
        <v>121</v>
      </c>
      <c r="S16" s="886">
        <f t="shared" ref="S16" si="16">IFERROR(R16/$K16*100,0)</f>
        <v>85.211267605633793</v>
      </c>
    </row>
    <row r="17" spans="1:19" ht="20.100000000000001" customHeight="1" x14ac:dyDescent="0.25">
      <c r="A17" s="724">
        <v>7</v>
      </c>
      <c r="B17" s="458" t="str">
        <f>'9'!B15</f>
        <v>Dendang</v>
      </c>
      <c r="C17" s="458" t="str">
        <f>'9'!C15</f>
        <v>Dendang</v>
      </c>
      <c r="D17" s="459">
        <v>185</v>
      </c>
      <c r="E17" s="459">
        <v>167</v>
      </c>
      <c r="F17" s="884">
        <f t="shared" si="0"/>
        <v>90.270270270270274</v>
      </c>
      <c r="G17" s="459">
        <v>160</v>
      </c>
      <c r="H17" s="884">
        <f t="shared" si="0"/>
        <v>86.486486486486484</v>
      </c>
      <c r="I17" s="459">
        <v>154</v>
      </c>
      <c r="J17" s="884">
        <f t="shared" ref="J17" si="17">IFERROR(I17/$D17*100,0)</f>
        <v>83.243243243243242</v>
      </c>
      <c r="K17" s="461">
        <v>177</v>
      </c>
      <c r="L17" s="461">
        <v>143</v>
      </c>
      <c r="M17" s="886">
        <f t="shared" si="2"/>
        <v>80.790960451977398</v>
      </c>
      <c r="N17" s="461">
        <v>143</v>
      </c>
      <c r="O17" s="886">
        <f t="shared" si="2"/>
        <v>80.790960451977398</v>
      </c>
      <c r="P17" s="462">
        <v>144</v>
      </c>
      <c r="Q17" s="886">
        <f t="shared" ref="Q17" si="18">IFERROR(P17/$K17*100,0)</f>
        <v>81.355932203389841</v>
      </c>
      <c r="R17" s="463">
        <v>143</v>
      </c>
      <c r="S17" s="886">
        <f t="shared" ref="S17" si="19">IFERROR(R17/$K17*100,0)</f>
        <v>80.790960451977398</v>
      </c>
    </row>
    <row r="18" spans="1:19" ht="20.100000000000001" customHeight="1" x14ac:dyDescent="0.25">
      <c r="A18" s="437"/>
      <c r="B18" s="464"/>
      <c r="C18" s="464"/>
      <c r="D18" s="459"/>
      <c r="E18" s="459"/>
      <c r="F18" s="884"/>
      <c r="G18" s="459"/>
      <c r="H18" s="884"/>
      <c r="I18" s="460"/>
      <c r="J18" s="884"/>
      <c r="K18" s="461"/>
      <c r="L18" s="461"/>
      <c r="M18" s="886"/>
      <c r="N18" s="461"/>
      <c r="O18" s="886"/>
      <c r="P18" s="461"/>
      <c r="Q18" s="886"/>
      <c r="R18" s="459"/>
      <c r="S18" s="886"/>
    </row>
    <row r="19" spans="1:19" ht="19.5" customHeight="1" thickBot="1" x14ac:dyDescent="0.3">
      <c r="A19" s="465" t="s">
        <v>476</v>
      </c>
      <c r="B19" s="446"/>
      <c r="C19" s="466"/>
      <c r="D19" s="467">
        <f>SUM(D11:D18)</f>
        <v>2219</v>
      </c>
      <c r="E19" s="467">
        <f>SUM(E11:E18)</f>
        <v>1937</v>
      </c>
      <c r="F19" s="885">
        <f>IFERROR(E19/$D19*100,0)</f>
        <v>87.291572780531766</v>
      </c>
      <c r="G19" s="467">
        <f>SUM(G11:G18)</f>
        <v>1892</v>
      </c>
      <c r="H19" s="885">
        <f>IFERROR(G19/$D19*100,0)</f>
        <v>85.263632266786843</v>
      </c>
      <c r="I19" s="468">
        <f>SUM(I11:I18)</f>
        <v>1850</v>
      </c>
      <c r="J19" s="885">
        <f>IFERROR(I19/$D19*100,0)</f>
        <v>83.370887787291565</v>
      </c>
      <c r="K19" s="468">
        <f>SUM(K11:K18)</f>
        <v>2118</v>
      </c>
      <c r="L19" s="468">
        <f>SUM(L11:L18)</f>
        <v>1907</v>
      </c>
      <c r="M19" s="887">
        <f t="shared" si="2"/>
        <v>90.037771482530687</v>
      </c>
      <c r="N19" s="468">
        <f>SUM(N11:N18)</f>
        <v>1906</v>
      </c>
      <c r="O19" s="887">
        <f t="shared" si="2"/>
        <v>89.990557129367332</v>
      </c>
      <c r="P19" s="468">
        <f>SUM(P11:P18)</f>
        <v>1891</v>
      </c>
      <c r="Q19" s="887">
        <f t="shared" ref="Q19" si="20">IFERROR(P19/$K19*100,0)</f>
        <v>89.282341831916895</v>
      </c>
      <c r="R19" s="467">
        <f>SUM(R11:R18)</f>
        <v>1897</v>
      </c>
      <c r="S19" s="887">
        <f t="shared" ref="S19" si="21">IFERROR(R19/$K19*100,0)</f>
        <v>89.565627950897081</v>
      </c>
    </row>
    <row r="20" spans="1:19" x14ac:dyDescent="0.25">
      <c r="A20" s="436"/>
      <c r="B20" s="436"/>
      <c r="C20" s="436"/>
      <c r="D20" s="436"/>
      <c r="E20" s="436"/>
      <c r="F20" s="436"/>
      <c r="G20" s="436"/>
      <c r="H20" s="436"/>
      <c r="I20" s="436"/>
      <c r="J20" s="436"/>
      <c r="K20" s="436"/>
      <c r="L20" s="436"/>
      <c r="M20" s="436"/>
      <c r="N20" s="436"/>
      <c r="O20" s="436"/>
      <c r="P20" s="436"/>
      <c r="Q20" s="436"/>
      <c r="R20" s="436"/>
      <c r="S20" s="436"/>
    </row>
    <row r="21" spans="1:19" x14ac:dyDescent="0.25">
      <c r="A21" s="449" t="s">
        <v>548</v>
      </c>
    </row>
    <row r="22" spans="1:19" x14ac:dyDescent="0.25">
      <c r="A22" s="449"/>
    </row>
    <row r="23" spans="1:19" x14ac:dyDescent="0.25">
      <c r="A23" s="449"/>
    </row>
  </sheetData>
  <mergeCells count="15">
    <mergeCell ref="A3:S3"/>
    <mergeCell ref="A7:A9"/>
    <mergeCell ref="B7:B9"/>
    <mergeCell ref="C7:C9"/>
    <mergeCell ref="D7:H7"/>
    <mergeCell ref="K7:S7"/>
    <mergeCell ref="D8:D9"/>
    <mergeCell ref="E8:F8"/>
    <mergeCell ref="G8:H8"/>
    <mergeCell ref="I8:J8"/>
    <mergeCell ref="K8:K9"/>
    <mergeCell ref="L8:M8"/>
    <mergeCell ref="N8:O8"/>
    <mergeCell ref="P8:Q8"/>
    <mergeCell ref="R8:S8"/>
  </mergeCells>
  <printOptions horizontalCentered="1"/>
  <pageMargins left="0.91" right="0.90551181102362199" top="1.14173228346457" bottom="0.90551181102362199" header="0" footer="0"/>
  <pageSetup paperSize="9" scale="59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rgb="FF92D050"/>
    <pageSetUpPr fitToPage="1"/>
  </sheetPr>
  <dimension ref="A1:P21"/>
  <sheetViews>
    <sheetView zoomScaleNormal="100" workbookViewId="0">
      <selection activeCell="D19" sqref="D11:P19"/>
    </sheetView>
  </sheetViews>
  <sheetFormatPr defaultColWidth="9.140625" defaultRowHeight="15" x14ac:dyDescent="0.25"/>
  <cols>
    <col min="1" max="1" width="5.7109375" style="63" customWidth="1"/>
    <col min="2" max="3" width="21.7109375" style="63" customWidth="1"/>
    <col min="4" max="4" width="15.28515625" style="63" customWidth="1"/>
    <col min="5" max="16" width="10.7109375" style="63" customWidth="1"/>
    <col min="17" max="256" width="9.140625" style="63"/>
    <col min="257" max="257" width="5.7109375" style="63" customWidth="1"/>
    <col min="258" max="259" width="21.7109375" style="63" customWidth="1"/>
    <col min="260" max="260" width="15.28515625" style="63" customWidth="1"/>
    <col min="261" max="272" width="10.7109375" style="63" customWidth="1"/>
    <col min="273" max="512" width="9.140625" style="63"/>
    <col min="513" max="513" width="5.7109375" style="63" customWidth="1"/>
    <col min="514" max="515" width="21.7109375" style="63" customWidth="1"/>
    <col min="516" max="516" width="15.28515625" style="63" customWidth="1"/>
    <col min="517" max="528" width="10.7109375" style="63" customWidth="1"/>
    <col min="529" max="768" width="9.140625" style="63"/>
    <col min="769" max="769" width="5.7109375" style="63" customWidth="1"/>
    <col min="770" max="771" width="21.7109375" style="63" customWidth="1"/>
    <col min="772" max="772" width="15.28515625" style="63" customWidth="1"/>
    <col min="773" max="784" width="10.7109375" style="63" customWidth="1"/>
    <col min="785" max="1024" width="9.140625" style="63"/>
    <col min="1025" max="1025" width="5.7109375" style="63" customWidth="1"/>
    <col min="1026" max="1027" width="21.7109375" style="63" customWidth="1"/>
    <col min="1028" max="1028" width="15.28515625" style="63" customWidth="1"/>
    <col min="1029" max="1040" width="10.7109375" style="63" customWidth="1"/>
    <col min="1041" max="1280" width="9.140625" style="63"/>
    <col min="1281" max="1281" width="5.7109375" style="63" customWidth="1"/>
    <col min="1282" max="1283" width="21.7109375" style="63" customWidth="1"/>
    <col min="1284" max="1284" width="15.28515625" style="63" customWidth="1"/>
    <col min="1285" max="1296" width="10.7109375" style="63" customWidth="1"/>
    <col min="1297" max="1536" width="9.140625" style="63"/>
    <col min="1537" max="1537" width="5.7109375" style="63" customWidth="1"/>
    <col min="1538" max="1539" width="21.7109375" style="63" customWidth="1"/>
    <col min="1540" max="1540" width="15.28515625" style="63" customWidth="1"/>
    <col min="1541" max="1552" width="10.7109375" style="63" customWidth="1"/>
    <col min="1553" max="1792" width="9.140625" style="63"/>
    <col min="1793" max="1793" width="5.7109375" style="63" customWidth="1"/>
    <col min="1794" max="1795" width="21.7109375" style="63" customWidth="1"/>
    <col min="1796" max="1796" width="15.28515625" style="63" customWidth="1"/>
    <col min="1797" max="1808" width="10.7109375" style="63" customWidth="1"/>
    <col min="1809" max="2048" width="9.140625" style="63"/>
    <col min="2049" max="2049" width="5.7109375" style="63" customWidth="1"/>
    <col min="2050" max="2051" width="21.7109375" style="63" customWidth="1"/>
    <col min="2052" max="2052" width="15.28515625" style="63" customWidth="1"/>
    <col min="2053" max="2064" width="10.7109375" style="63" customWidth="1"/>
    <col min="2065" max="2304" width="9.140625" style="63"/>
    <col min="2305" max="2305" width="5.7109375" style="63" customWidth="1"/>
    <col min="2306" max="2307" width="21.7109375" style="63" customWidth="1"/>
    <col min="2308" max="2308" width="15.28515625" style="63" customWidth="1"/>
    <col min="2309" max="2320" width="10.7109375" style="63" customWidth="1"/>
    <col min="2321" max="2560" width="9.140625" style="63"/>
    <col min="2561" max="2561" width="5.7109375" style="63" customWidth="1"/>
    <col min="2562" max="2563" width="21.7109375" style="63" customWidth="1"/>
    <col min="2564" max="2564" width="15.28515625" style="63" customWidth="1"/>
    <col min="2565" max="2576" width="10.7109375" style="63" customWidth="1"/>
    <col min="2577" max="2816" width="9.140625" style="63"/>
    <col min="2817" max="2817" width="5.7109375" style="63" customWidth="1"/>
    <col min="2818" max="2819" width="21.7109375" style="63" customWidth="1"/>
    <col min="2820" max="2820" width="15.28515625" style="63" customWidth="1"/>
    <col min="2821" max="2832" width="10.7109375" style="63" customWidth="1"/>
    <col min="2833" max="3072" width="9.140625" style="63"/>
    <col min="3073" max="3073" width="5.7109375" style="63" customWidth="1"/>
    <col min="3074" max="3075" width="21.7109375" style="63" customWidth="1"/>
    <col min="3076" max="3076" width="15.28515625" style="63" customWidth="1"/>
    <col min="3077" max="3088" width="10.7109375" style="63" customWidth="1"/>
    <col min="3089" max="3328" width="9.140625" style="63"/>
    <col min="3329" max="3329" width="5.7109375" style="63" customWidth="1"/>
    <col min="3330" max="3331" width="21.7109375" style="63" customWidth="1"/>
    <col min="3332" max="3332" width="15.28515625" style="63" customWidth="1"/>
    <col min="3333" max="3344" width="10.7109375" style="63" customWidth="1"/>
    <col min="3345" max="3584" width="9.140625" style="63"/>
    <col min="3585" max="3585" width="5.7109375" style="63" customWidth="1"/>
    <col min="3586" max="3587" width="21.7109375" style="63" customWidth="1"/>
    <col min="3588" max="3588" width="15.28515625" style="63" customWidth="1"/>
    <col min="3589" max="3600" width="10.7109375" style="63" customWidth="1"/>
    <col min="3601" max="3840" width="9.140625" style="63"/>
    <col min="3841" max="3841" width="5.7109375" style="63" customWidth="1"/>
    <col min="3842" max="3843" width="21.7109375" style="63" customWidth="1"/>
    <col min="3844" max="3844" width="15.28515625" style="63" customWidth="1"/>
    <col min="3845" max="3856" width="10.7109375" style="63" customWidth="1"/>
    <col min="3857" max="4096" width="9.140625" style="63"/>
    <col min="4097" max="4097" width="5.7109375" style="63" customWidth="1"/>
    <col min="4098" max="4099" width="21.7109375" style="63" customWidth="1"/>
    <col min="4100" max="4100" width="15.28515625" style="63" customWidth="1"/>
    <col min="4101" max="4112" width="10.7109375" style="63" customWidth="1"/>
    <col min="4113" max="4352" width="9.140625" style="63"/>
    <col min="4353" max="4353" width="5.7109375" style="63" customWidth="1"/>
    <col min="4354" max="4355" width="21.7109375" style="63" customWidth="1"/>
    <col min="4356" max="4356" width="15.28515625" style="63" customWidth="1"/>
    <col min="4357" max="4368" width="10.7109375" style="63" customWidth="1"/>
    <col min="4369" max="4608" width="9.140625" style="63"/>
    <col min="4609" max="4609" width="5.7109375" style="63" customWidth="1"/>
    <col min="4610" max="4611" width="21.7109375" style="63" customWidth="1"/>
    <col min="4612" max="4612" width="15.28515625" style="63" customWidth="1"/>
    <col min="4613" max="4624" width="10.7109375" style="63" customWidth="1"/>
    <col min="4625" max="4864" width="9.140625" style="63"/>
    <col min="4865" max="4865" width="5.7109375" style="63" customWidth="1"/>
    <col min="4866" max="4867" width="21.7109375" style="63" customWidth="1"/>
    <col min="4868" max="4868" width="15.28515625" style="63" customWidth="1"/>
    <col min="4869" max="4880" width="10.7109375" style="63" customWidth="1"/>
    <col min="4881" max="5120" width="9.140625" style="63"/>
    <col min="5121" max="5121" width="5.7109375" style="63" customWidth="1"/>
    <col min="5122" max="5123" width="21.7109375" style="63" customWidth="1"/>
    <col min="5124" max="5124" width="15.28515625" style="63" customWidth="1"/>
    <col min="5125" max="5136" width="10.7109375" style="63" customWidth="1"/>
    <col min="5137" max="5376" width="9.140625" style="63"/>
    <col min="5377" max="5377" width="5.7109375" style="63" customWidth="1"/>
    <col min="5378" max="5379" width="21.7109375" style="63" customWidth="1"/>
    <col min="5380" max="5380" width="15.28515625" style="63" customWidth="1"/>
    <col min="5381" max="5392" width="10.7109375" style="63" customWidth="1"/>
    <col min="5393" max="5632" width="9.140625" style="63"/>
    <col min="5633" max="5633" width="5.7109375" style="63" customWidth="1"/>
    <col min="5634" max="5635" width="21.7109375" style="63" customWidth="1"/>
    <col min="5636" max="5636" width="15.28515625" style="63" customWidth="1"/>
    <col min="5637" max="5648" width="10.7109375" style="63" customWidth="1"/>
    <col min="5649" max="5888" width="9.140625" style="63"/>
    <col min="5889" max="5889" width="5.7109375" style="63" customWidth="1"/>
    <col min="5890" max="5891" width="21.7109375" style="63" customWidth="1"/>
    <col min="5892" max="5892" width="15.28515625" style="63" customWidth="1"/>
    <col min="5893" max="5904" width="10.7109375" style="63" customWidth="1"/>
    <col min="5905" max="6144" width="9.140625" style="63"/>
    <col min="6145" max="6145" width="5.7109375" style="63" customWidth="1"/>
    <col min="6146" max="6147" width="21.7109375" style="63" customWidth="1"/>
    <col min="6148" max="6148" width="15.28515625" style="63" customWidth="1"/>
    <col min="6149" max="6160" width="10.7109375" style="63" customWidth="1"/>
    <col min="6161" max="6400" width="9.140625" style="63"/>
    <col min="6401" max="6401" width="5.7109375" style="63" customWidth="1"/>
    <col min="6402" max="6403" width="21.7109375" style="63" customWidth="1"/>
    <col min="6404" max="6404" width="15.28515625" style="63" customWidth="1"/>
    <col min="6405" max="6416" width="10.7109375" style="63" customWidth="1"/>
    <col min="6417" max="6656" width="9.140625" style="63"/>
    <col min="6657" max="6657" width="5.7109375" style="63" customWidth="1"/>
    <col min="6658" max="6659" width="21.7109375" style="63" customWidth="1"/>
    <col min="6660" max="6660" width="15.28515625" style="63" customWidth="1"/>
    <col min="6661" max="6672" width="10.7109375" style="63" customWidth="1"/>
    <col min="6673" max="6912" width="9.140625" style="63"/>
    <col min="6913" max="6913" width="5.7109375" style="63" customWidth="1"/>
    <col min="6914" max="6915" width="21.7109375" style="63" customWidth="1"/>
    <col min="6916" max="6916" width="15.28515625" style="63" customWidth="1"/>
    <col min="6917" max="6928" width="10.7109375" style="63" customWidth="1"/>
    <col min="6929" max="7168" width="9.140625" style="63"/>
    <col min="7169" max="7169" width="5.7109375" style="63" customWidth="1"/>
    <col min="7170" max="7171" width="21.7109375" style="63" customWidth="1"/>
    <col min="7172" max="7172" width="15.28515625" style="63" customWidth="1"/>
    <col min="7173" max="7184" width="10.7109375" style="63" customWidth="1"/>
    <col min="7185" max="7424" width="9.140625" style="63"/>
    <col min="7425" max="7425" width="5.7109375" style="63" customWidth="1"/>
    <col min="7426" max="7427" width="21.7109375" style="63" customWidth="1"/>
    <col min="7428" max="7428" width="15.28515625" style="63" customWidth="1"/>
    <col min="7429" max="7440" width="10.7109375" style="63" customWidth="1"/>
    <col min="7441" max="7680" width="9.140625" style="63"/>
    <col min="7681" max="7681" width="5.7109375" style="63" customWidth="1"/>
    <col min="7682" max="7683" width="21.7109375" style="63" customWidth="1"/>
    <col min="7684" max="7684" width="15.28515625" style="63" customWidth="1"/>
    <col min="7685" max="7696" width="10.7109375" style="63" customWidth="1"/>
    <col min="7697" max="7936" width="9.140625" style="63"/>
    <col min="7937" max="7937" width="5.7109375" style="63" customWidth="1"/>
    <col min="7938" max="7939" width="21.7109375" style="63" customWidth="1"/>
    <col min="7940" max="7940" width="15.28515625" style="63" customWidth="1"/>
    <col min="7941" max="7952" width="10.7109375" style="63" customWidth="1"/>
    <col min="7953" max="8192" width="9.140625" style="63"/>
    <col min="8193" max="8193" width="5.7109375" style="63" customWidth="1"/>
    <col min="8194" max="8195" width="21.7109375" style="63" customWidth="1"/>
    <col min="8196" max="8196" width="15.28515625" style="63" customWidth="1"/>
    <col min="8197" max="8208" width="10.7109375" style="63" customWidth="1"/>
    <col min="8209" max="8448" width="9.140625" style="63"/>
    <col min="8449" max="8449" width="5.7109375" style="63" customWidth="1"/>
    <col min="8450" max="8451" width="21.7109375" style="63" customWidth="1"/>
    <col min="8452" max="8452" width="15.28515625" style="63" customWidth="1"/>
    <col min="8453" max="8464" width="10.7109375" style="63" customWidth="1"/>
    <col min="8465" max="8704" width="9.140625" style="63"/>
    <col min="8705" max="8705" width="5.7109375" style="63" customWidth="1"/>
    <col min="8706" max="8707" width="21.7109375" style="63" customWidth="1"/>
    <col min="8708" max="8708" width="15.28515625" style="63" customWidth="1"/>
    <col min="8709" max="8720" width="10.7109375" style="63" customWidth="1"/>
    <col min="8721" max="8960" width="9.140625" style="63"/>
    <col min="8961" max="8961" width="5.7109375" style="63" customWidth="1"/>
    <col min="8962" max="8963" width="21.7109375" style="63" customWidth="1"/>
    <col min="8964" max="8964" width="15.28515625" style="63" customWidth="1"/>
    <col min="8965" max="8976" width="10.7109375" style="63" customWidth="1"/>
    <col min="8977" max="9216" width="9.140625" style="63"/>
    <col min="9217" max="9217" width="5.7109375" style="63" customWidth="1"/>
    <col min="9218" max="9219" width="21.7109375" style="63" customWidth="1"/>
    <col min="9220" max="9220" width="15.28515625" style="63" customWidth="1"/>
    <col min="9221" max="9232" width="10.7109375" style="63" customWidth="1"/>
    <col min="9233" max="9472" width="9.140625" style="63"/>
    <col min="9473" max="9473" width="5.7109375" style="63" customWidth="1"/>
    <col min="9474" max="9475" width="21.7109375" style="63" customWidth="1"/>
    <col min="9476" max="9476" width="15.28515625" style="63" customWidth="1"/>
    <col min="9477" max="9488" width="10.7109375" style="63" customWidth="1"/>
    <col min="9489" max="9728" width="9.140625" style="63"/>
    <col min="9729" max="9729" width="5.7109375" style="63" customWidth="1"/>
    <col min="9730" max="9731" width="21.7109375" style="63" customWidth="1"/>
    <col min="9732" max="9732" width="15.28515625" style="63" customWidth="1"/>
    <col min="9733" max="9744" width="10.7109375" style="63" customWidth="1"/>
    <col min="9745" max="9984" width="9.140625" style="63"/>
    <col min="9985" max="9985" width="5.7109375" style="63" customWidth="1"/>
    <col min="9986" max="9987" width="21.7109375" style="63" customWidth="1"/>
    <col min="9988" max="9988" width="15.28515625" style="63" customWidth="1"/>
    <col min="9989" max="10000" width="10.7109375" style="63" customWidth="1"/>
    <col min="10001" max="10240" width="9.140625" style="63"/>
    <col min="10241" max="10241" width="5.7109375" style="63" customWidth="1"/>
    <col min="10242" max="10243" width="21.7109375" style="63" customWidth="1"/>
    <col min="10244" max="10244" width="15.28515625" style="63" customWidth="1"/>
    <col min="10245" max="10256" width="10.7109375" style="63" customWidth="1"/>
    <col min="10257" max="10496" width="9.140625" style="63"/>
    <col min="10497" max="10497" width="5.7109375" style="63" customWidth="1"/>
    <col min="10498" max="10499" width="21.7109375" style="63" customWidth="1"/>
    <col min="10500" max="10500" width="15.28515625" style="63" customWidth="1"/>
    <col min="10501" max="10512" width="10.7109375" style="63" customWidth="1"/>
    <col min="10513" max="10752" width="9.140625" style="63"/>
    <col min="10753" max="10753" width="5.7109375" style="63" customWidth="1"/>
    <col min="10754" max="10755" width="21.7109375" style="63" customWidth="1"/>
    <col min="10756" max="10756" width="15.28515625" style="63" customWidth="1"/>
    <col min="10757" max="10768" width="10.7109375" style="63" customWidth="1"/>
    <col min="10769" max="11008" width="9.140625" style="63"/>
    <col min="11009" max="11009" width="5.7109375" style="63" customWidth="1"/>
    <col min="11010" max="11011" width="21.7109375" style="63" customWidth="1"/>
    <col min="11012" max="11012" width="15.28515625" style="63" customWidth="1"/>
    <col min="11013" max="11024" width="10.7109375" style="63" customWidth="1"/>
    <col min="11025" max="11264" width="9.140625" style="63"/>
    <col min="11265" max="11265" width="5.7109375" style="63" customWidth="1"/>
    <col min="11266" max="11267" width="21.7109375" style="63" customWidth="1"/>
    <col min="11268" max="11268" width="15.28515625" style="63" customWidth="1"/>
    <col min="11269" max="11280" width="10.7109375" style="63" customWidth="1"/>
    <col min="11281" max="11520" width="9.140625" style="63"/>
    <col min="11521" max="11521" width="5.7109375" style="63" customWidth="1"/>
    <col min="11522" max="11523" width="21.7109375" style="63" customWidth="1"/>
    <col min="11524" max="11524" width="15.28515625" style="63" customWidth="1"/>
    <col min="11525" max="11536" width="10.7109375" style="63" customWidth="1"/>
    <col min="11537" max="11776" width="9.140625" style="63"/>
    <col min="11777" max="11777" width="5.7109375" style="63" customWidth="1"/>
    <col min="11778" max="11779" width="21.7109375" style="63" customWidth="1"/>
    <col min="11780" max="11780" width="15.28515625" style="63" customWidth="1"/>
    <col min="11781" max="11792" width="10.7109375" style="63" customWidth="1"/>
    <col min="11793" max="12032" width="9.140625" style="63"/>
    <col min="12033" max="12033" width="5.7109375" style="63" customWidth="1"/>
    <col min="12034" max="12035" width="21.7109375" style="63" customWidth="1"/>
    <col min="12036" max="12036" width="15.28515625" style="63" customWidth="1"/>
    <col min="12037" max="12048" width="10.7109375" style="63" customWidth="1"/>
    <col min="12049" max="12288" width="9.140625" style="63"/>
    <col min="12289" max="12289" width="5.7109375" style="63" customWidth="1"/>
    <col min="12290" max="12291" width="21.7109375" style="63" customWidth="1"/>
    <col min="12292" max="12292" width="15.28515625" style="63" customWidth="1"/>
    <col min="12293" max="12304" width="10.7109375" style="63" customWidth="1"/>
    <col min="12305" max="12544" width="9.140625" style="63"/>
    <col min="12545" max="12545" width="5.7109375" style="63" customWidth="1"/>
    <col min="12546" max="12547" width="21.7109375" style="63" customWidth="1"/>
    <col min="12548" max="12548" width="15.28515625" style="63" customWidth="1"/>
    <col min="12549" max="12560" width="10.7109375" style="63" customWidth="1"/>
    <col min="12561" max="12800" width="9.140625" style="63"/>
    <col min="12801" max="12801" width="5.7109375" style="63" customWidth="1"/>
    <col min="12802" max="12803" width="21.7109375" style="63" customWidth="1"/>
    <col min="12804" max="12804" width="15.28515625" style="63" customWidth="1"/>
    <col min="12805" max="12816" width="10.7109375" style="63" customWidth="1"/>
    <col min="12817" max="13056" width="9.140625" style="63"/>
    <col min="13057" max="13057" width="5.7109375" style="63" customWidth="1"/>
    <col min="13058" max="13059" width="21.7109375" style="63" customWidth="1"/>
    <col min="13060" max="13060" width="15.28515625" style="63" customWidth="1"/>
    <col min="13061" max="13072" width="10.7109375" style="63" customWidth="1"/>
    <col min="13073" max="13312" width="9.140625" style="63"/>
    <col min="13313" max="13313" width="5.7109375" style="63" customWidth="1"/>
    <col min="13314" max="13315" width="21.7109375" style="63" customWidth="1"/>
    <col min="13316" max="13316" width="15.28515625" style="63" customWidth="1"/>
    <col min="13317" max="13328" width="10.7109375" style="63" customWidth="1"/>
    <col min="13329" max="13568" width="9.140625" style="63"/>
    <col min="13569" max="13569" width="5.7109375" style="63" customWidth="1"/>
    <col min="13570" max="13571" width="21.7109375" style="63" customWidth="1"/>
    <col min="13572" max="13572" width="15.28515625" style="63" customWidth="1"/>
    <col min="13573" max="13584" width="10.7109375" style="63" customWidth="1"/>
    <col min="13585" max="13824" width="9.140625" style="63"/>
    <col min="13825" max="13825" width="5.7109375" style="63" customWidth="1"/>
    <col min="13826" max="13827" width="21.7109375" style="63" customWidth="1"/>
    <col min="13828" max="13828" width="15.28515625" style="63" customWidth="1"/>
    <col min="13829" max="13840" width="10.7109375" style="63" customWidth="1"/>
    <col min="13841" max="14080" width="9.140625" style="63"/>
    <col min="14081" max="14081" width="5.7109375" style="63" customWidth="1"/>
    <col min="14082" max="14083" width="21.7109375" style="63" customWidth="1"/>
    <col min="14084" max="14084" width="15.28515625" style="63" customWidth="1"/>
    <col min="14085" max="14096" width="10.7109375" style="63" customWidth="1"/>
    <col min="14097" max="14336" width="9.140625" style="63"/>
    <col min="14337" max="14337" width="5.7109375" style="63" customWidth="1"/>
    <col min="14338" max="14339" width="21.7109375" style="63" customWidth="1"/>
    <col min="14340" max="14340" width="15.28515625" style="63" customWidth="1"/>
    <col min="14341" max="14352" width="10.7109375" style="63" customWidth="1"/>
    <col min="14353" max="14592" width="9.140625" style="63"/>
    <col min="14593" max="14593" width="5.7109375" style="63" customWidth="1"/>
    <col min="14594" max="14595" width="21.7109375" style="63" customWidth="1"/>
    <col min="14596" max="14596" width="15.28515625" style="63" customWidth="1"/>
    <col min="14597" max="14608" width="10.7109375" style="63" customWidth="1"/>
    <col min="14609" max="14848" width="9.140625" style="63"/>
    <col min="14849" max="14849" width="5.7109375" style="63" customWidth="1"/>
    <col min="14850" max="14851" width="21.7109375" style="63" customWidth="1"/>
    <col min="14852" max="14852" width="15.28515625" style="63" customWidth="1"/>
    <col min="14853" max="14864" width="10.7109375" style="63" customWidth="1"/>
    <col min="14865" max="15104" width="9.140625" style="63"/>
    <col min="15105" max="15105" width="5.7109375" style="63" customWidth="1"/>
    <col min="15106" max="15107" width="21.7109375" style="63" customWidth="1"/>
    <col min="15108" max="15108" width="15.28515625" style="63" customWidth="1"/>
    <col min="15109" max="15120" width="10.7109375" style="63" customWidth="1"/>
    <col min="15121" max="15360" width="9.140625" style="63"/>
    <col min="15361" max="15361" width="5.7109375" style="63" customWidth="1"/>
    <col min="15362" max="15363" width="21.7109375" style="63" customWidth="1"/>
    <col min="15364" max="15364" width="15.28515625" style="63" customWidth="1"/>
    <col min="15365" max="15376" width="10.7109375" style="63" customWidth="1"/>
    <col min="15377" max="15616" width="9.140625" style="63"/>
    <col min="15617" max="15617" width="5.7109375" style="63" customWidth="1"/>
    <col min="15618" max="15619" width="21.7109375" style="63" customWidth="1"/>
    <col min="15620" max="15620" width="15.28515625" style="63" customWidth="1"/>
    <col min="15621" max="15632" width="10.7109375" style="63" customWidth="1"/>
    <col min="15633" max="15872" width="9.140625" style="63"/>
    <col min="15873" max="15873" width="5.7109375" style="63" customWidth="1"/>
    <col min="15874" max="15875" width="21.7109375" style="63" customWidth="1"/>
    <col min="15876" max="15876" width="15.28515625" style="63" customWidth="1"/>
    <col min="15877" max="15888" width="10.7109375" style="63" customWidth="1"/>
    <col min="15889" max="16128" width="9.140625" style="63"/>
    <col min="16129" max="16129" width="5.7109375" style="63" customWidth="1"/>
    <col min="16130" max="16131" width="21.7109375" style="63" customWidth="1"/>
    <col min="16132" max="16132" width="15.28515625" style="63" customWidth="1"/>
    <col min="16133" max="16144" width="10.7109375" style="63" customWidth="1"/>
    <col min="16145" max="16384" width="9.140625" style="63"/>
  </cols>
  <sheetData>
    <row r="1" spans="1:16" ht="15.75" x14ac:dyDescent="0.25">
      <c r="A1" s="217" t="s">
        <v>1045</v>
      </c>
    </row>
    <row r="3" spans="1:16" ht="15.75" x14ac:dyDescent="0.25">
      <c r="A3" s="426" t="s">
        <v>577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</row>
    <row r="4" spans="1:16" ht="15.75" x14ac:dyDescent="0.25">
      <c r="A4" s="160"/>
      <c r="B4" s="160"/>
      <c r="C4" s="160"/>
      <c r="D4" s="160"/>
      <c r="E4" s="160"/>
      <c r="F4" s="427"/>
      <c r="G4" s="427" t="str">
        <f>'1'!E5</f>
        <v>KABUPATEN</v>
      </c>
      <c r="H4" s="428" t="str">
        <f>'1'!$F$5</f>
        <v>BELITUNG TIMUR</v>
      </c>
      <c r="I4" s="160"/>
      <c r="J4" s="160"/>
      <c r="K4" s="426"/>
      <c r="L4" s="426"/>
      <c r="M4" s="426"/>
      <c r="N4" s="426"/>
      <c r="O4" s="426"/>
      <c r="P4" s="426"/>
    </row>
    <row r="5" spans="1:16" ht="15.75" x14ac:dyDescent="0.25">
      <c r="A5" s="160"/>
      <c r="B5" s="160"/>
      <c r="C5" s="160"/>
      <c r="D5" s="160"/>
      <c r="E5" s="160"/>
      <c r="F5" s="427"/>
      <c r="G5" s="427" t="str">
        <f>'1'!E6</f>
        <v>TAHUN</v>
      </c>
      <c r="H5" s="428">
        <f>'1'!$F$6</f>
        <v>2023</v>
      </c>
      <c r="I5" s="160"/>
      <c r="J5" s="160"/>
      <c r="K5" s="426"/>
      <c r="L5" s="426"/>
      <c r="M5" s="426"/>
      <c r="N5" s="426"/>
      <c r="O5" s="426"/>
      <c r="P5" s="426"/>
    </row>
    <row r="6" spans="1:16" ht="15.75" thickBot="1" x14ac:dyDescent="0.3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6" ht="18" customHeight="1" x14ac:dyDescent="0.25">
      <c r="A7" s="1164" t="s">
        <v>2</v>
      </c>
      <c r="B7" s="1164" t="s">
        <v>253</v>
      </c>
      <c r="C7" s="1164" t="s">
        <v>407</v>
      </c>
      <c r="D7" s="1169" t="s">
        <v>578</v>
      </c>
      <c r="E7" s="1215" t="s">
        <v>579</v>
      </c>
      <c r="F7" s="1216"/>
      <c r="G7" s="1216"/>
      <c r="H7" s="1216"/>
      <c r="I7" s="1216"/>
      <c r="J7" s="1216"/>
      <c r="K7" s="1216"/>
      <c r="L7" s="1216"/>
      <c r="M7" s="1216"/>
      <c r="N7" s="1216"/>
      <c r="O7" s="1216"/>
      <c r="P7" s="1217"/>
    </row>
    <row r="8" spans="1:16" ht="18" customHeight="1" x14ac:dyDescent="0.25">
      <c r="A8" s="1164"/>
      <c r="B8" s="1164"/>
      <c r="C8" s="1164"/>
      <c r="D8" s="1169"/>
      <c r="E8" s="625" t="s">
        <v>580</v>
      </c>
      <c r="F8" s="626"/>
      <c r="G8" s="625" t="s">
        <v>581</v>
      </c>
      <c r="H8" s="626"/>
      <c r="I8" s="625" t="s">
        <v>582</v>
      </c>
      <c r="J8" s="626"/>
      <c r="K8" s="625" t="s">
        <v>583</v>
      </c>
      <c r="L8" s="626"/>
      <c r="M8" s="625" t="s">
        <v>584</v>
      </c>
      <c r="N8" s="627"/>
      <c r="O8" s="625" t="s">
        <v>585</v>
      </c>
      <c r="P8" s="627"/>
    </row>
    <row r="9" spans="1:16" ht="18" customHeight="1" x14ac:dyDescent="0.25">
      <c r="A9" s="1165"/>
      <c r="B9" s="1165"/>
      <c r="C9" s="1165"/>
      <c r="D9" s="1170"/>
      <c r="E9" s="583" t="s">
        <v>255</v>
      </c>
      <c r="F9" s="583" t="s">
        <v>27</v>
      </c>
      <c r="G9" s="583" t="s">
        <v>255</v>
      </c>
      <c r="H9" s="583" t="s">
        <v>27</v>
      </c>
      <c r="I9" s="583" t="s">
        <v>255</v>
      </c>
      <c r="J9" s="583" t="s">
        <v>27</v>
      </c>
      <c r="K9" s="583" t="s">
        <v>255</v>
      </c>
      <c r="L9" s="583" t="s">
        <v>27</v>
      </c>
      <c r="M9" s="583" t="s">
        <v>255</v>
      </c>
      <c r="N9" s="583" t="s">
        <v>27</v>
      </c>
      <c r="O9" s="583" t="s">
        <v>255</v>
      </c>
      <c r="P9" s="583" t="s">
        <v>27</v>
      </c>
    </row>
    <row r="10" spans="1:16" s="747" customFormat="1" ht="12" x14ac:dyDescent="0.25">
      <c r="A10" s="745">
        <v>1</v>
      </c>
      <c r="B10" s="745">
        <v>2</v>
      </c>
      <c r="C10" s="745">
        <v>3</v>
      </c>
      <c r="D10" s="745">
        <v>4</v>
      </c>
      <c r="E10" s="745">
        <v>5</v>
      </c>
      <c r="F10" s="745">
        <v>6</v>
      </c>
      <c r="G10" s="745">
        <v>7</v>
      </c>
      <c r="H10" s="745">
        <v>8</v>
      </c>
      <c r="I10" s="745">
        <v>9</v>
      </c>
      <c r="J10" s="745">
        <v>10</v>
      </c>
      <c r="K10" s="745">
        <v>11</v>
      </c>
      <c r="L10" s="745">
        <v>12</v>
      </c>
      <c r="M10" s="745">
        <v>13</v>
      </c>
      <c r="N10" s="745">
        <v>14</v>
      </c>
      <c r="O10" s="745">
        <v>15</v>
      </c>
      <c r="P10" s="745">
        <v>16</v>
      </c>
    </row>
    <row r="11" spans="1:16" ht="18" customHeight="1" x14ac:dyDescent="0.25">
      <c r="A11" s="725">
        <v>1</v>
      </c>
      <c r="B11" s="93" t="str">
        <f>'9'!B9</f>
        <v>Manggar</v>
      </c>
      <c r="C11" s="93" t="str">
        <f>'9'!C9</f>
        <v>Manggar</v>
      </c>
      <c r="D11" s="214">
        <f>'24'!D11</f>
        <v>687</v>
      </c>
      <c r="E11" s="101">
        <v>0</v>
      </c>
      <c r="F11" s="888">
        <f>IFERROR(E11/$D11*100,0)</f>
        <v>0</v>
      </c>
      <c r="G11" s="101">
        <v>0</v>
      </c>
      <c r="H11" s="888">
        <f>IFERROR(G11/$D11*100,0)</f>
        <v>0</v>
      </c>
      <c r="I11" s="101">
        <v>0</v>
      </c>
      <c r="J11" s="888">
        <f>IFERROR(I11/$D11*100,0)</f>
        <v>0</v>
      </c>
      <c r="K11" s="101">
        <v>0</v>
      </c>
      <c r="L11" s="888">
        <f>IFERROR(K11/$D11*100,0)</f>
        <v>0</v>
      </c>
      <c r="M11" s="101">
        <v>621</v>
      </c>
      <c r="N11" s="888">
        <f>IFERROR(M11/$D11*100,0)</f>
        <v>90.393013100436676</v>
      </c>
      <c r="O11" s="101">
        <f>SUM(G11,I11,K11,M11)</f>
        <v>621</v>
      </c>
      <c r="P11" s="888">
        <f>IFERROR(O11/$D11*100,0)</f>
        <v>90.393013100436676</v>
      </c>
    </row>
    <row r="12" spans="1:16" ht="18" customHeight="1" x14ac:dyDescent="0.25">
      <c r="A12" s="724">
        <v>2</v>
      </c>
      <c r="B12" s="93" t="str">
        <f>'9'!B10</f>
        <v>Damar</v>
      </c>
      <c r="C12" s="93" t="str">
        <f>'9'!C10</f>
        <v>Mengkubang</v>
      </c>
      <c r="D12" s="214">
        <f>'24'!D12</f>
        <v>231</v>
      </c>
      <c r="E12" s="101">
        <v>0</v>
      </c>
      <c r="F12" s="888">
        <f t="shared" ref="F12:H19" si="0">IFERROR(E12/$D12*100,0)</f>
        <v>0</v>
      </c>
      <c r="G12" s="101">
        <v>0</v>
      </c>
      <c r="H12" s="888">
        <f t="shared" si="0"/>
        <v>0</v>
      </c>
      <c r="I12" s="101">
        <v>0</v>
      </c>
      <c r="J12" s="888">
        <f t="shared" ref="J12" si="1">IFERROR(I12/$D12*100,0)</f>
        <v>0</v>
      </c>
      <c r="K12" s="101">
        <v>0</v>
      </c>
      <c r="L12" s="888">
        <f t="shared" ref="L12" si="2">IFERROR(K12/$D12*100,0)</f>
        <v>0</v>
      </c>
      <c r="M12" s="101">
        <v>189</v>
      </c>
      <c r="N12" s="888">
        <f t="shared" ref="N12" si="3">IFERROR(M12/$D12*100,0)</f>
        <v>81.818181818181827</v>
      </c>
      <c r="O12" s="101">
        <f t="shared" ref="O12:O17" si="4">SUM(G12,I12,K12,M12)</f>
        <v>189</v>
      </c>
      <c r="P12" s="888">
        <f t="shared" ref="P12" si="5">IFERROR(O12/$D12*100,0)</f>
        <v>81.818181818181827</v>
      </c>
    </row>
    <row r="13" spans="1:16" ht="18" customHeight="1" x14ac:dyDescent="0.25">
      <c r="A13" s="724">
        <v>3</v>
      </c>
      <c r="B13" s="93" t="str">
        <f>'9'!B11</f>
        <v>Kelapa Kampit</v>
      </c>
      <c r="C13" s="93" t="str">
        <f>'9'!C11</f>
        <v>Kelapa Kampit</v>
      </c>
      <c r="D13" s="214">
        <f>'24'!D13</f>
        <v>328</v>
      </c>
      <c r="E13" s="101">
        <v>0</v>
      </c>
      <c r="F13" s="888">
        <f t="shared" si="0"/>
        <v>0</v>
      </c>
      <c r="G13" s="101">
        <v>0</v>
      </c>
      <c r="H13" s="888">
        <f t="shared" si="0"/>
        <v>0</v>
      </c>
      <c r="I13" s="101">
        <v>0</v>
      </c>
      <c r="J13" s="888">
        <f t="shared" ref="J13" si="6">IFERROR(I13/$D13*100,0)</f>
        <v>0</v>
      </c>
      <c r="K13" s="101">
        <v>0</v>
      </c>
      <c r="L13" s="888">
        <f t="shared" ref="L13" si="7">IFERROR(K13/$D13*100,0)</f>
        <v>0</v>
      </c>
      <c r="M13" s="101">
        <v>250</v>
      </c>
      <c r="N13" s="888">
        <f t="shared" ref="N13" si="8">IFERROR(M13/$D13*100,0)</f>
        <v>76.219512195121951</v>
      </c>
      <c r="O13" s="101">
        <f t="shared" si="4"/>
        <v>250</v>
      </c>
      <c r="P13" s="888">
        <f t="shared" ref="P13" si="9">IFERROR(O13/$D13*100,0)</f>
        <v>76.219512195121951</v>
      </c>
    </row>
    <row r="14" spans="1:16" ht="18" customHeight="1" x14ac:dyDescent="0.25">
      <c r="A14" s="724">
        <v>4</v>
      </c>
      <c r="B14" s="93" t="str">
        <f>'9'!B12</f>
        <v>Gantung</v>
      </c>
      <c r="C14" s="93" t="str">
        <f>'9'!C12</f>
        <v>Gantung</v>
      </c>
      <c r="D14" s="214">
        <f>'24'!D14</f>
        <v>507</v>
      </c>
      <c r="E14" s="101">
        <v>5</v>
      </c>
      <c r="F14" s="888">
        <f t="shared" si="0"/>
        <v>0.98619329388560162</v>
      </c>
      <c r="G14" s="101">
        <v>24</v>
      </c>
      <c r="H14" s="888">
        <f t="shared" si="0"/>
        <v>4.7337278106508878</v>
      </c>
      <c r="I14" s="101">
        <v>45</v>
      </c>
      <c r="J14" s="888">
        <f t="shared" ref="J14" si="10">IFERROR(I14/$D14*100,0)</f>
        <v>8.8757396449704142</v>
      </c>
      <c r="K14" s="101">
        <v>141</v>
      </c>
      <c r="L14" s="888">
        <f t="shared" ref="L14" si="11">IFERROR(K14/$D14*100,0)</f>
        <v>27.810650887573964</v>
      </c>
      <c r="M14" s="101">
        <v>246</v>
      </c>
      <c r="N14" s="888">
        <f t="shared" ref="N14" si="12">IFERROR(M14/$D14*100,0)</f>
        <v>48.520710059171599</v>
      </c>
      <c r="O14" s="101">
        <f t="shared" si="4"/>
        <v>456</v>
      </c>
      <c r="P14" s="888">
        <f t="shared" ref="P14" si="13">IFERROR(O14/$D14*100,0)</f>
        <v>89.940828402366861</v>
      </c>
    </row>
    <row r="15" spans="1:16" ht="18" customHeight="1" x14ac:dyDescent="0.25">
      <c r="A15" s="724">
        <v>5</v>
      </c>
      <c r="B15" s="93" t="str">
        <f>'9'!B13</f>
        <v>Simpang Renggiang</v>
      </c>
      <c r="C15" s="93" t="str">
        <f>'9'!C13</f>
        <v>Renggiang</v>
      </c>
      <c r="D15" s="214">
        <f>'24'!D15</f>
        <v>132</v>
      </c>
      <c r="E15" s="101">
        <v>0</v>
      </c>
      <c r="F15" s="888">
        <f t="shared" si="0"/>
        <v>0</v>
      </c>
      <c r="G15" s="101">
        <v>0</v>
      </c>
      <c r="H15" s="888">
        <f t="shared" si="0"/>
        <v>0</v>
      </c>
      <c r="I15" s="101">
        <v>0</v>
      </c>
      <c r="J15" s="888">
        <f t="shared" ref="J15" si="14">IFERROR(I15/$D15*100,0)</f>
        <v>0</v>
      </c>
      <c r="K15" s="101">
        <v>0</v>
      </c>
      <c r="L15" s="888">
        <f t="shared" ref="L15" si="15">IFERROR(K15/$D15*100,0)</f>
        <v>0</v>
      </c>
      <c r="M15" s="101">
        <v>110</v>
      </c>
      <c r="N15" s="888">
        <f t="shared" ref="N15" si="16">IFERROR(M15/$D15*100,0)</f>
        <v>83.333333333333343</v>
      </c>
      <c r="O15" s="101">
        <f t="shared" si="4"/>
        <v>110</v>
      </c>
      <c r="P15" s="888">
        <f t="shared" ref="P15" si="17">IFERROR(O15/$D15*100,0)</f>
        <v>83.333333333333343</v>
      </c>
    </row>
    <row r="16" spans="1:16" ht="18" customHeight="1" x14ac:dyDescent="0.25">
      <c r="A16" s="724">
        <v>6</v>
      </c>
      <c r="B16" s="93" t="str">
        <f>'9'!B14</f>
        <v>Simpang Pesak</v>
      </c>
      <c r="C16" s="93" t="str">
        <f>'9'!C14</f>
        <v>Simpang Pesak</v>
      </c>
      <c r="D16" s="214">
        <f>'24'!D16</f>
        <v>149</v>
      </c>
      <c r="E16" s="101">
        <v>0</v>
      </c>
      <c r="F16" s="888">
        <f t="shared" si="0"/>
        <v>0</v>
      </c>
      <c r="G16" s="101">
        <v>0</v>
      </c>
      <c r="H16" s="888">
        <f t="shared" si="0"/>
        <v>0</v>
      </c>
      <c r="I16" s="101">
        <v>1</v>
      </c>
      <c r="J16" s="888">
        <f t="shared" ref="J16" si="18">IFERROR(I16/$D16*100,0)</f>
        <v>0.67114093959731547</v>
      </c>
      <c r="K16" s="101">
        <v>58</v>
      </c>
      <c r="L16" s="888">
        <f t="shared" ref="L16" si="19">IFERROR(K16/$D16*100,0)</f>
        <v>38.926174496644293</v>
      </c>
      <c r="M16" s="101">
        <v>70</v>
      </c>
      <c r="N16" s="888">
        <f t="shared" ref="N16" si="20">IFERROR(M16/$D16*100,0)</f>
        <v>46.979865771812079</v>
      </c>
      <c r="O16" s="101">
        <f t="shared" si="4"/>
        <v>129</v>
      </c>
      <c r="P16" s="888">
        <f t="shared" ref="P16" si="21">IFERROR(O16/$D16*100,0)</f>
        <v>86.577181208053688</v>
      </c>
    </row>
    <row r="17" spans="1:16" ht="18" customHeight="1" x14ac:dyDescent="0.25">
      <c r="A17" s="724">
        <v>7</v>
      </c>
      <c r="B17" s="93" t="str">
        <f>'9'!B15</f>
        <v>Dendang</v>
      </c>
      <c r="C17" s="93" t="str">
        <f>'9'!C15</f>
        <v>Dendang</v>
      </c>
      <c r="D17" s="214">
        <f>'24'!D17</f>
        <v>185</v>
      </c>
      <c r="E17" s="101">
        <v>0</v>
      </c>
      <c r="F17" s="888">
        <f t="shared" si="0"/>
        <v>0</v>
      </c>
      <c r="G17" s="101">
        <v>0</v>
      </c>
      <c r="H17" s="888">
        <f t="shared" si="0"/>
        <v>0</v>
      </c>
      <c r="I17" s="101">
        <v>0</v>
      </c>
      <c r="J17" s="888">
        <f t="shared" ref="J17" si="22">IFERROR(I17/$D17*100,0)</f>
        <v>0</v>
      </c>
      <c r="K17" s="101">
        <v>0</v>
      </c>
      <c r="L17" s="888">
        <f t="shared" ref="L17" si="23">IFERROR(K17/$D17*100,0)</f>
        <v>0</v>
      </c>
      <c r="M17" s="101">
        <v>167</v>
      </c>
      <c r="N17" s="888">
        <f t="shared" ref="N17" si="24">IFERROR(M17/$D17*100,0)</f>
        <v>90.270270270270274</v>
      </c>
      <c r="O17" s="101">
        <f t="shared" si="4"/>
        <v>167</v>
      </c>
      <c r="P17" s="888">
        <f t="shared" ref="P17" si="25">IFERROR(O17/$D17*100,0)</f>
        <v>90.270270270270274</v>
      </c>
    </row>
    <row r="18" spans="1:16" ht="18" customHeight="1" x14ac:dyDescent="0.25">
      <c r="A18" s="65"/>
      <c r="B18" s="93"/>
      <c r="C18" s="93"/>
      <c r="D18" s="65"/>
      <c r="E18" s="101"/>
      <c r="F18" s="889"/>
      <c r="G18" s="101"/>
      <c r="H18" s="889"/>
      <c r="I18" s="101"/>
      <c r="J18" s="889"/>
      <c r="K18" s="215"/>
      <c r="L18" s="889"/>
      <c r="M18" s="215"/>
      <c r="N18" s="889"/>
      <c r="O18" s="215"/>
      <c r="P18" s="889"/>
    </row>
    <row r="19" spans="1:16" ht="24" customHeight="1" thickBot="1" x14ac:dyDescent="0.3">
      <c r="A19" s="68" t="s">
        <v>476</v>
      </c>
      <c r="B19" s="406"/>
      <c r="C19" s="408"/>
      <c r="D19" s="106">
        <f>SUM(D11:D18)</f>
        <v>2219</v>
      </c>
      <c r="E19" s="106">
        <f>SUM(E11:E18)</f>
        <v>5</v>
      </c>
      <c r="F19" s="982">
        <f t="shared" si="0"/>
        <v>0.22532672374943669</v>
      </c>
      <c r="G19" s="106">
        <f>SUM(G11:G18)</f>
        <v>24</v>
      </c>
      <c r="H19" s="982">
        <f t="shared" si="0"/>
        <v>1.081568273997296</v>
      </c>
      <c r="I19" s="106">
        <f>SUM(I11:I18)</f>
        <v>46</v>
      </c>
      <c r="J19" s="982">
        <f t="shared" ref="J19" si="26">IFERROR(I19/$D19*100,0)</f>
        <v>2.0730058584948177</v>
      </c>
      <c r="K19" s="106">
        <f>SUM(K11:K18)</f>
        <v>199</v>
      </c>
      <c r="L19" s="982">
        <f t="shared" ref="L19" si="27">IFERROR(K19/$D19*100,0)</f>
        <v>8.9680036052275796</v>
      </c>
      <c r="M19" s="106">
        <f>SUM(M11:M18)</f>
        <v>1653</v>
      </c>
      <c r="N19" s="982">
        <f t="shared" ref="N19" si="28">IFERROR(M19/$D19*100,0)</f>
        <v>74.493014871563773</v>
      </c>
      <c r="O19" s="106">
        <f>SUM(O11:O18)</f>
        <v>1922</v>
      </c>
      <c r="P19" s="982">
        <f t="shared" ref="P19" si="29">IFERROR(O19/$D19*100,0)</f>
        <v>86.615592609283468</v>
      </c>
    </row>
    <row r="20" spans="1:16" x14ac:dyDescent="0.25">
      <c r="A20" s="409"/>
      <c r="B20" s="409"/>
      <c r="C20" s="409"/>
      <c r="D20" s="409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</row>
    <row r="21" spans="1:16" x14ac:dyDescent="0.25">
      <c r="A21" s="544" t="s">
        <v>411</v>
      </c>
    </row>
  </sheetData>
  <mergeCells count="5">
    <mergeCell ref="A7:A9"/>
    <mergeCell ref="B7:B9"/>
    <mergeCell ref="C7:C9"/>
    <mergeCell ref="D7:D9"/>
    <mergeCell ref="E7:P7"/>
  </mergeCells>
  <printOptions horizontalCentered="1"/>
  <pageMargins left="1.7" right="0.9" top="1.1499999999999999" bottom="0.9" header="0" footer="0"/>
  <pageSetup paperSize="9" scale="61" orientation="landscape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tabColor rgb="FF92D050"/>
    <pageSetUpPr fitToPage="1"/>
  </sheetPr>
  <dimension ref="A1:O21"/>
  <sheetViews>
    <sheetView zoomScaleNormal="100" workbookViewId="0">
      <selection activeCell="D19" sqref="D11:N19"/>
    </sheetView>
  </sheetViews>
  <sheetFormatPr defaultColWidth="9.140625" defaultRowHeight="15" x14ac:dyDescent="0.25"/>
  <cols>
    <col min="1" max="1" width="5.7109375" style="63" customWidth="1"/>
    <col min="2" max="3" width="21.7109375" style="63" customWidth="1"/>
    <col min="4" max="4" width="16.85546875" style="63" customWidth="1"/>
    <col min="5" max="14" width="10.7109375" style="63" customWidth="1"/>
    <col min="15" max="256" width="9.140625" style="63"/>
    <col min="257" max="257" width="5.7109375" style="63" customWidth="1"/>
    <col min="258" max="259" width="21.7109375" style="63" customWidth="1"/>
    <col min="260" max="260" width="16.85546875" style="63" customWidth="1"/>
    <col min="261" max="270" width="10.7109375" style="63" customWidth="1"/>
    <col min="271" max="512" width="9.140625" style="63"/>
    <col min="513" max="513" width="5.7109375" style="63" customWidth="1"/>
    <col min="514" max="515" width="21.7109375" style="63" customWidth="1"/>
    <col min="516" max="516" width="16.85546875" style="63" customWidth="1"/>
    <col min="517" max="526" width="10.7109375" style="63" customWidth="1"/>
    <col min="527" max="768" width="9.140625" style="63"/>
    <col min="769" max="769" width="5.7109375" style="63" customWidth="1"/>
    <col min="770" max="771" width="21.7109375" style="63" customWidth="1"/>
    <col min="772" max="772" width="16.85546875" style="63" customWidth="1"/>
    <col min="773" max="782" width="10.7109375" style="63" customWidth="1"/>
    <col min="783" max="1024" width="9.140625" style="63"/>
    <col min="1025" max="1025" width="5.7109375" style="63" customWidth="1"/>
    <col min="1026" max="1027" width="21.7109375" style="63" customWidth="1"/>
    <col min="1028" max="1028" width="16.85546875" style="63" customWidth="1"/>
    <col min="1029" max="1038" width="10.7109375" style="63" customWidth="1"/>
    <col min="1039" max="1280" width="9.140625" style="63"/>
    <col min="1281" max="1281" width="5.7109375" style="63" customWidth="1"/>
    <col min="1282" max="1283" width="21.7109375" style="63" customWidth="1"/>
    <col min="1284" max="1284" width="16.85546875" style="63" customWidth="1"/>
    <col min="1285" max="1294" width="10.7109375" style="63" customWidth="1"/>
    <col min="1295" max="1536" width="9.140625" style="63"/>
    <col min="1537" max="1537" width="5.7109375" style="63" customWidth="1"/>
    <col min="1538" max="1539" width="21.7109375" style="63" customWidth="1"/>
    <col min="1540" max="1540" width="16.85546875" style="63" customWidth="1"/>
    <col min="1541" max="1550" width="10.7109375" style="63" customWidth="1"/>
    <col min="1551" max="1792" width="9.140625" style="63"/>
    <col min="1793" max="1793" width="5.7109375" style="63" customWidth="1"/>
    <col min="1794" max="1795" width="21.7109375" style="63" customWidth="1"/>
    <col min="1796" max="1796" width="16.85546875" style="63" customWidth="1"/>
    <col min="1797" max="1806" width="10.7109375" style="63" customWidth="1"/>
    <col min="1807" max="2048" width="9.140625" style="63"/>
    <col min="2049" max="2049" width="5.7109375" style="63" customWidth="1"/>
    <col min="2050" max="2051" width="21.7109375" style="63" customWidth="1"/>
    <col min="2052" max="2052" width="16.85546875" style="63" customWidth="1"/>
    <col min="2053" max="2062" width="10.7109375" style="63" customWidth="1"/>
    <col min="2063" max="2304" width="9.140625" style="63"/>
    <col min="2305" max="2305" width="5.7109375" style="63" customWidth="1"/>
    <col min="2306" max="2307" width="21.7109375" style="63" customWidth="1"/>
    <col min="2308" max="2308" width="16.85546875" style="63" customWidth="1"/>
    <col min="2309" max="2318" width="10.7109375" style="63" customWidth="1"/>
    <col min="2319" max="2560" width="9.140625" style="63"/>
    <col min="2561" max="2561" width="5.7109375" style="63" customWidth="1"/>
    <col min="2562" max="2563" width="21.7109375" style="63" customWidth="1"/>
    <col min="2564" max="2564" width="16.85546875" style="63" customWidth="1"/>
    <col min="2565" max="2574" width="10.7109375" style="63" customWidth="1"/>
    <col min="2575" max="2816" width="9.140625" style="63"/>
    <col min="2817" max="2817" width="5.7109375" style="63" customWidth="1"/>
    <col min="2818" max="2819" width="21.7109375" style="63" customWidth="1"/>
    <col min="2820" max="2820" width="16.85546875" style="63" customWidth="1"/>
    <col min="2821" max="2830" width="10.7109375" style="63" customWidth="1"/>
    <col min="2831" max="3072" width="9.140625" style="63"/>
    <col min="3073" max="3073" width="5.7109375" style="63" customWidth="1"/>
    <col min="3074" max="3075" width="21.7109375" style="63" customWidth="1"/>
    <col min="3076" max="3076" width="16.85546875" style="63" customWidth="1"/>
    <col min="3077" max="3086" width="10.7109375" style="63" customWidth="1"/>
    <col min="3087" max="3328" width="9.140625" style="63"/>
    <col min="3329" max="3329" width="5.7109375" style="63" customWidth="1"/>
    <col min="3330" max="3331" width="21.7109375" style="63" customWidth="1"/>
    <col min="3332" max="3332" width="16.85546875" style="63" customWidth="1"/>
    <col min="3333" max="3342" width="10.7109375" style="63" customWidth="1"/>
    <col min="3343" max="3584" width="9.140625" style="63"/>
    <col min="3585" max="3585" width="5.7109375" style="63" customWidth="1"/>
    <col min="3586" max="3587" width="21.7109375" style="63" customWidth="1"/>
    <col min="3588" max="3588" width="16.85546875" style="63" customWidth="1"/>
    <col min="3589" max="3598" width="10.7109375" style="63" customWidth="1"/>
    <col min="3599" max="3840" width="9.140625" style="63"/>
    <col min="3841" max="3841" width="5.7109375" style="63" customWidth="1"/>
    <col min="3842" max="3843" width="21.7109375" style="63" customWidth="1"/>
    <col min="3844" max="3844" width="16.85546875" style="63" customWidth="1"/>
    <col min="3845" max="3854" width="10.7109375" style="63" customWidth="1"/>
    <col min="3855" max="4096" width="9.140625" style="63"/>
    <col min="4097" max="4097" width="5.7109375" style="63" customWidth="1"/>
    <col min="4098" max="4099" width="21.7109375" style="63" customWidth="1"/>
    <col min="4100" max="4100" width="16.85546875" style="63" customWidth="1"/>
    <col min="4101" max="4110" width="10.7109375" style="63" customWidth="1"/>
    <col min="4111" max="4352" width="9.140625" style="63"/>
    <col min="4353" max="4353" width="5.7109375" style="63" customWidth="1"/>
    <col min="4354" max="4355" width="21.7109375" style="63" customWidth="1"/>
    <col min="4356" max="4356" width="16.85546875" style="63" customWidth="1"/>
    <col min="4357" max="4366" width="10.7109375" style="63" customWidth="1"/>
    <col min="4367" max="4608" width="9.140625" style="63"/>
    <col min="4609" max="4609" width="5.7109375" style="63" customWidth="1"/>
    <col min="4610" max="4611" width="21.7109375" style="63" customWidth="1"/>
    <col min="4612" max="4612" width="16.85546875" style="63" customWidth="1"/>
    <col min="4613" max="4622" width="10.7109375" style="63" customWidth="1"/>
    <col min="4623" max="4864" width="9.140625" style="63"/>
    <col min="4865" max="4865" width="5.7109375" style="63" customWidth="1"/>
    <col min="4866" max="4867" width="21.7109375" style="63" customWidth="1"/>
    <col min="4868" max="4868" width="16.85546875" style="63" customWidth="1"/>
    <col min="4869" max="4878" width="10.7109375" style="63" customWidth="1"/>
    <col min="4879" max="5120" width="9.140625" style="63"/>
    <col min="5121" max="5121" width="5.7109375" style="63" customWidth="1"/>
    <col min="5122" max="5123" width="21.7109375" style="63" customWidth="1"/>
    <col min="5124" max="5124" width="16.85546875" style="63" customWidth="1"/>
    <col min="5125" max="5134" width="10.7109375" style="63" customWidth="1"/>
    <col min="5135" max="5376" width="9.140625" style="63"/>
    <col min="5377" max="5377" width="5.7109375" style="63" customWidth="1"/>
    <col min="5378" max="5379" width="21.7109375" style="63" customWidth="1"/>
    <col min="5380" max="5380" width="16.85546875" style="63" customWidth="1"/>
    <col min="5381" max="5390" width="10.7109375" style="63" customWidth="1"/>
    <col min="5391" max="5632" width="9.140625" style="63"/>
    <col min="5633" max="5633" width="5.7109375" style="63" customWidth="1"/>
    <col min="5634" max="5635" width="21.7109375" style="63" customWidth="1"/>
    <col min="5636" max="5636" width="16.85546875" style="63" customWidth="1"/>
    <col min="5637" max="5646" width="10.7109375" style="63" customWidth="1"/>
    <col min="5647" max="5888" width="9.140625" style="63"/>
    <col min="5889" max="5889" width="5.7109375" style="63" customWidth="1"/>
    <col min="5890" max="5891" width="21.7109375" style="63" customWidth="1"/>
    <col min="5892" max="5892" width="16.85546875" style="63" customWidth="1"/>
    <col min="5893" max="5902" width="10.7109375" style="63" customWidth="1"/>
    <col min="5903" max="6144" width="9.140625" style="63"/>
    <col min="6145" max="6145" width="5.7109375" style="63" customWidth="1"/>
    <col min="6146" max="6147" width="21.7109375" style="63" customWidth="1"/>
    <col min="6148" max="6148" width="16.85546875" style="63" customWidth="1"/>
    <col min="6149" max="6158" width="10.7109375" style="63" customWidth="1"/>
    <col min="6159" max="6400" width="9.140625" style="63"/>
    <col min="6401" max="6401" width="5.7109375" style="63" customWidth="1"/>
    <col min="6402" max="6403" width="21.7109375" style="63" customWidth="1"/>
    <col min="6404" max="6404" width="16.85546875" style="63" customWidth="1"/>
    <col min="6405" max="6414" width="10.7109375" style="63" customWidth="1"/>
    <col min="6415" max="6656" width="9.140625" style="63"/>
    <col min="6657" max="6657" width="5.7109375" style="63" customWidth="1"/>
    <col min="6658" max="6659" width="21.7109375" style="63" customWidth="1"/>
    <col min="6660" max="6660" width="16.85546875" style="63" customWidth="1"/>
    <col min="6661" max="6670" width="10.7109375" style="63" customWidth="1"/>
    <col min="6671" max="6912" width="9.140625" style="63"/>
    <col min="6913" max="6913" width="5.7109375" style="63" customWidth="1"/>
    <col min="6914" max="6915" width="21.7109375" style="63" customWidth="1"/>
    <col min="6916" max="6916" width="16.85546875" style="63" customWidth="1"/>
    <col min="6917" max="6926" width="10.7109375" style="63" customWidth="1"/>
    <col min="6927" max="7168" width="9.140625" style="63"/>
    <col min="7169" max="7169" width="5.7109375" style="63" customWidth="1"/>
    <col min="7170" max="7171" width="21.7109375" style="63" customWidth="1"/>
    <col min="7172" max="7172" width="16.85546875" style="63" customWidth="1"/>
    <col min="7173" max="7182" width="10.7109375" style="63" customWidth="1"/>
    <col min="7183" max="7424" width="9.140625" style="63"/>
    <col min="7425" max="7425" width="5.7109375" style="63" customWidth="1"/>
    <col min="7426" max="7427" width="21.7109375" style="63" customWidth="1"/>
    <col min="7428" max="7428" width="16.85546875" style="63" customWidth="1"/>
    <col min="7429" max="7438" width="10.7109375" style="63" customWidth="1"/>
    <col min="7439" max="7680" width="9.140625" style="63"/>
    <col min="7681" max="7681" width="5.7109375" style="63" customWidth="1"/>
    <col min="7682" max="7683" width="21.7109375" style="63" customWidth="1"/>
    <col min="7684" max="7684" width="16.85546875" style="63" customWidth="1"/>
    <col min="7685" max="7694" width="10.7109375" style="63" customWidth="1"/>
    <col min="7695" max="7936" width="9.140625" style="63"/>
    <col min="7937" max="7937" width="5.7109375" style="63" customWidth="1"/>
    <col min="7938" max="7939" width="21.7109375" style="63" customWidth="1"/>
    <col min="7940" max="7940" width="16.85546875" style="63" customWidth="1"/>
    <col min="7941" max="7950" width="10.7109375" style="63" customWidth="1"/>
    <col min="7951" max="8192" width="9.140625" style="63"/>
    <col min="8193" max="8193" width="5.7109375" style="63" customWidth="1"/>
    <col min="8194" max="8195" width="21.7109375" style="63" customWidth="1"/>
    <col min="8196" max="8196" width="16.85546875" style="63" customWidth="1"/>
    <col min="8197" max="8206" width="10.7109375" style="63" customWidth="1"/>
    <col min="8207" max="8448" width="9.140625" style="63"/>
    <col min="8449" max="8449" width="5.7109375" style="63" customWidth="1"/>
    <col min="8450" max="8451" width="21.7109375" style="63" customWidth="1"/>
    <col min="8452" max="8452" width="16.85546875" style="63" customWidth="1"/>
    <col min="8453" max="8462" width="10.7109375" style="63" customWidth="1"/>
    <col min="8463" max="8704" width="9.140625" style="63"/>
    <col min="8705" max="8705" width="5.7109375" style="63" customWidth="1"/>
    <col min="8706" max="8707" width="21.7109375" style="63" customWidth="1"/>
    <col min="8708" max="8708" width="16.85546875" style="63" customWidth="1"/>
    <col min="8709" max="8718" width="10.7109375" style="63" customWidth="1"/>
    <col min="8719" max="8960" width="9.140625" style="63"/>
    <col min="8961" max="8961" width="5.7109375" style="63" customWidth="1"/>
    <col min="8962" max="8963" width="21.7109375" style="63" customWidth="1"/>
    <col min="8964" max="8964" width="16.85546875" style="63" customWidth="1"/>
    <col min="8965" max="8974" width="10.7109375" style="63" customWidth="1"/>
    <col min="8975" max="9216" width="9.140625" style="63"/>
    <col min="9217" max="9217" width="5.7109375" style="63" customWidth="1"/>
    <col min="9218" max="9219" width="21.7109375" style="63" customWidth="1"/>
    <col min="9220" max="9220" width="16.85546875" style="63" customWidth="1"/>
    <col min="9221" max="9230" width="10.7109375" style="63" customWidth="1"/>
    <col min="9231" max="9472" width="9.140625" style="63"/>
    <col min="9473" max="9473" width="5.7109375" style="63" customWidth="1"/>
    <col min="9474" max="9475" width="21.7109375" style="63" customWidth="1"/>
    <col min="9476" max="9476" width="16.85546875" style="63" customWidth="1"/>
    <col min="9477" max="9486" width="10.7109375" style="63" customWidth="1"/>
    <col min="9487" max="9728" width="9.140625" style="63"/>
    <col min="9729" max="9729" width="5.7109375" style="63" customWidth="1"/>
    <col min="9730" max="9731" width="21.7109375" style="63" customWidth="1"/>
    <col min="9732" max="9732" width="16.85546875" style="63" customWidth="1"/>
    <col min="9733" max="9742" width="10.7109375" style="63" customWidth="1"/>
    <col min="9743" max="9984" width="9.140625" style="63"/>
    <col min="9985" max="9985" width="5.7109375" style="63" customWidth="1"/>
    <col min="9986" max="9987" width="21.7109375" style="63" customWidth="1"/>
    <col min="9988" max="9988" width="16.85546875" style="63" customWidth="1"/>
    <col min="9989" max="9998" width="10.7109375" style="63" customWidth="1"/>
    <col min="9999" max="10240" width="9.140625" style="63"/>
    <col min="10241" max="10241" width="5.7109375" style="63" customWidth="1"/>
    <col min="10242" max="10243" width="21.7109375" style="63" customWidth="1"/>
    <col min="10244" max="10244" width="16.85546875" style="63" customWidth="1"/>
    <col min="10245" max="10254" width="10.7109375" style="63" customWidth="1"/>
    <col min="10255" max="10496" width="9.140625" style="63"/>
    <col min="10497" max="10497" width="5.7109375" style="63" customWidth="1"/>
    <col min="10498" max="10499" width="21.7109375" style="63" customWidth="1"/>
    <col min="10500" max="10500" width="16.85546875" style="63" customWidth="1"/>
    <col min="10501" max="10510" width="10.7109375" style="63" customWidth="1"/>
    <col min="10511" max="10752" width="9.140625" style="63"/>
    <col min="10753" max="10753" width="5.7109375" style="63" customWidth="1"/>
    <col min="10754" max="10755" width="21.7109375" style="63" customWidth="1"/>
    <col min="10756" max="10756" width="16.85546875" style="63" customWidth="1"/>
    <col min="10757" max="10766" width="10.7109375" style="63" customWidth="1"/>
    <col min="10767" max="11008" width="9.140625" style="63"/>
    <col min="11009" max="11009" width="5.7109375" style="63" customWidth="1"/>
    <col min="11010" max="11011" width="21.7109375" style="63" customWidth="1"/>
    <col min="11012" max="11012" width="16.85546875" style="63" customWidth="1"/>
    <col min="11013" max="11022" width="10.7109375" style="63" customWidth="1"/>
    <col min="11023" max="11264" width="9.140625" style="63"/>
    <col min="11265" max="11265" width="5.7109375" style="63" customWidth="1"/>
    <col min="11266" max="11267" width="21.7109375" style="63" customWidth="1"/>
    <col min="11268" max="11268" width="16.85546875" style="63" customWidth="1"/>
    <col min="11269" max="11278" width="10.7109375" style="63" customWidth="1"/>
    <col min="11279" max="11520" width="9.140625" style="63"/>
    <col min="11521" max="11521" width="5.7109375" style="63" customWidth="1"/>
    <col min="11522" max="11523" width="21.7109375" style="63" customWidth="1"/>
    <col min="11524" max="11524" width="16.85546875" style="63" customWidth="1"/>
    <col min="11525" max="11534" width="10.7109375" style="63" customWidth="1"/>
    <col min="11535" max="11776" width="9.140625" style="63"/>
    <col min="11777" max="11777" width="5.7109375" style="63" customWidth="1"/>
    <col min="11778" max="11779" width="21.7109375" style="63" customWidth="1"/>
    <col min="11780" max="11780" width="16.85546875" style="63" customWidth="1"/>
    <col min="11781" max="11790" width="10.7109375" style="63" customWidth="1"/>
    <col min="11791" max="12032" width="9.140625" style="63"/>
    <col min="12033" max="12033" width="5.7109375" style="63" customWidth="1"/>
    <col min="12034" max="12035" width="21.7109375" style="63" customWidth="1"/>
    <col min="12036" max="12036" width="16.85546875" style="63" customWidth="1"/>
    <col min="12037" max="12046" width="10.7109375" style="63" customWidth="1"/>
    <col min="12047" max="12288" width="9.140625" style="63"/>
    <col min="12289" max="12289" width="5.7109375" style="63" customWidth="1"/>
    <col min="12290" max="12291" width="21.7109375" style="63" customWidth="1"/>
    <col min="12292" max="12292" width="16.85546875" style="63" customWidth="1"/>
    <col min="12293" max="12302" width="10.7109375" style="63" customWidth="1"/>
    <col min="12303" max="12544" width="9.140625" style="63"/>
    <col min="12545" max="12545" width="5.7109375" style="63" customWidth="1"/>
    <col min="12546" max="12547" width="21.7109375" style="63" customWidth="1"/>
    <col min="12548" max="12548" width="16.85546875" style="63" customWidth="1"/>
    <col min="12549" max="12558" width="10.7109375" style="63" customWidth="1"/>
    <col min="12559" max="12800" width="9.140625" style="63"/>
    <col min="12801" max="12801" width="5.7109375" style="63" customWidth="1"/>
    <col min="12802" max="12803" width="21.7109375" style="63" customWidth="1"/>
    <col min="12804" max="12804" width="16.85546875" style="63" customWidth="1"/>
    <col min="12805" max="12814" width="10.7109375" style="63" customWidth="1"/>
    <col min="12815" max="13056" width="9.140625" style="63"/>
    <col min="13057" max="13057" width="5.7109375" style="63" customWidth="1"/>
    <col min="13058" max="13059" width="21.7109375" style="63" customWidth="1"/>
    <col min="13060" max="13060" width="16.85546875" style="63" customWidth="1"/>
    <col min="13061" max="13070" width="10.7109375" style="63" customWidth="1"/>
    <col min="13071" max="13312" width="9.140625" style="63"/>
    <col min="13313" max="13313" width="5.7109375" style="63" customWidth="1"/>
    <col min="13314" max="13315" width="21.7109375" style="63" customWidth="1"/>
    <col min="13316" max="13316" width="16.85546875" style="63" customWidth="1"/>
    <col min="13317" max="13326" width="10.7109375" style="63" customWidth="1"/>
    <col min="13327" max="13568" width="9.140625" style="63"/>
    <col min="13569" max="13569" width="5.7109375" style="63" customWidth="1"/>
    <col min="13570" max="13571" width="21.7109375" style="63" customWidth="1"/>
    <col min="13572" max="13572" width="16.85546875" style="63" customWidth="1"/>
    <col min="13573" max="13582" width="10.7109375" style="63" customWidth="1"/>
    <col min="13583" max="13824" width="9.140625" style="63"/>
    <col min="13825" max="13825" width="5.7109375" style="63" customWidth="1"/>
    <col min="13826" max="13827" width="21.7109375" style="63" customWidth="1"/>
    <col min="13828" max="13828" width="16.85546875" style="63" customWidth="1"/>
    <col min="13829" max="13838" width="10.7109375" style="63" customWidth="1"/>
    <col min="13839" max="14080" width="9.140625" style="63"/>
    <col min="14081" max="14081" width="5.7109375" style="63" customWidth="1"/>
    <col min="14082" max="14083" width="21.7109375" style="63" customWidth="1"/>
    <col min="14084" max="14084" width="16.85546875" style="63" customWidth="1"/>
    <col min="14085" max="14094" width="10.7109375" style="63" customWidth="1"/>
    <col min="14095" max="14336" width="9.140625" style="63"/>
    <col min="14337" max="14337" width="5.7109375" style="63" customWidth="1"/>
    <col min="14338" max="14339" width="21.7109375" style="63" customWidth="1"/>
    <col min="14340" max="14340" width="16.85546875" style="63" customWidth="1"/>
    <col min="14341" max="14350" width="10.7109375" style="63" customWidth="1"/>
    <col min="14351" max="14592" width="9.140625" style="63"/>
    <col min="14593" max="14593" width="5.7109375" style="63" customWidth="1"/>
    <col min="14594" max="14595" width="21.7109375" style="63" customWidth="1"/>
    <col min="14596" max="14596" width="16.85546875" style="63" customWidth="1"/>
    <col min="14597" max="14606" width="10.7109375" style="63" customWidth="1"/>
    <col min="14607" max="14848" width="9.140625" style="63"/>
    <col min="14849" max="14849" width="5.7109375" style="63" customWidth="1"/>
    <col min="14850" max="14851" width="21.7109375" style="63" customWidth="1"/>
    <col min="14852" max="14852" width="16.85546875" style="63" customWidth="1"/>
    <col min="14853" max="14862" width="10.7109375" style="63" customWidth="1"/>
    <col min="14863" max="15104" width="9.140625" style="63"/>
    <col min="15105" max="15105" width="5.7109375" style="63" customWidth="1"/>
    <col min="15106" max="15107" width="21.7109375" style="63" customWidth="1"/>
    <col min="15108" max="15108" width="16.85546875" style="63" customWidth="1"/>
    <col min="15109" max="15118" width="10.7109375" style="63" customWidth="1"/>
    <col min="15119" max="15360" width="9.140625" style="63"/>
    <col min="15361" max="15361" width="5.7109375" style="63" customWidth="1"/>
    <col min="15362" max="15363" width="21.7109375" style="63" customWidth="1"/>
    <col min="15364" max="15364" width="16.85546875" style="63" customWidth="1"/>
    <col min="15365" max="15374" width="10.7109375" style="63" customWidth="1"/>
    <col min="15375" max="15616" width="9.140625" style="63"/>
    <col min="15617" max="15617" width="5.7109375" style="63" customWidth="1"/>
    <col min="15618" max="15619" width="21.7109375" style="63" customWidth="1"/>
    <col min="15620" max="15620" width="16.85546875" style="63" customWidth="1"/>
    <col min="15621" max="15630" width="10.7109375" style="63" customWidth="1"/>
    <col min="15631" max="15872" width="9.140625" style="63"/>
    <col min="15873" max="15873" width="5.7109375" style="63" customWidth="1"/>
    <col min="15874" max="15875" width="21.7109375" style="63" customWidth="1"/>
    <col min="15876" max="15876" width="16.85546875" style="63" customWidth="1"/>
    <col min="15877" max="15886" width="10.7109375" style="63" customWidth="1"/>
    <col min="15887" max="16128" width="9.140625" style="63"/>
    <col min="16129" max="16129" width="5.7109375" style="63" customWidth="1"/>
    <col min="16130" max="16131" width="21.7109375" style="63" customWidth="1"/>
    <col min="16132" max="16132" width="16.85546875" style="63" customWidth="1"/>
    <col min="16133" max="16142" width="10.7109375" style="63" customWidth="1"/>
    <col min="16143" max="16384" width="9.140625" style="63"/>
  </cols>
  <sheetData>
    <row r="1" spans="1:15" ht="15.75" x14ac:dyDescent="0.25">
      <c r="A1" s="217" t="s">
        <v>589</v>
      </c>
    </row>
    <row r="3" spans="1:15" ht="15.75" x14ac:dyDescent="0.25">
      <c r="A3" s="426" t="s">
        <v>586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</row>
    <row r="4" spans="1:15" ht="15.75" x14ac:dyDescent="0.25">
      <c r="A4" s="160"/>
      <c r="B4" s="160"/>
      <c r="C4" s="160"/>
      <c r="D4" s="160"/>
      <c r="E4" s="160"/>
      <c r="F4" s="427" t="str">
        <f>'1'!E5</f>
        <v>KABUPATEN</v>
      </c>
      <c r="G4" s="428" t="str">
        <f>'1'!$F$5</f>
        <v>BELITUNG TIMUR</v>
      </c>
      <c r="H4" s="160"/>
      <c r="I4" s="160"/>
      <c r="J4" s="160"/>
      <c r="K4" s="426"/>
      <c r="L4" s="426"/>
      <c r="M4" s="426"/>
      <c r="N4" s="426"/>
    </row>
    <row r="5" spans="1:15" ht="15.75" x14ac:dyDescent="0.25">
      <c r="A5" s="160"/>
      <c r="B5" s="160"/>
      <c r="C5" s="160"/>
      <c r="D5" s="160"/>
      <c r="E5" s="160"/>
      <c r="F5" s="427" t="str">
        <f>'1'!E6</f>
        <v>TAHUN</v>
      </c>
      <c r="G5" s="428">
        <f>'1'!$F$6</f>
        <v>2023</v>
      </c>
      <c r="H5" s="160"/>
      <c r="I5" s="160"/>
      <c r="J5" s="160"/>
      <c r="K5" s="426"/>
      <c r="L5" s="426"/>
      <c r="M5" s="426"/>
      <c r="N5" s="426"/>
    </row>
    <row r="6" spans="1:15" ht="15.75" thickBot="1" x14ac:dyDescent="0.3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1:15" ht="18" customHeight="1" x14ac:dyDescent="0.25">
      <c r="A7" s="1164" t="s">
        <v>2</v>
      </c>
      <c r="B7" s="1164" t="s">
        <v>253</v>
      </c>
      <c r="C7" s="1164" t="s">
        <v>407</v>
      </c>
      <c r="D7" s="1169" t="s">
        <v>587</v>
      </c>
      <c r="E7" s="1166" t="s">
        <v>588</v>
      </c>
      <c r="F7" s="1167"/>
      <c r="G7" s="1167"/>
      <c r="H7" s="1167"/>
      <c r="I7" s="1167"/>
      <c r="J7" s="1167"/>
      <c r="K7" s="1167"/>
      <c r="L7" s="1167"/>
      <c r="M7" s="1167"/>
      <c r="N7" s="1167"/>
      <c r="O7" s="67"/>
    </row>
    <row r="8" spans="1:15" ht="18" customHeight="1" x14ac:dyDescent="0.25">
      <c r="A8" s="1164"/>
      <c r="B8" s="1164"/>
      <c r="C8" s="1164"/>
      <c r="D8" s="1169"/>
      <c r="E8" s="625" t="s">
        <v>580</v>
      </c>
      <c r="F8" s="626"/>
      <c r="G8" s="625" t="s">
        <v>581</v>
      </c>
      <c r="H8" s="626"/>
      <c r="I8" s="625" t="s">
        <v>582</v>
      </c>
      <c r="J8" s="626"/>
      <c r="K8" s="625" t="s">
        <v>583</v>
      </c>
      <c r="L8" s="626"/>
      <c r="M8" s="625" t="s">
        <v>584</v>
      </c>
      <c r="N8" s="627"/>
    </row>
    <row r="9" spans="1:15" ht="18" customHeight="1" x14ac:dyDescent="0.25">
      <c r="A9" s="1165"/>
      <c r="B9" s="1165"/>
      <c r="C9" s="1165"/>
      <c r="D9" s="1170"/>
      <c r="E9" s="583" t="s">
        <v>255</v>
      </c>
      <c r="F9" s="583" t="s">
        <v>27</v>
      </c>
      <c r="G9" s="583" t="s">
        <v>255</v>
      </c>
      <c r="H9" s="583" t="s">
        <v>27</v>
      </c>
      <c r="I9" s="583" t="s">
        <v>255</v>
      </c>
      <c r="J9" s="583" t="s">
        <v>27</v>
      </c>
      <c r="K9" s="583" t="s">
        <v>255</v>
      </c>
      <c r="L9" s="583" t="s">
        <v>27</v>
      </c>
      <c r="M9" s="583" t="s">
        <v>255</v>
      </c>
      <c r="N9" s="583" t="s">
        <v>27</v>
      </c>
    </row>
    <row r="10" spans="1:15" s="747" customFormat="1" ht="18" customHeight="1" x14ac:dyDescent="0.25">
      <c r="A10" s="745">
        <v>1</v>
      </c>
      <c r="B10" s="745">
        <v>2</v>
      </c>
      <c r="C10" s="745">
        <v>3</v>
      </c>
      <c r="D10" s="745">
        <v>4</v>
      </c>
      <c r="E10" s="745">
        <v>5</v>
      </c>
      <c r="F10" s="745">
        <v>6</v>
      </c>
      <c r="G10" s="745">
        <v>7</v>
      </c>
      <c r="H10" s="745">
        <v>8</v>
      </c>
      <c r="I10" s="745">
        <v>9</v>
      </c>
      <c r="J10" s="745">
        <v>10</v>
      </c>
      <c r="K10" s="745">
        <v>11</v>
      </c>
      <c r="L10" s="745">
        <v>12</v>
      </c>
      <c r="M10" s="745">
        <v>13</v>
      </c>
      <c r="N10" s="745">
        <v>14</v>
      </c>
    </row>
    <row r="11" spans="1:15" ht="18" customHeight="1" x14ac:dyDescent="0.25">
      <c r="A11" s="725">
        <v>1</v>
      </c>
      <c r="B11" s="93" t="str">
        <f>'9'!B9</f>
        <v>Manggar</v>
      </c>
      <c r="C11" s="93" t="str">
        <f>'9'!C9</f>
        <v>Manggar</v>
      </c>
      <c r="D11" s="214">
        <f>'27'!D11-'25'!D11</f>
        <v>6603</v>
      </c>
      <c r="E11" s="101">
        <v>0</v>
      </c>
      <c r="F11" s="888">
        <f>IFERROR(E11/$D11*100,0)</f>
        <v>0</v>
      </c>
      <c r="G11" s="101">
        <v>0</v>
      </c>
      <c r="H11" s="888">
        <f>IFERROR(G11/$D11*100,0)</f>
        <v>0</v>
      </c>
      <c r="I11" s="101">
        <v>0</v>
      </c>
      <c r="J11" s="888">
        <f>IFERROR(I11/$D11*100,0)</f>
        <v>0</v>
      </c>
      <c r="K11" s="101">
        <v>0</v>
      </c>
      <c r="L11" s="888">
        <f>IFERROR(K11/$D11*100,0)</f>
        <v>0</v>
      </c>
      <c r="M11" s="101">
        <v>161</v>
      </c>
      <c r="N11" s="888">
        <f>IFERROR(M11/$D11*100,0)</f>
        <v>2.4382856277449645</v>
      </c>
    </row>
    <row r="12" spans="1:15" ht="18" customHeight="1" x14ac:dyDescent="0.25">
      <c r="A12" s="724">
        <v>2</v>
      </c>
      <c r="B12" s="93" t="str">
        <f>'9'!B10</f>
        <v>Damar</v>
      </c>
      <c r="C12" s="93" t="str">
        <f>'9'!C10</f>
        <v>Mengkubang</v>
      </c>
      <c r="D12" s="214">
        <f>'27'!D12-'25'!D12</f>
        <v>2306</v>
      </c>
      <c r="E12" s="101">
        <v>0</v>
      </c>
      <c r="F12" s="888">
        <f t="shared" ref="F12:H19" si="0">IFERROR(E12/$D12*100,0)</f>
        <v>0</v>
      </c>
      <c r="G12" s="101">
        <v>0</v>
      </c>
      <c r="H12" s="888">
        <f t="shared" si="0"/>
        <v>0</v>
      </c>
      <c r="I12" s="101">
        <v>0</v>
      </c>
      <c r="J12" s="888">
        <f t="shared" ref="J12" si="1">IFERROR(I12/$D12*100,0)</f>
        <v>0</v>
      </c>
      <c r="K12" s="101">
        <v>0</v>
      </c>
      <c r="L12" s="888">
        <f t="shared" ref="L12" si="2">IFERROR(K12/$D12*100,0)</f>
        <v>0</v>
      </c>
      <c r="M12" s="101">
        <v>108</v>
      </c>
      <c r="N12" s="888">
        <f t="shared" ref="N12" si="3">IFERROR(M12/$D12*100,0)</f>
        <v>4.6834345186470072</v>
      </c>
    </row>
    <row r="13" spans="1:15" ht="18" customHeight="1" x14ac:dyDescent="0.25">
      <c r="A13" s="724">
        <v>3</v>
      </c>
      <c r="B13" s="93" t="str">
        <f>'9'!B11</f>
        <v>Kelapa Kampit</v>
      </c>
      <c r="C13" s="93" t="str">
        <f>'9'!C11</f>
        <v>Kelapa Kampit</v>
      </c>
      <c r="D13" s="214">
        <f>'27'!D13-'25'!D13</f>
        <v>2965</v>
      </c>
      <c r="E13" s="101">
        <v>0</v>
      </c>
      <c r="F13" s="888">
        <f t="shared" si="0"/>
        <v>0</v>
      </c>
      <c r="G13" s="101">
        <v>0</v>
      </c>
      <c r="H13" s="888">
        <f t="shared" si="0"/>
        <v>0</v>
      </c>
      <c r="I13" s="101">
        <v>0</v>
      </c>
      <c r="J13" s="888">
        <f t="shared" ref="J13" si="4">IFERROR(I13/$D13*100,0)</f>
        <v>0</v>
      </c>
      <c r="K13" s="101">
        <v>0</v>
      </c>
      <c r="L13" s="888">
        <f t="shared" ref="L13" si="5">IFERROR(K13/$D13*100,0)</f>
        <v>0</v>
      </c>
      <c r="M13" s="101">
        <v>138</v>
      </c>
      <c r="N13" s="888">
        <f t="shared" ref="N13" si="6">IFERROR(M13/$D13*100,0)</f>
        <v>4.6543001686340641</v>
      </c>
    </row>
    <row r="14" spans="1:15" ht="18" customHeight="1" x14ac:dyDescent="0.25">
      <c r="A14" s="724">
        <v>4</v>
      </c>
      <c r="B14" s="93" t="str">
        <f>'9'!B12</f>
        <v>Gantung</v>
      </c>
      <c r="C14" s="93" t="str">
        <f>'9'!C12</f>
        <v>Gantung</v>
      </c>
      <c r="D14" s="214">
        <f>'27'!D14-'25'!D14</f>
        <v>5150</v>
      </c>
      <c r="E14" s="101">
        <v>0</v>
      </c>
      <c r="F14" s="888">
        <f t="shared" si="0"/>
        <v>0</v>
      </c>
      <c r="G14" s="101">
        <v>4</v>
      </c>
      <c r="H14" s="888">
        <f t="shared" si="0"/>
        <v>7.7669902912621366E-2</v>
      </c>
      <c r="I14" s="101">
        <v>27</v>
      </c>
      <c r="J14" s="888">
        <f t="shared" ref="J14" si="7">IFERROR(I14/$D14*100,0)</f>
        <v>0.52427184466019416</v>
      </c>
      <c r="K14" s="101">
        <v>97</v>
      </c>
      <c r="L14" s="888">
        <f t="shared" ref="L14" si="8">IFERROR(K14/$D14*100,0)</f>
        <v>1.883495145631068</v>
      </c>
      <c r="M14" s="101">
        <v>52</v>
      </c>
      <c r="N14" s="888">
        <f t="shared" ref="N14" si="9">IFERROR(M14/$D14*100,0)</f>
        <v>1.0097087378640777</v>
      </c>
    </row>
    <row r="15" spans="1:15" ht="18" customHeight="1" x14ac:dyDescent="0.25">
      <c r="A15" s="724">
        <v>5</v>
      </c>
      <c r="B15" s="93" t="str">
        <f>'9'!B13</f>
        <v>Simpang Renggiang</v>
      </c>
      <c r="C15" s="93" t="str">
        <f>'9'!C13</f>
        <v>Renggiang</v>
      </c>
      <c r="D15" s="214">
        <f>'27'!D15-'25'!D15</f>
        <v>1348</v>
      </c>
      <c r="E15" s="101">
        <v>0</v>
      </c>
      <c r="F15" s="888">
        <f t="shared" si="0"/>
        <v>0</v>
      </c>
      <c r="G15" s="101">
        <v>0</v>
      </c>
      <c r="H15" s="888">
        <f t="shared" si="0"/>
        <v>0</v>
      </c>
      <c r="I15" s="101">
        <v>0</v>
      </c>
      <c r="J15" s="888">
        <f t="shared" ref="J15" si="10">IFERROR(I15/$D15*100,0)</f>
        <v>0</v>
      </c>
      <c r="K15" s="101">
        <v>2</v>
      </c>
      <c r="L15" s="888">
        <f t="shared" ref="L15" si="11">IFERROR(K15/$D15*100,0)</f>
        <v>0.14836795252225521</v>
      </c>
      <c r="M15" s="101">
        <v>63</v>
      </c>
      <c r="N15" s="888">
        <f t="shared" ref="N15" si="12">IFERROR(M15/$D15*100,0)</f>
        <v>4.6735905044510382</v>
      </c>
    </row>
    <row r="16" spans="1:15" ht="18" customHeight="1" x14ac:dyDescent="0.25">
      <c r="A16" s="724">
        <v>6</v>
      </c>
      <c r="B16" s="93" t="str">
        <f>'9'!B14</f>
        <v>Simpang Pesak</v>
      </c>
      <c r="C16" s="93" t="str">
        <f>'9'!C14</f>
        <v>Simpang Pesak</v>
      </c>
      <c r="D16" s="214">
        <f>'27'!D16-'25'!D16</f>
        <v>1518</v>
      </c>
      <c r="E16" s="101">
        <v>0</v>
      </c>
      <c r="F16" s="888">
        <f t="shared" si="0"/>
        <v>0</v>
      </c>
      <c r="G16" s="101">
        <v>0</v>
      </c>
      <c r="H16" s="888">
        <f t="shared" si="0"/>
        <v>0</v>
      </c>
      <c r="I16" s="101">
        <v>0</v>
      </c>
      <c r="J16" s="888">
        <f t="shared" ref="J16" si="13">IFERROR(I16/$D16*100,0)</f>
        <v>0</v>
      </c>
      <c r="K16" s="101">
        <v>55</v>
      </c>
      <c r="L16" s="888">
        <f t="shared" ref="L16" si="14">IFERROR(K16/$D16*100,0)</f>
        <v>3.6231884057971016</v>
      </c>
      <c r="M16" s="101">
        <v>73</v>
      </c>
      <c r="N16" s="888">
        <f t="shared" ref="N16" si="15">IFERROR(M16/$D16*100,0)</f>
        <v>4.8089591567852441</v>
      </c>
    </row>
    <row r="17" spans="1:14" ht="18" customHeight="1" x14ac:dyDescent="0.25">
      <c r="A17" s="724">
        <v>7</v>
      </c>
      <c r="B17" s="93" t="str">
        <f>'9'!B15</f>
        <v>Dendang</v>
      </c>
      <c r="C17" s="93" t="str">
        <f>'9'!C15</f>
        <v>Dendang</v>
      </c>
      <c r="D17" s="214">
        <f>'27'!D17-'25'!D17</f>
        <v>1970</v>
      </c>
      <c r="E17" s="101">
        <v>0</v>
      </c>
      <c r="F17" s="888">
        <f t="shared" si="0"/>
        <v>0</v>
      </c>
      <c r="G17" s="101">
        <v>0</v>
      </c>
      <c r="H17" s="888">
        <f t="shared" si="0"/>
        <v>0</v>
      </c>
      <c r="I17" s="101">
        <v>0</v>
      </c>
      <c r="J17" s="888">
        <f t="shared" ref="J17" si="16">IFERROR(I17/$D17*100,0)</f>
        <v>0</v>
      </c>
      <c r="K17" s="101">
        <v>6</v>
      </c>
      <c r="L17" s="888">
        <f t="shared" ref="L17" si="17">IFERROR(K17/$D17*100,0)</f>
        <v>0.3045685279187817</v>
      </c>
      <c r="M17" s="101">
        <v>90</v>
      </c>
      <c r="N17" s="888">
        <f t="shared" ref="N17" si="18">IFERROR(M17/$D17*100,0)</f>
        <v>4.5685279187817258</v>
      </c>
    </row>
    <row r="18" spans="1:14" ht="18" customHeight="1" x14ac:dyDescent="0.25">
      <c r="A18" s="65"/>
      <c r="B18" s="93"/>
      <c r="C18" s="93"/>
      <c r="D18" s="65"/>
      <c r="E18" s="101"/>
      <c r="F18" s="889"/>
      <c r="G18" s="101"/>
      <c r="H18" s="889"/>
      <c r="I18" s="101"/>
      <c r="J18" s="889"/>
      <c r="K18" s="215"/>
      <c r="L18" s="889"/>
      <c r="M18" s="215"/>
      <c r="N18" s="889"/>
    </row>
    <row r="19" spans="1:14" ht="24" customHeight="1" thickBot="1" x14ac:dyDescent="0.3">
      <c r="A19" s="68" t="s">
        <v>476</v>
      </c>
      <c r="B19" s="406"/>
      <c r="C19" s="408"/>
      <c r="D19" s="106">
        <f>SUM(D11:D18)</f>
        <v>21860</v>
      </c>
      <c r="E19" s="106">
        <f>SUM(E11:E18)</f>
        <v>0</v>
      </c>
      <c r="F19" s="982">
        <f t="shared" si="0"/>
        <v>0</v>
      </c>
      <c r="G19" s="106">
        <f>SUM(G11:G18)</f>
        <v>4</v>
      </c>
      <c r="H19" s="982">
        <f t="shared" si="0"/>
        <v>1.8298261665141813E-2</v>
      </c>
      <c r="I19" s="106">
        <f>SUM(I11:I18)</f>
        <v>27</v>
      </c>
      <c r="J19" s="982">
        <f t="shared" ref="J19" si="19">IFERROR(I19/$D19*100,0)</f>
        <v>0.12351326623970722</v>
      </c>
      <c r="K19" s="106">
        <f>SUM(K11:K18)</f>
        <v>160</v>
      </c>
      <c r="L19" s="982">
        <f t="shared" ref="L19" si="20">IFERROR(K19/$D19*100,0)</f>
        <v>0.73193046660567251</v>
      </c>
      <c r="M19" s="106">
        <f>SUM(M11:M18)</f>
        <v>685</v>
      </c>
      <c r="N19" s="982">
        <f t="shared" ref="N19" si="21">IFERROR(M19/$D19*100,0)</f>
        <v>3.1335773101555353</v>
      </c>
    </row>
    <row r="20" spans="1:14" x14ac:dyDescent="0.25">
      <c r="A20" s="409"/>
      <c r="B20" s="409"/>
      <c r="C20" s="409"/>
      <c r="D20" s="409"/>
      <c r="E20" s="80"/>
      <c r="F20" s="80"/>
      <c r="G20" s="80"/>
      <c r="H20" s="80"/>
      <c r="I20" s="80"/>
      <c r="J20" s="80"/>
      <c r="K20" s="80"/>
      <c r="L20" s="80"/>
      <c r="M20" s="80"/>
      <c r="N20" s="80"/>
    </row>
    <row r="21" spans="1:14" x14ac:dyDescent="0.25">
      <c r="A21" s="544" t="s">
        <v>411</v>
      </c>
    </row>
  </sheetData>
  <mergeCells count="5">
    <mergeCell ref="A7:A9"/>
    <mergeCell ref="B7:B9"/>
    <mergeCell ref="C7:C9"/>
    <mergeCell ref="D7:D9"/>
    <mergeCell ref="E7:N7"/>
  </mergeCells>
  <printOptions horizontalCentered="1"/>
  <pageMargins left="1.23" right="0.9" top="1.1499999999999999" bottom="0.9" header="0" footer="0"/>
  <pageSetup paperSize="9" scale="68" orientation="landscape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92D050"/>
    <pageSetUpPr fitToPage="1"/>
  </sheetPr>
  <dimension ref="A1:O21"/>
  <sheetViews>
    <sheetView zoomScaleNormal="100" workbookViewId="0">
      <selection activeCell="N19" sqref="D11:N19"/>
    </sheetView>
  </sheetViews>
  <sheetFormatPr defaultColWidth="9.140625" defaultRowHeight="15" x14ac:dyDescent="0.25"/>
  <cols>
    <col min="1" max="1" width="5.7109375" style="63" customWidth="1"/>
    <col min="2" max="3" width="21.7109375" style="63" customWidth="1"/>
    <col min="4" max="4" width="16.85546875" style="63" customWidth="1"/>
    <col min="5" max="14" width="10.7109375" style="63" customWidth="1"/>
    <col min="15" max="256" width="9.140625" style="63"/>
    <col min="257" max="257" width="5.7109375" style="63" customWidth="1"/>
    <col min="258" max="259" width="21.7109375" style="63" customWidth="1"/>
    <col min="260" max="260" width="16.85546875" style="63" customWidth="1"/>
    <col min="261" max="270" width="10.7109375" style="63" customWidth="1"/>
    <col min="271" max="512" width="9.140625" style="63"/>
    <col min="513" max="513" width="5.7109375" style="63" customWidth="1"/>
    <col min="514" max="515" width="21.7109375" style="63" customWidth="1"/>
    <col min="516" max="516" width="16.85546875" style="63" customWidth="1"/>
    <col min="517" max="526" width="10.7109375" style="63" customWidth="1"/>
    <col min="527" max="768" width="9.140625" style="63"/>
    <col min="769" max="769" width="5.7109375" style="63" customWidth="1"/>
    <col min="770" max="771" width="21.7109375" style="63" customWidth="1"/>
    <col min="772" max="772" width="16.85546875" style="63" customWidth="1"/>
    <col min="773" max="782" width="10.7109375" style="63" customWidth="1"/>
    <col min="783" max="1024" width="9.140625" style="63"/>
    <col min="1025" max="1025" width="5.7109375" style="63" customWidth="1"/>
    <col min="1026" max="1027" width="21.7109375" style="63" customWidth="1"/>
    <col min="1028" max="1028" width="16.85546875" style="63" customWidth="1"/>
    <col min="1029" max="1038" width="10.7109375" style="63" customWidth="1"/>
    <col min="1039" max="1280" width="9.140625" style="63"/>
    <col min="1281" max="1281" width="5.7109375" style="63" customWidth="1"/>
    <col min="1282" max="1283" width="21.7109375" style="63" customWidth="1"/>
    <col min="1284" max="1284" width="16.85546875" style="63" customWidth="1"/>
    <col min="1285" max="1294" width="10.7109375" style="63" customWidth="1"/>
    <col min="1295" max="1536" width="9.140625" style="63"/>
    <col min="1537" max="1537" width="5.7109375" style="63" customWidth="1"/>
    <col min="1538" max="1539" width="21.7109375" style="63" customWidth="1"/>
    <col min="1540" max="1540" width="16.85546875" style="63" customWidth="1"/>
    <col min="1541" max="1550" width="10.7109375" style="63" customWidth="1"/>
    <col min="1551" max="1792" width="9.140625" style="63"/>
    <col min="1793" max="1793" width="5.7109375" style="63" customWidth="1"/>
    <col min="1794" max="1795" width="21.7109375" style="63" customWidth="1"/>
    <col min="1796" max="1796" width="16.85546875" style="63" customWidth="1"/>
    <col min="1797" max="1806" width="10.7109375" style="63" customWidth="1"/>
    <col min="1807" max="2048" width="9.140625" style="63"/>
    <col min="2049" max="2049" width="5.7109375" style="63" customWidth="1"/>
    <col min="2050" max="2051" width="21.7109375" style="63" customWidth="1"/>
    <col min="2052" max="2052" width="16.85546875" style="63" customWidth="1"/>
    <col min="2053" max="2062" width="10.7109375" style="63" customWidth="1"/>
    <col min="2063" max="2304" width="9.140625" style="63"/>
    <col min="2305" max="2305" width="5.7109375" style="63" customWidth="1"/>
    <col min="2306" max="2307" width="21.7109375" style="63" customWidth="1"/>
    <col min="2308" max="2308" width="16.85546875" style="63" customWidth="1"/>
    <col min="2309" max="2318" width="10.7109375" style="63" customWidth="1"/>
    <col min="2319" max="2560" width="9.140625" style="63"/>
    <col min="2561" max="2561" width="5.7109375" style="63" customWidth="1"/>
    <col min="2562" max="2563" width="21.7109375" style="63" customWidth="1"/>
    <col min="2564" max="2564" width="16.85546875" style="63" customWidth="1"/>
    <col min="2565" max="2574" width="10.7109375" style="63" customWidth="1"/>
    <col min="2575" max="2816" width="9.140625" style="63"/>
    <col min="2817" max="2817" width="5.7109375" style="63" customWidth="1"/>
    <col min="2818" max="2819" width="21.7109375" style="63" customWidth="1"/>
    <col min="2820" max="2820" width="16.85546875" style="63" customWidth="1"/>
    <col min="2821" max="2830" width="10.7109375" style="63" customWidth="1"/>
    <col min="2831" max="3072" width="9.140625" style="63"/>
    <col min="3073" max="3073" width="5.7109375" style="63" customWidth="1"/>
    <col min="3074" max="3075" width="21.7109375" style="63" customWidth="1"/>
    <col min="3076" max="3076" width="16.85546875" style="63" customWidth="1"/>
    <col min="3077" max="3086" width="10.7109375" style="63" customWidth="1"/>
    <col min="3087" max="3328" width="9.140625" style="63"/>
    <col min="3329" max="3329" width="5.7109375" style="63" customWidth="1"/>
    <col min="3330" max="3331" width="21.7109375" style="63" customWidth="1"/>
    <col min="3332" max="3332" width="16.85546875" style="63" customWidth="1"/>
    <col min="3333" max="3342" width="10.7109375" style="63" customWidth="1"/>
    <col min="3343" max="3584" width="9.140625" style="63"/>
    <col min="3585" max="3585" width="5.7109375" style="63" customWidth="1"/>
    <col min="3586" max="3587" width="21.7109375" style="63" customWidth="1"/>
    <col min="3588" max="3588" width="16.85546875" style="63" customWidth="1"/>
    <col min="3589" max="3598" width="10.7109375" style="63" customWidth="1"/>
    <col min="3599" max="3840" width="9.140625" style="63"/>
    <col min="3841" max="3841" width="5.7109375" style="63" customWidth="1"/>
    <col min="3842" max="3843" width="21.7109375" style="63" customWidth="1"/>
    <col min="3844" max="3844" width="16.85546875" style="63" customWidth="1"/>
    <col min="3845" max="3854" width="10.7109375" style="63" customWidth="1"/>
    <col min="3855" max="4096" width="9.140625" style="63"/>
    <col min="4097" max="4097" width="5.7109375" style="63" customWidth="1"/>
    <col min="4098" max="4099" width="21.7109375" style="63" customWidth="1"/>
    <col min="4100" max="4100" width="16.85546875" style="63" customWidth="1"/>
    <col min="4101" max="4110" width="10.7109375" style="63" customWidth="1"/>
    <col min="4111" max="4352" width="9.140625" style="63"/>
    <col min="4353" max="4353" width="5.7109375" style="63" customWidth="1"/>
    <col min="4354" max="4355" width="21.7109375" style="63" customWidth="1"/>
    <col min="4356" max="4356" width="16.85546875" style="63" customWidth="1"/>
    <col min="4357" max="4366" width="10.7109375" style="63" customWidth="1"/>
    <col min="4367" max="4608" width="9.140625" style="63"/>
    <col min="4609" max="4609" width="5.7109375" style="63" customWidth="1"/>
    <col min="4610" max="4611" width="21.7109375" style="63" customWidth="1"/>
    <col min="4612" max="4612" width="16.85546875" style="63" customWidth="1"/>
    <col min="4613" max="4622" width="10.7109375" style="63" customWidth="1"/>
    <col min="4623" max="4864" width="9.140625" style="63"/>
    <col min="4865" max="4865" width="5.7109375" style="63" customWidth="1"/>
    <col min="4866" max="4867" width="21.7109375" style="63" customWidth="1"/>
    <col min="4868" max="4868" width="16.85546875" style="63" customWidth="1"/>
    <col min="4869" max="4878" width="10.7109375" style="63" customWidth="1"/>
    <col min="4879" max="5120" width="9.140625" style="63"/>
    <col min="5121" max="5121" width="5.7109375" style="63" customWidth="1"/>
    <col min="5122" max="5123" width="21.7109375" style="63" customWidth="1"/>
    <col min="5124" max="5124" width="16.85546875" style="63" customWidth="1"/>
    <col min="5125" max="5134" width="10.7109375" style="63" customWidth="1"/>
    <col min="5135" max="5376" width="9.140625" style="63"/>
    <col min="5377" max="5377" width="5.7109375" style="63" customWidth="1"/>
    <col min="5378" max="5379" width="21.7109375" style="63" customWidth="1"/>
    <col min="5380" max="5380" width="16.85546875" style="63" customWidth="1"/>
    <col min="5381" max="5390" width="10.7109375" style="63" customWidth="1"/>
    <col min="5391" max="5632" width="9.140625" style="63"/>
    <col min="5633" max="5633" width="5.7109375" style="63" customWidth="1"/>
    <col min="5634" max="5635" width="21.7109375" style="63" customWidth="1"/>
    <col min="5636" max="5636" width="16.85546875" style="63" customWidth="1"/>
    <col min="5637" max="5646" width="10.7109375" style="63" customWidth="1"/>
    <col min="5647" max="5888" width="9.140625" style="63"/>
    <col min="5889" max="5889" width="5.7109375" style="63" customWidth="1"/>
    <col min="5890" max="5891" width="21.7109375" style="63" customWidth="1"/>
    <col min="5892" max="5892" width="16.85546875" style="63" customWidth="1"/>
    <col min="5893" max="5902" width="10.7109375" style="63" customWidth="1"/>
    <col min="5903" max="6144" width="9.140625" style="63"/>
    <col min="6145" max="6145" width="5.7109375" style="63" customWidth="1"/>
    <col min="6146" max="6147" width="21.7109375" style="63" customWidth="1"/>
    <col min="6148" max="6148" width="16.85546875" style="63" customWidth="1"/>
    <col min="6149" max="6158" width="10.7109375" style="63" customWidth="1"/>
    <col min="6159" max="6400" width="9.140625" style="63"/>
    <col min="6401" max="6401" width="5.7109375" style="63" customWidth="1"/>
    <col min="6402" max="6403" width="21.7109375" style="63" customWidth="1"/>
    <col min="6404" max="6404" width="16.85546875" style="63" customWidth="1"/>
    <col min="6405" max="6414" width="10.7109375" style="63" customWidth="1"/>
    <col min="6415" max="6656" width="9.140625" style="63"/>
    <col min="6657" max="6657" width="5.7109375" style="63" customWidth="1"/>
    <col min="6658" max="6659" width="21.7109375" style="63" customWidth="1"/>
    <col min="6660" max="6660" width="16.85546875" style="63" customWidth="1"/>
    <col min="6661" max="6670" width="10.7109375" style="63" customWidth="1"/>
    <col min="6671" max="6912" width="9.140625" style="63"/>
    <col min="6913" max="6913" width="5.7109375" style="63" customWidth="1"/>
    <col min="6914" max="6915" width="21.7109375" style="63" customWidth="1"/>
    <col min="6916" max="6916" width="16.85546875" style="63" customWidth="1"/>
    <col min="6917" max="6926" width="10.7109375" style="63" customWidth="1"/>
    <col min="6927" max="7168" width="9.140625" style="63"/>
    <col min="7169" max="7169" width="5.7109375" style="63" customWidth="1"/>
    <col min="7170" max="7171" width="21.7109375" style="63" customWidth="1"/>
    <col min="7172" max="7172" width="16.85546875" style="63" customWidth="1"/>
    <col min="7173" max="7182" width="10.7109375" style="63" customWidth="1"/>
    <col min="7183" max="7424" width="9.140625" style="63"/>
    <col min="7425" max="7425" width="5.7109375" style="63" customWidth="1"/>
    <col min="7426" max="7427" width="21.7109375" style="63" customWidth="1"/>
    <col min="7428" max="7428" width="16.85546875" style="63" customWidth="1"/>
    <col min="7429" max="7438" width="10.7109375" style="63" customWidth="1"/>
    <col min="7439" max="7680" width="9.140625" style="63"/>
    <col min="7681" max="7681" width="5.7109375" style="63" customWidth="1"/>
    <col min="7682" max="7683" width="21.7109375" style="63" customWidth="1"/>
    <col min="7684" max="7684" width="16.85546875" style="63" customWidth="1"/>
    <col min="7685" max="7694" width="10.7109375" style="63" customWidth="1"/>
    <col min="7695" max="7936" width="9.140625" style="63"/>
    <col min="7937" max="7937" width="5.7109375" style="63" customWidth="1"/>
    <col min="7938" max="7939" width="21.7109375" style="63" customWidth="1"/>
    <col min="7940" max="7940" width="16.85546875" style="63" customWidth="1"/>
    <col min="7941" max="7950" width="10.7109375" style="63" customWidth="1"/>
    <col min="7951" max="8192" width="9.140625" style="63"/>
    <col min="8193" max="8193" width="5.7109375" style="63" customWidth="1"/>
    <col min="8194" max="8195" width="21.7109375" style="63" customWidth="1"/>
    <col min="8196" max="8196" width="16.85546875" style="63" customWidth="1"/>
    <col min="8197" max="8206" width="10.7109375" style="63" customWidth="1"/>
    <col min="8207" max="8448" width="9.140625" style="63"/>
    <col min="8449" max="8449" width="5.7109375" style="63" customWidth="1"/>
    <col min="8450" max="8451" width="21.7109375" style="63" customWidth="1"/>
    <col min="8452" max="8452" width="16.85546875" style="63" customWidth="1"/>
    <col min="8453" max="8462" width="10.7109375" style="63" customWidth="1"/>
    <col min="8463" max="8704" width="9.140625" style="63"/>
    <col min="8705" max="8705" width="5.7109375" style="63" customWidth="1"/>
    <col min="8706" max="8707" width="21.7109375" style="63" customWidth="1"/>
    <col min="8708" max="8708" width="16.85546875" style="63" customWidth="1"/>
    <col min="8709" max="8718" width="10.7109375" style="63" customWidth="1"/>
    <col min="8719" max="8960" width="9.140625" style="63"/>
    <col min="8961" max="8961" width="5.7109375" style="63" customWidth="1"/>
    <col min="8962" max="8963" width="21.7109375" style="63" customWidth="1"/>
    <col min="8964" max="8964" width="16.85546875" style="63" customWidth="1"/>
    <col min="8965" max="8974" width="10.7109375" style="63" customWidth="1"/>
    <col min="8975" max="9216" width="9.140625" style="63"/>
    <col min="9217" max="9217" width="5.7109375" style="63" customWidth="1"/>
    <col min="9218" max="9219" width="21.7109375" style="63" customWidth="1"/>
    <col min="9220" max="9220" width="16.85546875" style="63" customWidth="1"/>
    <col min="9221" max="9230" width="10.7109375" style="63" customWidth="1"/>
    <col min="9231" max="9472" width="9.140625" style="63"/>
    <col min="9473" max="9473" width="5.7109375" style="63" customWidth="1"/>
    <col min="9474" max="9475" width="21.7109375" style="63" customWidth="1"/>
    <col min="9476" max="9476" width="16.85546875" style="63" customWidth="1"/>
    <col min="9477" max="9486" width="10.7109375" style="63" customWidth="1"/>
    <col min="9487" max="9728" width="9.140625" style="63"/>
    <col min="9729" max="9729" width="5.7109375" style="63" customWidth="1"/>
    <col min="9730" max="9731" width="21.7109375" style="63" customWidth="1"/>
    <col min="9732" max="9732" width="16.85546875" style="63" customWidth="1"/>
    <col min="9733" max="9742" width="10.7109375" style="63" customWidth="1"/>
    <col min="9743" max="9984" width="9.140625" style="63"/>
    <col min="9985" max="9985" width="5.7109375" style="63" customWidth="1"/>
    <col min="9986" max="9987" width="21.7109375" style="63" customWidth="1"/>
    <col min="9988" max="9988" width="16.85546875" style="63" customWidth="1"/>
    <col min="9989" max="9998" width="10.7109375" style="63" customWidth="1"/>
    <col min="9999" max="10240" width="9.140625" style="63"/>
    <col min="10241" max="10241" width="5.7109375" style="63" customWidth="1"/>
    <col min="10242" max="10243" width="21.7109375" style="63" customWidth="1"/>
    <col min="10244" max="10244" width="16.85546875" style="63" customWidth="1"/>
    <col min="10245" max="10254" width="10.7109375" style="63" customWidth="1"/>
    <col min="10255" max="10496" width="9.140625" style="63"/>
    <col min="10497" max="10497" width="5.7109375" style="63" customWidth="1"/>
    <col min="10498" max="10499" width="21.7109375" style="63" customWidth="1"/>
    <col min="10500" max="10500" width="16.85546875" style="63" customWidth="1"/>
    <col min="10501" max="10510" width="10.7109375" style="63" customWidth="1"/>
    <col min="10511" max="10752" width="9.140625" style="63"/>
    <col min="10753" max="10753" width="5.7109375" style="63" customWidth="1"/>
    <col min="10754" max="10755" width="21.7109375" style="63" customWidth="1"/>
    <col min="10756" max="10756" width="16.85546875" style="63" customWidth="1"/>
    <col min="10757" max="10766" width="10.7109375" style="63" customWidth="1"/>
    <col min="10767" max="11008" width="9.140625" style="63"/>
    <col min="11009" max="11009" width="5.7109375" style="63" customWidth="1"/>
    <col min="11010" max="11011" width="21.7109375" style="63" customWidth="1"/>
    <col min="11012" max="11012" width="16.85546875" style="63" customWidth="1"/>
    <col min="11013" max="11022" width="10.7109375" style="63" customWidth="1"/>
    <col min="11023" max="11264" width="9.140625" style="63"/>
    <col min="11265" max="11265" width="5.7109375" style="63" customWidth="1"/>
    <col min="11266" max="11267" width="21.7109375" style="63" customWidth="1"/>
    <col min="11268" max="11268" width="16.85546875" style="63" customWidth="1"/>
    <col min="11269" max="11278" width="10.7109375" style="63" customWidth="1"/>
    <col min="11279" max="11520" width="9.140625" style="63"/>
    <col min="11521" max="11521" width="5.7109375" style="63" customWidth="1"/>
    <col min="11522" max="11523" width="21.7109375" style="63" customWidth="1"/>
    <col min="11524" max="11524" width="16.85546875" style="63" customWidth="1"/>
    <col min="11525" max="11534" width="10.7109375" style="63" customWidth="1"/>
    <col min="11535" max="11776" width="9.140625" style="63"/>
    <col min="11777" max="11777" width="5.7109375" style="63" customWidth="1"/>
    <col min="11778" max="11779" width="21.7109375" style="63" customWidth="1"/>
    <col min="11780" max="11780" width="16.85546875" style="63" customWidth="1"/>
    <col min="11781" max="11790" width="10.7109375" style="63" customWidth="1"/>
    <col min="11791" max="12032" width="9.140625" style="63"/>
    <col min="12033" max="12033" width="5.7109375" style="63" customWidth="1"/>
    <col min="12034" max="12035" width="21.7109375" style="63" customWidth="1"/>
    <col min="12036" max="12036" width="16.85546875" style="63" customWidth="1"/>
    <col min="12037" max="12046" width="10.7109375" style="63" customWidth="1"/>
    <col min="12047" max="12288" width="9.140625" style="63"/>
    <col min="12289" max="12289" width="5.7109375" style="63" customWidth="1"/>
    <col min="12290" max="12291" width="21.7109375" style="63" customWidth="1"/>
    <col min="12292" max="12292" width="16.85546875" style="63" customWidth="1"/>
    <col min="12293" max="12302" width="10.7109375" style="63" customWidth="1"/>
    <col min="12303" max="12544" width="9.140625" style="63"/>
    <col min="12545" max="12545" width="5.7109375" style="63" customWidth="1"/>
    <col min="12546" max="12547" width="21.7109375" style="63" customWidth="1"/>
    <col min="12548" max="12548" width="16.85546875" style="63" customWidth="1"/>
    <col min="12549" max="12558" width="10.7109375" style="63" customWidth="1"/>
    <col min="12559" max="12800" width="9.140625" style="63"/>
    <col min="12801" max="12801" width="5.7109375" style="63" customWidth="1"/>
    <col min="12802" max="12803" width="21.7109375" style="63" customWidth="1"/>
    <col min="12804" max="12804" width="16.85546875" style="63" customWidth="1"/>
    <col min="12805" max="12814" width="10.7109375" style="63" customWidth="1"/>
    <col min="12815" max="13056" width="9.140625" style="63"/>
    <col min="13057" max="13057" width="5.7109375" style="63" customWidth="1"/>
    <col min="13058" max="13059" width="21.7109375" style="63" customWidth="1"/>
    <col min="13060" max="13060" width="16.85546875" style="63" customWidth="1"/>
    <col min="13061" max="13070" width="10.7109375" style="63" customWidth="1"/>
    <col min="13071" max="13312" width="9.140625" style="63"/>
    <col min="13313" max="13313" width="5.7109375" style="63" customWidth="1"/>
    <col min="13314" max="13315" width="21.7109375" style="63" customWidth="1"/>
    <col min="13316" max="13316" width="16.85546875" style="63" customWidth="1"/>
    <col min="13317" max="13326" width="10.7109375" style="63" customWidth="1"/>
    <col min="13327" max="13568" width="9.140625" style="63"/>
    <col min="13569" max="13569" width="5.7109375" style="63" customWidth="1"/>
    <col min="13570" max="13571" width="21.7109375" style="63" customWidth="1"/>
    <col min="13572" max="13572" width="16.85546875" style="63" customWidth="1"/>
    <col min="13573" max="13582" width="10.7109375" style="63" customWidth="1"/>
    <col min="13583" max="13824" width="9.140625" style="63"/>
    <col min="13825" max="13825" width="5.7109375" style="63" customWidth="1"/>
    <col min="13826" max="13827" width="21.7109375" style="63" customWidth="1"/>
    <col min="13828" max="13828" width="16.85546875" style="63" customWidth="1"/>
    <col min="13829" max="13838" width="10.7109375" style="63" customWidth="1"/>
    <col min="13839" max="14080" width="9.140625" style="63"/>
    <col min="14081" max="14081" width="5.7109375" style="63" customWidth="1"/>
    <col min="14082" max="14083" width="21.7109375" style="63" customWidth="1"/>
    <col min="14084" max="14084" width="16.85546875" style="63" customWidth="1"/>
    <col min="14085" max="14094" width="10.7109375" style="63" customWidth="1"/>
    <col min="14095" max="14336" width="9.140625" style="63"/>
    <col min="14337" max="14337" width="5.7109375" style="63" customWidth="1"/>
    <col min="14338" max="14339" width="21.7109375" style="63" customWidth="1"/>
    <col min="14340" max="14340" width="16.85546875" style="63" customWidth="1"/>
    <col min="14341" max="14350" width="10.7109375" style="63" customWidth="1"/>
    <col min="14351" max="14592" width="9.140625" style="63"/>
    <col min="14593" max="14593" width="5.7109375" style="63" customWidth="1"/>
    <col min="14594" max="14595" width="21.7109375" style="63" customWidth="1"/>
    <col min="14596" max="14596" width="16.85546875" style="63" customWidth="1"/>
    <col min="14597" max="14606" width="10.7109375" style="63" customWidth="1"/>
    <col min="14607" max="14848" width="9.140625" style="63"/>
    <col min="14849" max="14849" width="5.7109375" style="63" customWidth="1"/>
    <col min="14850" max="14851" width="21.7109375" style="63" customWidth="1"/>
    <col min="14852" max="14852" width="16.85546875" style="63" customWidth="1"/>
    <col min="14853" max="14862" width="10.7109375" style="63" customWidth="1"/>
    <col min="14863" max="15104" width="9.140625" style="63"/>
    <col min="15105" max="15105" width="5.7109375" style="63" customWidth="1"/>
    <col min="15106" max="15107" width="21.7109375" style="63" customWidth="1"/>
    <col min="15108" max="15108" width="16.85546875" style="63" customWidth="1"/>
    <col min="15109" max="15118" width="10.7109375" style="63" customWidth="1"/>
    <col min="15119" max="15360" width="9.140625" style="63"/>
    <col min="15361" max="15361" width="5.7109375" style="63" customWidth="1"/>
    <col min="15362" max="15363" width="21.7109375" style="63" customWidth="1"/>
    <col min="15364" max="15364" width="16.85546875" style="63" customWidth="1"/>
    <col min="15365" max="15374" width="10.7109375" style="63" customWidth="1"/>
    <col min="15375" max="15616" width="9.140625" style="63"/>
    <col min="15617" max="15617" width="5.7109375" style="63" customWidth="1"/>
    <col min="15618" max="15619" width="21.7109375" style="63" customWidth="1"/>
    <col min="15620" max="15620" width="16.85546875" style="63" customWidth="1"/>
    <col min="15621" max="15630" width="10.7109375" style="63" customWidth="1"/>
    <col min="15631" max="15872" width="9.140625" style="63"/>
    <col min="15873" max="15873" width="5.7109375" style="63" customWidth="1"/>
    <col min="15874" max="15875" width="21.7109375" style="63" customWidth="1"/>
    <col min="15876" max="15876" width="16.85546875" style="63" customWidth="1"/>
    <col min="15877" max="15886" width="10.7109375" style="63" customWidth="1"/>
    <col min="15887" max="16128" width="9.140625" style="63"/>
    <col min="16129" max="16129" width="5.7109375" style="63" customWidth="1"/>
    <col min="16130" max="16131" width="21.7109375" style="63" customWidth="1"/>
    <col min="16132" max="16132" width="16.85546875" style="63" customWidth="1"/>
    <col min="16133" max="16142" width="10.7109375" style="63" customWidth="1"/>
    <col min="16143" max="16384" width="9.140625" style="63"/>
  </cols>
  <sheetData>
    <row r="1" spans="1:15" ht="15.75" x14ac:dyDescent="0.25">
      <c r="A1" s="217" t="s">
        <v>1046</v>
      </c>
    </row>
    <row r="3" spans="1:15" ht="15.75" x14ac:dyDescent="0.25">
      <c r="A3" s="426" t="s">
        <v>590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</row>
    <row r="4" spans="1:15" ht="15.75" x14ac:dyDescent="0.25">
      <c r="A4" s="160"/>
      <c r="B4" s="160"/>
      <c r="C4" s="160"/>
      <c r="D4" s="160"/>
      <c r="E4" s="160"/>
      <c r="F4" s="427" t="str">
        <f>'1'!E5</f>
        <v>KABUPATEN</v>
      </c>
      <c r="G4" s="428" t="str">
        <f>'1'!$F$5</f>
        <v>BELITUNG TIMUR</v>
      </c>
      <c r="H4" s="160"/>
      <c r="I4" s="160"/>
      <c r="J4" s="160"/>
      <c r="K4" s="426"/>
      <c r="L4" s="426"/>
      <c r="M4" s="426"/>
      <c r="N4" s="426"/>
    </row>
    <row r="5" spans="1:15" ht="15.75" x14ac:dyDescent="0.25">
      <c r="A5" s="160"/>
      <c r="B5" s="160"/>
      <c r="C5" s="160"/>
      <c r="D5" s="160"/>
      <c r="E5" s="160"/>
      <c r="F5" s="427" t="str">
        <f>'1'!E6</f>
        <v>TAHUN</v>
      </c>
      <c r="G5" s="428">
        <f>'1'!$F$6</f>
        <v>2023</v>
      </c>
      <c r="H5" s="160"/>
      <c r="I5" s="160"/>
      <c r="J5" s="160"/>
      <c r="K5" s="426"/>
      <c r="L5" s="426"/>
      <c r="M5" s="426"/>
      <c r="N5" s="426"/>
    </row>
    <row r="6" spans="1:15" ht="15.75" thickBot="1" x14ac:dyDescent="0.3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1:15" ht="15.75" x14ac:dyDescent="0.25">
      <c r="A7" s="1164" t="s">
        <v>2</v>
      </c>
      <c r="B7" s="1164" t="s">
        <v>253</v>
      </c>
      <c r="C7" s="1164" t="s">
        <v>407</v>
      </c>
      <c r="D7" s="1169" t="s">
        <v>591</v>
      </c>
      <c r="E7" s="1215" t="s">
        <v>592</v>
      </c>
      <c r="F7" s="1216"/>
      <c r="G7" s="1216"/>
      <c r="H7" s="1216"/>
      <c r="I7" s="1216"/>
      <c r="J7" s="1216"/>
      <c r="K7" s="1216"/>
      <c r="L7" s="1216"/>
      <c r="M7" s="1216"/>
      <c r="N7" s="1217"/>
      <c r="O7" s="67"/>
    </row>
    <row r="8" spans="1:15" ht="15.75" x14ac:dyDescent="0.25">
      <c r="A8" s="1164"/>
      <c r="B8" s="1164"/>
      <c r="C8" s="1164"/>
      <c r="D8" s="1169"/>
      <c r="E8" s="625" t="s">
        <v>580</v>
      </c>
      <c r="F8" s="626"/>
      <c r="G8" s="625" t="s">
        <v>581</v>
      </c>
      <c r="H8" s="626"/>
      <c r="I8" s="625" t="s">
        <v>582</v>
      </c>
      <c r="J8" s="626"/>
      <c r="K8" s="625" t="s">
        <v>583</v>
      </c>
      <c r="L8" s="626"/>
      <c r="M8" s="625" t="s">
        <v>584</v>
      </c>
      <c r="N8" s="627"/>
    </row>
    <row r="9" spans="1:15" ht="19.149999999999999" customHeight="1" x14ac:dyDescent="0.25">
      <c r="A9" s="1165"/>
      <c r="B9" s="1165"/>
      <c r="C9" s="1165"/>
      <c r="D9" s="1170"/>
      <c r="E9" s="829" t="s">
        <v>255</v>
      </c>
      <c r="F9" s="829" t="s">
        <v>27</v>
      </c>
      <c r="G9" s="829" t="s">
        <v>255</v>
      </c>
      <c r="H9" s="829" t="s">
        <v>27</v>
      </c>
      <c r="I9" s="829" t="s">
        <v>255</v>
      </c>
      <c r="J9" s="829" t="s">
        <v>27</v>
      </c>
      <c r="K9" s="829" t="s">
        <v>255</v>
      </c>
      <c r="L9" s="829" t="s">
        <v>27</v>
      </c>
      <c r="M9" s="829" t="s">
        <v>255</v>
      </c>
      <c r="N9" s="829" t="s">
        <v>27</v>
      </c>
    </row>
    <row r="10" spans="1:15" s="747" customFormat="1" ht="16.899999999999999" customHeight="1" x14ac:dyDescent="0.25">
      <c r="A10" s="745">
        <v>1</v>
      </c>
      <c r="B10" s="745">
        <v>2</v>
      </c>
      <c r="C10" s="745">
        <v>3</v>
      </c>
      <c r="D10" s="745">
        <v>4</v>
      </c>
      <c r="E10" s="745">
        <v>5</v>
      </c>
      <c r="F10" s="745">
        <v>6</v>
      </c>
      <c r="G10" s="745">
        <v>7</v>
      </c>
      <c r="H10" s="745">
        <v>8</v>
      </c>
      <c r="I10" s="745">
        <v>9</v>
      </c>
      <c r="J10" s="745">
        <v>10</v>
      </c>
      <c r="K10" s="745">
        <v>11</v>
      </c>
      <c r="L10" s="745">
        <v>12</v>
      </c>
      <c r="M10" s="745">
        <v>13</v>
      </c>
      <c r="N10" s="745">
        <v>14</v>
      </c>
    </row>
    <row r="11" spans="1:15" x14ac:dyDescent="0.25">
      <c r="A11" s="725">
        <v>1</v>
      </c>
      <c r="B11" s="93" t="str">
        <f>'9'!B9</f>
        <v>Manggar</v>
      </c>
      <c r="C11" s="93" t="str">
        <f>'9'!C9</f>
        <v>Manggar</v>
      </c>
      <c r="D11" s="214">
        <v>7290</v>
      </c>
      <c r="E11" s="101">
        <f>SUM('25'!E11,'26'!E11)</f>
        <v>0</v>
      </c>
      <c r="F11" s="888">
        <f>IFERROR(E11/$D11*100,0)</f>
        <v>0</v>
      </c>
      <c r="G11" s="101">
        <f>SUM('25'!G11,'26'!G11)</f>
        <v>0</v>
      </c>
      <c r="H11" s="888">
        <f>IFERROR(G11/$D11*100,0)</f>
        <v>0</v>
      </c>
      <c r="I11" s="101">
        <f>SUM('25'!I11,'26'!I11)</f>
        <v>0</v>
      </c>
      <c r="J11" s="888">
        <f>IFERROR(I11/$D11*100,0)</f>
        <v>0</v>
      </c>
      <c r="K11" s="101">
        <f>SUM('25'!K11,'26'!K11)</f>
        <v>0</v>
      </c>
      <c r="L11" s="888">
        <f>IFERROR(K11/$D11*100,0)</f>
        <v>0</v>
      </c>
      <c r="M11" s="101">
        <f>SUM('25'!M11,'26'!M11)</f>
        <v>782</v>
      </c>
      <c r="N11" s="888">
        <f>IFERROR(M11/$D11*100,0)</f>
        <v>10.727023319615911</v>
      </c>
    </row>
    <row r="12" spans="1:15" x14ac:dyDescent="0.25">
      <c r="A12" s="724">
        <v>2</v>
      </c>
      <c r="B12" s="93" t="str">
        <f>'9'!B10</f>
        <v>Damar</v>
      </c>
      <c r="C12" s="93" t="str">
        <f>'9'!C10</f>
        <v>Mengkubang</v>
      </c>
      <c r="D12" s="214">
        <v>2537</v>
      </c>
      <c r="E12" s="101">
        <f>SUM('25'!E12,'26'!E12)</f>
        <v>0</v>
      </c>
      <c r="F12" s="888">
        <f t="shared" ref="F12:H19" si="0">IFERROR(E12/$D12*100,0)</f>
        <v>0</v>
      </c>
      <c r="G12" s="101">
        <f>SUM('25'!G12,'26'!G12)</f>
        <v>0</v>
      </c>
      <c r="H12" s="888">
        <f t="shared" si="0"/>
        <v>0</v>
      </c>
      <c r="I12" s="101">
        <f>SUM('25'!I12,'26'!I12)</f>
        <v>0</v>
      </c>
      <c r="J12" s="888">
        <f t="shared" ref="J12" si="1">IFERROR(I12/$D12*100,0)</f>
        <v>0</v>
      </c>
      <c r="K12" s="101">
        <f>SUM('25'!K12,'26'!K12)</f>
        <v>0</v>
      </c>
      <c r="L12" s="888">
        <f t="shared" ref="L12" si="2">IFERROR(K12/$D12*100,0)</f>
        <v>0</v>
      </c>
      <c r="M12" s="101">
        <f>SUM('25'!M12,'26'!M12)</f>
        <v>297</v>
      </c>
      <c r="N12" s="888">
        <f t="shared" ref="N12" si="3">IFERROR(M12/$D12*100,0)</f>
        <v>11.706740244383129</v>
      </c>
    </row>
    <row r="13" spans="1:15" x14ac:dyDescent="0.25">
      <c r="A13" s="724">
        <v>3</v>
      </c>
      <c r="B13" s="93" t="str">
        <f>'9'!B11</f>
        <v>Kelapa Kampit</v>
      </c>
      <c r="C13" s="93" t="str">
        <f>'9'!C11</f>
        <v>Kelapa Kampit</v>
      </c>
      <c r="D13" s="214">
        <v>3293</v>
      </c>
      <c r="E13" s="101">
        <f>SUM('25'!E13,'26'!E13)</f>
        <v>0</v>
      </c>
      <c r="F13" s="888">
        <f t="shared" si="0"/>
        <v>0</v>
      </c>
      <c r="G13" s="101">
        <f>SUM('25'!G13,'26'!G13)</f>
        <v>0</v>
      </c>
      <c r="H13" s="888">
        <f t="shared" si="0"/>
        <v>0</v>
      </c>
      <c r="I13" s="101">
        <f>SUM('25'!I13,'26'!I13)</f>
        <v>0</v>
      </c>
      <c r="J13" s="888">
        <f t="shared" ref="J13" si="4">IFERROR(I13/$D13*100,0)</f>
        <v>0</v>
      </c>
      <c r="K13" s="101">
        <f>SUM('25'!K13,'26'!K13)</f>
        <v>0</v>
      </c>
      <c r="L13" s="888">
        <f t="shared" ref="L13" si="5">IFERROR(K13/$D13*100,0)</f>
        <v>0</v>
      </c>
      <c r="M13" s="101">
        <f>SUM('25'!M13,'26'!M13)</f>
        <v>388</v>
      </c>
      <c r="N13" s="888">
        <f t="shared" ref="N13" si="6">IFERROR(M13/$D13*100,0)</f>
        <v>11.782569085939873</v>
      </c>
    </row>
    <row r="14" spans="1:15" x14ac:dyDescent="0.25">
      <c r="A14" s="724">
        <v>4</v>
      </c>
      <c r="B14" s="93" t="str">
        <f>'9'!B12</f>
        <v>Gantung</v>
      </c>
      <c r="C14" s="93" t="str">
        <f>'9'!C12</f>
        <v>Gantung</v>
      </c>
      <c r="D14" s="214">
        <v>5657</v>
      </c>
      <c r="E14" s="101">
        <f>SUM('25'!E14,'26'!E14)</f>
        <v>5</v>
      </c>
      <c r="F14" s="888">
        <f t="shared" si="0"/>
        <v>8.8386070355311999E-2</v>
      </c>
      <c r="G14" s="101">
        <f>SUM('25'!G14,'26'!G14)</f>
        <v>28</v>
      </c>
      <c r="H14" s="888">
        <f t="shared" si="0"/>
        <v>0.49496199398974722</v>
      </c>
      <c r="I14" s="101">
        <f>SUM('25'!I14,'26'!I14)</f>
        <v>72</v>
      </c>
      <c r="J14" s="888">
        <f t="shared" ref="J14" si="7">IFERROR(I14/$D14*100,0)</f>
        <v>1.2727594131164928</v>
      </c>
      <c r="K14" s="101">
        <f>SUM('25'!K14,'26'!K14)</f>
        <v>238</v>
      </c>
      <c r="L14" s="888">
        <f t="shared" ref="L14" si="8">IFERROR(K14/$D14*100,0)</f>
        <v>4.207176948912851</v>
      </c>
      <c r="M14" s="101">
        <f>SUM('25'!M14,'26'!M14)</f>
        <v>298</v>
      </c>
      <c r="N14" s="888">
        <f t="shared" ref="N14" si="9">IFERROR(M14/$D14*100,0)</f>
        <v>5.2678097931765953</v>
      </c>
    </row>
    <row r="15" spans="1:15" x14ac:dyDescent="0.25">
      <c r="A15" s="724">
        <v>5</v>
      </c>
      <c r="B15" s="93" t="str">
        <f>'9'!B13</f>
        <v>Simpang Renggiang</v>
      </c>
      <c r="C15" s="93" t="str">
        <f>'9'!C13</f>
        <v>Renggiang</v>
      </c>
      <c r="D15" s="214">
        <v>1480</v>
      </c>
      <c r="E15" s="101">
        <f>SUM('25'!E15,'26'!E15)</f>
        <v>0</v>
      </c>
      <c r="F15" s="888">
        <f t="shared" si="0"/>
        <v>0</v>
      </c>
      <c r="G15" s="101">
        <f>SUM('25'!G15,'26'!G15)</f>
        <v>0</v>
      </c>
      <c r="H15" s="888">
        <f t="shared" si="0"/>
        <v>0</v>
      </c>
      <c r="I15" s="101">
        <f>SUM('25'!I15,'26'!I15)</f>
        <v>0</v>
      </c>
      <c r="J15" s="888">
        <f t="shared" ref="J15" si="10">IFERROR(I15/$D15*100,0)</f>
        <v>0</v>
      </c>
      <c r="K15" s="101">
        <f>SUM('25'!K15,'26'!K15)</f>
        <v>2</v>
      </c>
      <c r="L15" s="888">
        <f t="shared" ref="L15" si="11">IFERROR(K15/$D15*100,0)</f>
        <v>0.13513513513513514</v>
      </c>
      <c r="M15" s="101">
        <f>SUM('25'!M15,'26'!M15)</f>
        <v>173</v>
      </c>
      <c r="N15" s="888">
        <f t="shared" ref="N15" si="12">IFERROR(M15/$D15*100,0)</f>
        <v>11.689189189189189</v>
      </c>
    </row>
    <row r="16" spans="1:15" x14ac:dyDescent="0.25">
      <c r="A16" s="724">
        <v>6</v>
      </c>
      <c r="B16" s="93" t="str">
        <f>'9'!B14</f>
        <v>Simpang Pesak</v>
      </c>
      <c r="C16" s="93" t="str">
        <f>'9'!C14</f>
        <v>Simpang Pesak</v>
      </c>
      <c r="D16" s="214">
        <v>1667</v>
      </c>
      <c r="E16" s="101">
        <f>SUM('25'!E16,'26'!E16)</f>
        <v>0</v>
      </c>
      <c r="F16" s="888">
        <f t="shared" si="0"/>
        <v>0</v>
      </c>
      <c r="G16" s="101">
        <f>SUM('25'!G16,'26'!G16)</f>
        <v>0</v>
      </c>
      <c r="H16" s="888">
        <f t="shared" si="0"/>
        <v>0</v>
      </c>
      <c r="I16" s="101">
        <f>SUM('25'!I16,'26'!I16)</f>
        <v>1</v>
      </c>
      <c r="J16" s="888">
        <f t="shared" ref="J16" si="13">IFERROR(I16/$D16*100,0)</f>
        <v>5.9988002399520089E-2</v>
      </c>
      <c r="K16" s="101">
        <f>SUM('25'!K16,'26'!K16)</f>
        <v>113</v>
      </c>
      <c r="L16" s="888">
        <f t="shared" ref="L16" si="14">IFERROR(K16/$D16*100,0)</f>
        <v>6.7786442711457715</v>
      </c>
      <c r="M16" s="101">
        <f>SUM('25'!M16,'26'!M16)</f>
        <v>143</v>
      </c>
      <c r="N16" s="888">
        <f t="shared" ref="N16" si="15">IFERROR(M16/$D16*100,0)</f>
        <v>8.578284343131374</v>
      </c>
    </row>
    <row r="17" spans="1:14" x14ac:dyDescent="0.25">
      <c r="A17" s="724">
        <v>7</v>
      </c>
      <c r="B17" s="93" t="str">
        <f>'9'!B15</f>
        <v>Dendang</v>
      </c>
      <c r="C17" s="93" t="str">
        <f>'9'!C15</f>
        <v>Dendang</v>
      </c>
      <c r="D17" s="214">
        <v>2155</v>
      </c>
      <c r="E17" s="101">
        <f>SUM('25'!E17,'26'!E17)</f>
        <v>0</v>
      </c>
      <c r="F17" s="888">
        <f t="shared" si="0"/>
        <v>0</v>
      </c>
      <c r="G17" s="101">
        <f>SUM('25'!G17,'26'!G17)</f>
        <v>0</v>
      </c>
      <c r="H17" s="888">
        <f t="shared" si="0"/>
        <v>0</v>
      </c>
      <c r="I17" s="101">
        <f>SUM('25'!I17,'26'!I17)</f>
        <v>0</v>
      </c>
      <c r="J17" s="888">
        <f t="shared" ref="J17" si="16">IFERROR(I17/$D17*100,0)</f>
        <v>0</v>
      </c>
      <c r="K17" s="101">
        <f>SUM('25'!K17,'26'!K17)</f>
        <v>6</v>
      </c>
      <c r="L17" s="888">
        <f t="shared" ref="L17" si="17">IFERROR(K17/$D17*100,0)</f>
        <v>0.27842227378190254</v>
      </c>
      <c r="M17" s="101">
        <f>SUM('25'!M17,'26'!M17)</f>
        <v>257</v>
      </c>
      <c r="N17" s="888">
        <f t="shared" ref="N17" si="18">IFERROR(M17/$D17*100,0)</f>
        <v>11.925754060324827</v>
      </c>
    </row>
    <row r="18" spans="1:14" x14ac:dyDescent="0.25">
      <c r="A18" s="65"/>
      <c r="B18" s="93"/>
      <c r="C18" s="93"/>
      <c r="D18" s="65"/>
      <c r="E18" s="101"/>
      <c r="F18" s="889"/>
      <c r="G18" s="101"/>
      <c r="H18" s="889"/>
      <c r="I18" s="101"/>
      <c r="J18" s="889"/>
      <c r="K18" s="215"/>
      <c r="L18" s="889"/>
      <c r="M18" s="215"/>
      <c r="N18" s="889"/>
    </row>
    <row r="19" spans="1:14" ht="16.5" thickBot="1" x14ac:dyDescent="0.3">
      <c r="A19" s="68" t="s">
        <v>476</v>
      </c>
      <c r="B19" s="406"/>
      <c r="C19" s="408"/>
      <c r="D19" s="106">
        <f>SUM(D11:D18)</f>
        <v>24079</v>
      </c>
      <c r="E19" s="106">
        <f>SUM(E11:E18)</f>
        <v>5</v>
      </c>
      <c r="F19" s="982">
        <f t="shared" si="0"/>
        <v>2.0764981934465715E-2</v>
      </c>
      <c r="G19" s="106">
        <f>SUM(G11:G18)</f>
        <v>28</v>
      </c>
      <c r="H19" s="982">
        <f t="shared" si="0"/>
        <v>0.11628389883300801</v>
      </c>
      <c r="I19" s="106">
        <f>SUM(I11:I18)</f>
        <v>73</v>
      </c>
      <c r="J19" s="982">
        <f t="shared" ref="J19" si="19">IFERROR(I19/$D19*100,0)</f>
        <v>0.30316873624319945</v>
      </c>
      <c r="K19" s="106">
        <f>SUM(K11:K18)</f>
        <v>359</v>
      </c>
      <c r="L19" s="982">
        <f t="shared" ref="L19" si="20">IFERROR(K19/$D19*100,0)</f>
        <v>1.4909257028946385</v>
      </c>
      <c r="M19" s="106">
        <f>SUM(M11:M18)</f>
        <v>2338</v>
      </c>
      <c r="N19" s="982">
        <f t="shared" ref="N19" si="21">IFERROR(M19/$D19*100,0)</f>
        <v>9.7097055525561693</v>
      </c>
    </row>
    <row r="20" spans="1:14" x14ac:dyDescent="0.25">
      <c r="A20" s="409"/>
      <c r="B20" s="409"/>
      <c r="C20" s="409"/>
      <c r="D20" s="409"/>
      <c r="E20" s="80"/>
      <c r="F20" s="80"/>
      <c r="G20" s="80"/>
      <c r="H20" s="80"/>
      <c r="I20" s="80"/>
      <c r="J20" s="80"/>
      <c r="K20" s="80"/>
      <c r="L20" s="80"/>
      <c r="M20" s="80"/>
      <c r="N20" s="80"/>
    </row>
    <row r="21" spans="1:14" x14ac:dyDescent="0.25">
      <c r="A21" s="544" t="s">
        <v>411</v>
      </c>
    </row>
  </sheetData>
  <mergeCells count="5">
    <mergeCell ref="A7:A9"/>
    <mergeCell ref="B7:B9"/>
    <mergeCell ref="C7:C9"/>
    <mergeCell ref="D7:D9"/>
    <mergeCell ref="E7:N7"/>
  </mergeCells>
  <pageMargins left="0.7" right="0.7" top="0.75" bottom="0.75" header="0.3" footer="0.3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  <pageSetUpPr fitToPage="1"/>
  </sheetPr>
  <dimension ref="A1:J23"/>
  <sheetViews>
    <sheetView tabSelected="1" zoomScaleNormal="100" workbookViewId="0">
      <selection activeCell="I24" sqref="I24"/>
    </sheetView>
  </sheetViews>
  <sheetFormatPr defaultColWidth="9.140625" defaultRowHeight="15" x14ac:dyDescent="0.25"/>
  <cols>
    <col min="1" max="1" width="4.42578125" style="63" customWidth="1"/>
    <col min="2" max="2" width="21.85546875" style="63" customWidth="1"/>
    <col min="3" max="3" width="14" style="63" customWidth="1"/>
    <col min="4" max="6" width="16.85546875" style="63" customWidth="1"/>
    <col min="7" max="7" width="15.140625" style="63" customWidth="1"/>
    <col min="8" max="8" width="16.42578125" style="63" customWidth="1"/>
    <col min="9" max="9" width="16" style="63" customWidth="1"/>
    <col min="10" max="10" width="15.28515625" style="63" customWidth="1"/>
    <col min="11" max="256" width="9.140625" style="63"/>
    <col min="257" max="257" width="4.42578125" style="63" customWidth="1"/>
    <col min="258" max="258" width="21.85546875" style="63" customWidth="1"/>
    <col min="259" max="259" width="14" style="63" customWidth="1"/>
    <col min="260" max="260" width="15.28515625" style="63" customWidth="1"/>
    <col min="261" max="263" width="15.140625" style="63" customWidth="1"/>
    <col min="264" max="264" width="16.42578125" style="63" customWidth="1"/>
    <col min="265" max="265" width="16" style="63" customWidth="1"/>
    <col min="266" max="266" width="15.28515625" style="63" customWidth="1"/>
    <col min="267" max="512" width="9.140625" style="63"/>
    <col min="513" max="513" width="4.42578125" style="63" customWidth="1"/>
    <col min="514" max="514" width="21.85546875" style="63" customWidth="1"/>
    <col min="515" max="515" width="14" style="63" customWidth="1"/>
    <col min="516" max="516" width="15.28515625" style="63" customWidth="1"/>
    <col min="517" max="519" width="15.140625" style="63" customWidth="1"/>
    <col min="520" max="520" width="16.42578125" style="63" customWidth="1"/>
    <col min="521" max="521" width="16" style="63" customWidth="1"/>
    <col min="522" max="522" width="15.28515625" style="63" customWidth="1"/>
    <col min="523" max="768" width="9.140625" style="63"/>
    <col min="769" max="769" width="4.42578125" style="63" customWidth="1"/>
    <col min="770" max="770" width="21.85546875" style="63" customWidth="1"/>
    <col min="771" max="771" width="14" style="63" customWidth="1"/>
    <col min="772" max="772" width="15.28515625" style="63" customWidth="1"/>
    <col min="773" max="775" width="15.140625" style="63" customWidth="1"/>
    <col min="776" max="776" width="16.42578125" style="63" customWidth="1"/>
    <col min="777" max="777" width="16" style="63" customWidth="1"/>
    <col min="778" max="778" width="15.28515625" style="63" customWidth="1"/>
    <col min="779" max="1024" width="9.140625" style="63"/>
    <col min="1025" max="1025" width="4.42578125" style="63" customWidth="1"/>
    <col min="1026" max="1026" width="21.85546875" style="63" customWidth="1"/>
    <col min="1027" max="1027" width="14" style="63" customWidth="1"/>
    <col min="1028" max="1028" width="15.28515625" style="63" customWidth="1"/>
    <col min="1029" max="1031" width="15.140625" style="63" customWidth="1"/>
    <col min="1032" max="1032" width="16.42578125" style="63" customWidth="1"/>
    <col min="1033" max="1033" width="16" style="63" customWidth="1"/>
    <col min="1034" max="1034" width="15.28515625" style="63" customWidth="1"/>
    <col min="1035" max="1280" width="9.140625" style="63"/>
    <col min="1281" max="1281" width="4.42578125" style="63" customWidth="1"/>
    <col min="1282" max="1282" width="21.85546875" style="63" customWidth="1"/>
    <col min="1283" max="1283" width="14" style="63" customWidth="1"/>
    <col min="1284" max="1284" width="15.28515625" style="63" customWidth="1"/>
    <col min="1285" max="1287" width="15.140625" style="63" customWidth="1"/>
    <col min="1288" max="1288" width="16.42578125" style="63" customWidth="1"/>
    <col min="1289" max="1289" width="16" style="63" customWidth="1"/>
    <col min="1290" max="1290" width="15.28515625" style="63" customWidth="1"/>
    <col min="1291" max="1536" width="9.140625" style="63"/>
    <col min="1537" max="1537" width="4.42578125" style="63" customWidth="1"/>
    <col min="1538" max="1538" width="21.85546875" style="63" customWidth="1"/>
    <col min="1539" max="1539" width="14" style="63" customWidth="1"/>
    <col min="1540" max="1540" width="15.28515625" style="63" customWidth="1"/>
    <col min="1541" max="1543" width="15.140625" style="63" customWidth="1"/>
    <col min="1544" max="1544" width="16.42578125" style="63" customWidth="1"/>
    <col min="1545" max="1545" width="16" style="63" customWidth="1"/>
    <col min="1546" max="1546" width="15.28515625" style="63" customWidth="1"/>
    <col min="1547" max="1792" width="9.140625" style="63"/>
    <col min="1793" max="1793" width="4.42578125" style="63" customWidth="1"/>
    <col min="1794" max="1794" width="21.85546875" style="63" customWidth="1"/>
    <col min="1795" max="1795" width="14" style="63" customWidth="1"/>
    <col min="1796" max="1796" width="15.28515625" style="63" customWidth="1"/>
    <col min="1797" max="1799" width="15.140625" style="63" customWidth="1"/>
    <col min="1800" max="1800" width="16.42578125" style="63" customWidth="1"/>
    <col min="1801" max="1801" width="16" style="63" customWidth="1"/>
    <col min="1802" max="1802" width="15.28515625" style="63" customWidth="1"/>
    <col min="1803" max="2048" width="9.140625" style="63"/>
    <col min="2049" max="2049" width="4.42578125" style="63" customWidth="1"/>
    <col min="2050" max="2050" width="21.85546875" style="63" customWidth="1"/>
    <col min="2051" max="2051" width="14" style="63" customWidth="1"/>
    <col min="2052" max="2052" width="15.28515625" style="63" customWidth="1"/>
    <col min="2053" max="2055" width="15.140625" style="63" customWidth="1"/>
    <col min="2056" max="2056" width="16.42578125" style="63" customWidth="1"/>
    <col min="2057" max="2057" width="16" style="63" customWidth="1"/>
    <col min="2058" max="2058" width="15.28515625" style="63" customWidth="1"/>
    <col min="2059" max="2304" width="9.140625" style="63"/>
    <col min="2305" max="2305" width="4.42578125" style="63" customWidth="1"/>
    <col min="2306" max="2306" width="21.85546875" style="63" customWidth="1"/>
    <col min="2307" max="2307" width="14" style="63" customWidth="1"/>
    <col min="2308" max="2308" width="15.28515625" style="63" customWidth="1"/>
    <col min="2309" max="2311" width="15.140625" style="63" customWidth="1"/>
    <col min="2312" max="2312" width="16.42578125" style="63" customWidth="1"/>
    <col min="2313" max="2313" width="16" style="63" customWidth="1"/>
    <col min="2314" max="2314" width="15.28515625" style="63" customWidth="1"/>
    <col min="2315" max="2560" width="9.140625" style="63"/>
    <col min="2561" max="2561" width="4.42578125" style="63" customWidth="1"/>
    <col min="2562" max="2562" width="21.85546875" style="63" customWidth="1"/>
    <col min="2563" max="2563" width="14" style="63" customWidth="1"/>
    <col min="2564" max="2564" width="15.28515625" style="63" customWidth="1"/>
    <col min="2565" max="2567" width="15.140625" style="63" customWidth="1"/>
    <col min="2568" max="2568" width="16.42578125" style="63" customWidth="1"/>
    <col min="2569" max="2569" width="16" style="63" customWidth="1"/>
    <col min="2570" max="2570" width="15.28515625" style="63" customWidth="1"/>
    <col min="2571" max="2816" width="9.140625" style="63"/>
    <col min="2817" max="2817" width="4.42578125" style="63" customWidth="1"/>
    <col min="2818" max="2818" width="21.85546875" style="63" customWidth="1"/>
    <col min="2819" max="2819" width="14" style="63" customWidth="1"/>
    <col min="2820" max="2820" width="15.28515625" style="63" customWidth="1"/>
    <col min="2821" max="2823" width="15.140625" style="63" customWidth="1"/>
    <col min="2824" max="2824" width="16.42578125" style="63" customWidth="1"/>
    <col min="2825" max="2825" width="16" style="63" customWidth="1"/>
    <col min="2826" max="2826" width="15.28515625" style="63" customWidth="1"/>
    <col min="2827" max="3072" width="9.140625" style="63"/>
    <col min="3073" max="3073" width="4.42578125" style="63" customWidth="1"/>
    <col min="3074" max="3074" width="21.85546875" style="63" customWidth="1"/>
    <col min="3075" max="3075" width="14" style="63" customWidth="1"/>
    <col min="3076" max="3076" width="15.28515625" style="63" customWidth="1"/>
    <col min="3077" max="3079" width="15.140625" style="63" customWidth="1"/>
    <col min="3080" max="3080" width="16.42578125" style="63" customWidth="1"/>
    <col min="3081" max="3081" width="16" style="63" customWidth="1"/>
    <col min="3082" max="3082" width="15.28515625" style="63" customWidth="1"/>
    <col min="3083" max="3328" width="9.140625" style="63"/>
    <col min="3329" max="3329" width="4.42578125" style="63" customWidth="1"/>
    <col min="3330" max="3330" width="21.85546875" style="63" customWidth="1"/>
    <col min="3331" max="3331" width="14" style="63" customWidth="1"/>
    <col min="3332" max="3332" width="15.28515625" style="63" customWidth="1"/>
    <col min="3333" max="3335" width="15.140625" style="63" customWidth="1"/>
    <col min="3336" max="3336" width="16.42578125" style="63" customWidth="1"/>
    <col min="3337" max="3337" width="16" style="63" customWidth="1"/>
    <col min="3338" max="3338" width="15.28515625" style="63" customWidth="1"/>
    <col min="3339" max="3584" width="9.140625" style="63"/>
    <col min="3585" max="3585" width="4.42578125" style="63" customWidth="1"/>
    <col min="3586" max="3586" width="21.85546875" style="63" customWidth="1"/>
    <col min="3587" max="3587" width="14" style="63" customWidth="1"/>
    <col min="3588" max="3588" width="15.28515625" style="63" customWidth="1"/>
    <col min="3589" max="3591" width="15.140625" style="63" customWidth="1"/>
    <col min="3592" max="3592" width="16.42578125" style="63" customWidth="1"/>
    <col min="3593" max="3593" width="16" style="63" customWidth="1"/>
    <col min="3594" max="3594" width="15.28515625" style="63" customWidth="1"/>
    <col min="3595" max="3840" width="9.140625" style="63"/>
    <col min="3841" max="3841" width="4.42578125" style="63" customWidth="1"/>
    <col min="3842" max="3842" width="21.85546875" style="63" customWidth="1"/>
    <col min="3843" max="3843" width="14" style="63" customWidth="1"/>
    <col min="3844" max="3844" width="15.28515625" style="63" customWidth="1"/>
    <col min="3845" max="3847" width="15.140625" style="63" customWidth="1"/>
    <col min="3848" max="3848" width="16.42578125" style="63" customWidth="1"/>
    <col min="3849" max="3849" width="16" style="63" customWidth="1"/>
    <col min="3850" max="3850" width="15.28515625" style="63" customWidth="1"/>
    <col min="3851" max="4096" width="9.140625" style="63"/>
    <col min="4097" max="4097" width="4.42578125" style="63" customWidth="1"/>
    <col min="4098" max="4098" width="21.85546875" style="63" customWidth="1"/>
    <col min="4099" max="4099" width="14" style="63" customWidth="1"/>
    <col min="4100" max="4100" width="15.28515625" style="63" customWidth="1"/>
    <col min="4101" max="4103" width="15.140625" style="63" customWidth="1"/>
    <col min="4104" max="4104" width="16.42578125" style="63" customWidth="1"/>
    <col min="4105" max="4105" width="16" style="63" customWidth="1"/>
    <col min="4106" max="4106" width="15.28515625" style="63" customWidth="1"/>
    <col min="4107" max="4352" width="9.140625" style="63"/>
    <col min="4353" max="4353" width="4.42578125" style="63" customWidth="1"/>
    <col min="4354" max="4354" width="21.85546875" style="63" customWidth="1"/>
    <col min="4355" max="4355" width="14" style="63" customWidth="1"/>
    <col min="4356" max="4356" width="15.28515625" style="63" customWidth="1"/>
    <col min="4357" max="4359" width="15.140625" style="63" customWidth="1"/>
    <col min="4360" max="4360" width="16.42578125" style="63" customWidth="1"/>
    <col min="4361" max="4361" width="16" style="63" customWidth="1"/>
    <col min="4362" max="4362" width="15.28515625" style="63" customWidth="1"/>
    <col min="4363" max="4608" width="9.140625" style="63"/>
    <col min="4609" max="4609" width="4.42578125" style="63" customWidth="1"/>
    <col min="4610" max="4610" width="21.85546875" style="63" customWidth="1"/>
    <col min="4611" max="4611" width="14" style="63" customWidth="1"/>
    <col min="4612" max="4612" width="15.28515625" style="63" customWidth="1"/>
    <col min="4613" max="4615" width="15.140625" style="63" customWidth="1"/>
    <col min="4616" max="4616" width="16.42578125" style="63" customWidth="1"/>
    <col min="4617" max="4617" width="16" style="63" customWidth="1"/>
    <col min="4618" max="4618" width="15.28515625" style="63" customWidth="1"/>
    <col min="4619" max="4864" width="9.140625" style="63"/>
    <col min="4865" max="4865" width="4.42578125" style="63" customWidth="1"/>
    <col min="4866" max="4866" width="21.85546875" style="63" customWidth="1"/>
    <col min="4867" max="4867" width="14" style="63" customWidth="1"/>
    <col min="4868" max="4868" width="15.28515625" style="63" customWidth="1"/>
    <col min="4869" max="4871" width="15.140625" style="63" customWidth="1"/>
    <col min="4872" max="4872" width="16.42578125" style="63" customWidth="1"/>
    <col min="4873" max="4873" width="16" style="63" customWidth="1"/>
    <col min="4874" max="4874" width="15.28515625" style="63" customWidth="1"/>
    <col min="4875" max="5120" width="9.140625" style="63"/>
    <col min="5121" max="5121" width="4.42578125" style="63" customWidth="1"/>
    <col min="5122" max="5122" width="21.85546875" style="63" customWidth="1"/>
    <col min="5123" max="5123" width="14" style="63" customWidth="1"/>
    <col min="5124" max="5124" width="15.28515625" style="63" customWidth="1"/>
    <col min="5125" max="5127" width="15.140625" style="63" customWidth="1"/>
    <col min="5128" max="5128" width="16.42578125" style="63" customWidth="1"/>
    <col min="5129" max="5129" width="16" style="63" customWidth="1"/>
    <col min="5130" max="5130" width="15.28515625" style="63" customWidth="1"/>
    <col min="5131" max="5376" width="9.140625" style="63"/>
    <col min="5377" max="5377" width="4.42578125" style="63" customWidth="1"/>
    <col min="5378" max="5378" width="21.85546875" style="63" customWidth="1"/>
    <col min="5379" max="5379" width="14" style="63" customWidth="1"/>
    <col min="5380" max="5380" width="15.28515625" style="63" customWidth="1"/>
    <col min="5381" max="5383" width="15.140625" style="63" customWidth="1"/>
    <col min="5384" max="5384" width="16.42578125" style="63" customWidth="1"/>
    <col min="5385" max="5385" width="16" style="63" customWidth="1"/>
    <col min="5386" max="5386" width="15.28515625" style="63" customWidth="1"/>
    <col min="5387" max="5632" width="9.140625" style="63"/>
    <col min="5633" max="5633" width="4.42578125" style="63" customWidth="1"/>
    <col min="5634" max="5634" width="21.85546875" style="63" customWidth="1"/>
    <col min="5635" max="5635" width="14" style="63" customWidth="1"/>
    <col min="5636" max="5636" width="15.28515625" style="63" customWidth="1"/>
    <col min="5637" max="5639" width="15.140625" style="63" customWidth="1"/>
    <col min="5640" max="5640" width="16.42578125" style="63" customWidth="1"/>
    <col min="5641" max="5641" width="16" style="63" customWidth="1"/>
    <col min="5642" max="5642" width="15.28515625" style="63" customWidth="1"/>
    <col min="5643" max="5888" width="9.140625" style="63"/>
    <col min="5889" max="5889" width="4.42578125" style="63" customWidth="1"/>
    <col min="5890" max="5890" width="21.85546875" style="63" customWidth="1"/>
    <col min="5891" max="5891" width="14" style="63" customWidth="1"/>
    <col min="5892" max="5892" width="15.28515625" style="63" customWidth="1"/>
    <col min="5893" max="5895" width="15.140625" style="63" customWidth="1"/>
    <col min="5896" max="5896" width="16.42578125" style="63" customWidth="1"/>
    <col min="5897" max="5897" width="16" style="63" customWidth="1"/>
    <col min="5898" max="5898" width="15.28515625" style="63" customWidth="1"/>
    <col min="5899" max="6144" width="9.140625" style="63"/>
    <col min="6145" max="6145" width="4.42578125" style="63" customWidth="1"/>
    <col min="6146" max="6146" width="21.85546875" style="63" customWidth="1"/>
    <col min="6147" max="6147" width="14" style="63" customWidth="1"/>
    <col min="6148" max="6148" width="15.28515625" style="63" customWidth="1"/>
    <col min="6149" max="6151" width="15.140625" style="63" customWidth="1"/>
    <col min="6152" max="6152" width="16.42578125" style="63" customWidth="1"/>
    <col min="6153" max="6153" width="16" style="63" customWidth="1"/>
    <col min="6154" max="6154" width="15.28515625" style="63" customWidth="1"/>
    <col min="6155" max="6400" width="9.140625" style="63"/>
    <col min="6401" max="6401" width="4.42578125" style="63" customWidth="1"/>
    <col min="6402" max="6402" width="21.85546875" style="63" customWidth="1"/>
    <col min="6403" max="6403" width="14" style="63" customWidth="1"/>
    <col min="6404" max="6404" width="15.28515625" style="63" customWidth="1"/>
    <col min="6405" max="6407" width="15.140625" style="63" customWidth="1"/>
    <col min="6408" max="6408" width="16.42578125" style="63" customWidth="1"/>
    <col min="6409" max="6409" width="16" style="63" customWidth="1"/>
    <col min="6410" max="6410" width="15.28515625" style="63" customWidth="1"/>
    <col min="6411" max="6656" width="9.140625" style="63"/>
    <col min="6657" max="6657" width="4.42578125" style="63" customWidth="1"/>
    <col min="6658" max="6658" width="21.85546875" style="63" customWidth="1"/>
    <col min="6659" max="6659" width="14" style="63" customWidth="1"/>
    <col min="6660" max="6660" width="15.28515625" style="63" customWidth="1"/>
    <col min="6661" max="6663" width="15.140625" style="63" customWidth="1"/>
    <col min="6664" max="6664" width="16.42578125" style="63" customWidth="1"/>
    <col min="6665" max="6665" width="16" style="63" customWidth="1"/>
    <col min="6666" max="6666" width="15.28515625" style="63" customWidth="1"/>
    <col min="6667" max="6912" width="9.140625" style="63"/>
    <col min="6913" max="6913" width="4.42578125" style="63" customWidth="1"/>
    <col min="6914" max="6914" width="21.85546875" style="63" customWidth="1"/>
    <col min="6915" max="6915" width="14" style="63" customWidth="1"/>
    <col min="6916" max="6916" width="15.28515625" style="63" customWidth="1"/>
    <col min="6917" max="6919" width="15.140625" style="63" customWidth="1"/>
    <col min="6920" max="6920" width="16.42578125" style="63" customWidth="1"/>
    <col min="6921" max="6921" width="16" style="63" customWidth="1"/>
    <col min="6922" max="6922" width="15.28515625" style="63" customWidth="1"/>
    <col min="6923" max="7168" width="9.140625" style="63"/>
    <col min="7169" max="7169" width="4.42578125" style="63" customWidth="1"/>
    <col min="7170" max="7170" width="21.85546875" style="63" customWidth="1"/>
    <col min="7171" max="7171" width="14" style="63" customWidth="1"/>
    <col min="7172" max="7172" width="15.28515625" style="63" customWidth="1"/>
    <col min="7173" max="7175" width="15.140625" style="63" customWidth="1"/>
    <col min="7176" max="7176" width="16.42578125" style="63" customWidth="1"/>
    <col min="7177" max="7177" width="16" style="63" customWidth="1"/>
    <col min="7178" max="7178" width="15.28515625" style="63" customWidth="1"/>
    <col min="7179" max="7424" width="9.140625" style="63"/>
    <col min="7425" max="7425" width="4.42578125" style="63" customWidth="1"/>
    <col min="7426" max="7426" width="21.85546875" style="63" customWidth="1"/>
    <col min="7427" max="7427" width="14" style="63" customWidth="1"/>
    <col min="7428" max="7428" width="15.28515625" style="63" customWidth="1"/>
    <col min="7429" max="7431" width="15.140625" style="63" customWidth="1"/>
    <col min="7432" max="7432" width="16.42578125" style="63" customWidth="1"/>
    <col min="7433" max="7433" width="16" style="63" customWidth="1"/>
    <col min="7434" max="7434" width="15.28515625" style="63" customWidth="1"/>
    <col min="7435" max="7680" width="9.140625" style="63"/>
    <col min="7681" max="7681" width="4.42578125" style="63" customWidth="1"/>
    <col min="7682" max="7682" width="21.85546875" style="63" customWidth="1"/>
    <col min="7683" max="7683" width="14" style="63" customWidth="1"/>
    <col min="7684" max="7684" width="15.28515625" style="63" customWidth="1"/>
    <col min="7685" max="7687" width="15.140625" style="63" customWidth="1"/>
    <col min="7688" max="7688" width="16.42578125" style="63" customWidth="1"/>
    <col min="7689" max="7689" width="16" style="63" customWidth="1"/>
    <col min="7690" max="7690" width="15.28515625" style="63" customWidth="1"/>
    <col min="7691" max="7936" width="9.140625" style="63"/>
    <col min="7937" max="7937" width="4.42578125" style="63" customWidth="1"/>
    <col min="7938" max="7938" width="21.85546875" style="63" customWidth="1"/>
    <col min="7939" max="7939" width="14" style="63" customWidth="1"/>
    <col min="7940" max="7940" width="15.28515625" style="63" customWidth="1"/>
    <col min="7941" max="7943" width="15.140625" style="63" customWidth="1"/>
    <col min="7944" max="7944" width="16.42578125" style="63" customWidth="1"/>
    <col min="7945" max="7945" width="16" style="63" customWidth="1"/>
    <col min="7946" max="7946" width="15.28515625" style="63" customWidth="1"/>
    <col min="7947" max="8192" width="9.140625" style="63"/>
    <col min="8193" max="8193" width="4.42578125" style="63" customWidth="1"/>
    <col min="8194" max="8194" width="21.85546875" style="63" customWidth="1"/>
    <col min="8195" max="8195" width="14" style="63" customWidth="1"/>
    <col min="8196" max="8196" width="15.28515625" style="63" customWidth="1"/>
    <col min="8197" max="8199" width="15.140625" style="63" customWidth="1"/>
    <col min="8200" max="8200" width="16.42578125" style="63" customWidth="1"/>
    <col min="8201" max="8201" width="16" style="63" customWidth="1"/>
    <col min="8202" max="8202" width="15.28515625" style="63" customWidth="1"/>
    <col min="8203" max="8448" width="9.140625" style="63"/>
    <col min="8449" max="8449" width="4.42578125" style="63" customWidth="1"/>
    <col min="8450" max="8450" width="21.85546875" style="63" customWidth="1"/>
    <col min="8451" max="8451" width="14" style="63" customWidth="1"/>
    <col min="8452" max="8452" width="15.28515625" style="63" customWidth="1"/>
    <col min="8453" max="8455" width="15.140625" style="63" customWidth="1"/>
    <col min="8456" max="8456" width="16.42578125" style="63" customWidth="1"/>
    <col min="8457" max="8457" width="16" style="63" customWidth="1"/>
    <col min="8458" max="8458" width="15.28515625" style="63" customWidth="1"/>
    <col min="8459" max="8704" width="9.140625" style="63"/>
    <col min="8705" max="8705" width="4.42578125" style="63" customWidth="1"/>
    <col min="8706" max="8706" width="21.85546875" style="63" customWidth="1"/>
    <col min="8707" max="8707" width="14" style="63" customWidth="1"/>
    <col min="8708" max="8708" width="15.28515625" style="63" customWidth="1"/>
    <col min="8709" max="8711" width="15.140625" style="63" customWidth="1"/>
    <col min="8712" max="8712" width="16.42578125" style="63" customWidth="1"/>
    <col min="8713" max="8713" width="16" style="63" customWidth="1"/>
    <col min="8714" max="8714" width="15.28515625" style="63" customWidth="1"/>
    <col min="8715" max="8960" width="9.140625" style="63"/>
    <col min="8961" max="8961" width="4.42578125" style="63" customWidth="1"/>
    <col min="8962" max="8962" width="21.85546875" style="63" customWidth="1"/>
    <col min="8963" max="8963" width="14" style="63" customWidth="1"/>
    <col min="8964" max="8964" width="15.28515625" style="63" customWidth="1"/>
    <col min="8965" max="8967" width="15.140625" style="63" customWidth="1"/>
    <col min="8968" max="8968" width="16.42578125" style="63" customWidth="1"/>
    <col min="8969" max="8969" width="16" style="63" customWidth="1"/>
    <col min="8970" max="8970" width="15.28515625" style="63" customWidth="1"/>
    <col min="8971" max="9216" width="9.140625" style="63"/>
    <col min="9217" max="9217" width="4.42578125" style="63" customWidth="1"/>
    <col min="9218" max="9218" width="21.85546875" style="63" customWidth="1"/>
    <col min="9219" max="9219" width="14" style="63" customWidth="1"/>
    <col min="9220" max="9220" width="15.28515625" style="63" customWidth="1"/>
    <col min="9221" max="9223" width="15.140625" style="63" customWidth="1"/>
    <col min="9224" max="9224" width="16.42578125" style="63" customWidth="1"/>
    <col min="9225" max="9225" width="16" style="63" customWidth="1"/>
    <col min="9226" max="9226" width="15.28515625" style="63" customWidth="1"/>
    <col min="9227" max="9472" width="9.140625" style="63"/>
    <col min="9473" max="9473" width="4.42578125" style="63" customWidth="1"/>
    <col min="9474" max="9474" width="21.85546875" style="63" customWidth="1"/>
    <col min="9475" max="9475" width="14" style="63" customWidth="1"/>
    <col min="9476" max="9476" width="15.28515625" style="63" customWidth="1"/>
    <col min="9477" max="9479" width="15.140625" style="63" customWidth="1"/>
    <col min="9480" max="9480" width="16.42578125" style="63" customWidth="1"/>
    <col min="9481" max="9481" width="16" style="63" customWidth="1"/>
    <col min="9482" max="9482" width="15.28515625" style="63" customWidth="1"/>
    <col min="9483" max="9728" width="9.140625" style="63"/>
    <col min="9729" max="9729" width="4.42578125" style="63" customWidth="1"/>
    <col min="9730" max="9730" width="21.85546875" style="63" customWidth="1"/>
    <col min="9731" max="9731" width="14" style="63" customWidth="1"/>
    <col min="9732" max="9732" width="15.28515625" style="63" customWidth="1"/>
    <col min="9733" max="9735" width="15.140625" style="63" customWidth="1"/>
    <col min="9736" max="9736" width="16.42578125" style="63" customWidth="1"/>
    <col min="9737" max="9737" width="16" style="63" customWidth="1"/>
    <col min="9738" max="9738" width="15.28515625" style="63" customWidth="1"/>
    <col min="9739" max="9984" width="9.140625" style="63"/>
    <col min="9985" max="9985" width="4.42578125" style="63" customWidth="1"/>
    <col min="9986" max="9986" width="21.85546875" style="63" customWidth="1"/>
    <col min="9987" max="9987" width="14" style="63" customWidth="1"/>
    <col min="9988" max="9988" width="15.28515625" style="63" customWidth="1"/>
    <col min="9989" max="9991" width="15.140625" style="63" customWidth="1"/>
    <col min="9992" max="9992" width="16.42578125" style="63" customWidth="1"/>
    <col min="9993" max="9993" width="16" style="63" customWidth="1"/>
    <col min="9994" max="9994" width="15.28515625" style="63" customWidth="1"/>
    <col min="9995" max="10240" width="9.140625" style="63"/>
    <col min="10241" max="10241" width="4.42578125" style="63" customWidth="1"/>
    <col min="10242" max="10242" width="21.85546875" style="63" customWidth="1"/>
    <col min="10243" max="10243" width="14" style="63" customWidth="1"/>
    <col min="10244" max="10244" width="15.28515625" style="63" customWidth="1"/>
    <col min="10245" max="10247" width="15.140625" style="63" customWidth="1"/>
    <col min="10248" max="10248" width="16.42578125" style="63" customWidth="1"/>
    <col min="10249" max="10249" width="16" style="63" customWidth="1"/>
    <col min="10250" max="10250" width="15.28515625" style="63" customWidth="1"/>
    <col min="10251" max="10496" width="9.140625" style="63"/>
    <col min="10497" max="10497" width="4.42578125" style="63" customWidth="1"/>
    <col min="10498" max="10498" width="21.85546875" style="63" customWidth="1"/>
    <col min="10499" max="10499" width="14" style="63" customWidth="1"/>
    <col min="10500" max="10500" width="15.28515625" style="63" customWidth="1"/>
    <col min="10501" max="10503" width="15.140625" style="63" customWidth="1"/>
    <col min="10504" max="10504" width="16.42578125" style="63" customWidth="1"/>
    <col min="10505" max="10505" width="16" style="63" customWidth="1"/>
    <col min="10506" max="10506" width="15.28515625" style="63" customWidth="1"/>
    <col min="10507" max="10752" width="9.140625" style="63"/>
    <col min="10753" max="10753" width="4.42578125" style="63" customWidth="1"/>
    <col min="10754" max="10754" width="21.85546875" style="63" customWidth="1"/>
    <col min="10755" max="10755" width="14" style="63" customWidth="1"/>
    <col min="10756" max="10756" width="15.28515625" style="63" customWidth="1"/>
    <col min="10757" max="10759" width="15.140625" style="63" customWidth="1"/>
    <col min="10760" max="10760" width="16.42578125" style="63" customWidth="1"/>
    <col min="10761" max="10761" width="16" style="63" customWidth="1"/>
    <col min="10762" max="10762" width="15.28515625" style="63" customWidth="1"/>
    <col min="10763" max="11008" width="9.140625" style="63"/>
    <col min="11009" max="11009" width="4.42578125" style="63" customWidth="1"/>
    <col min="11010" max="11010" width="21.85546875" style="63" customWidth="1"/>
    <col min="11011" max="11011" width="14" style="63" customWidth="1"/>
    <col min="11012" max="11012" width="15.28515625" style="63" customWidth="1"/>
    <col min="11013" max="11015" width="15.140625" style="63" customWidth="1"/>
    <col min="11016" max="11016" width="16.42578125" style="63" customWidth="1"/>
    <col min="11017" max="11017" width="16" style="63" customWidth="1"/>
    <col min="11018" max="11018" width="15.28515625" style="63" customWidth="1"/>
    <col min="11019" max="11264" width="9.140625" style="63"/>
    <col min="11265" max="11265" width="4.42578125" style="63" customWidth="1"/>
    <col min="11266" max="11266" width="21.85546875" style="63" customWidth="1"/>
    <col min="11267" max="11267" width="14" style="63" customWidth="1"/>
    <col min="11268" max="11268" width="15.28515625" style="63" customWidth="1"/>
    <col min="11269" max="11271" width="15.140625" style="63" customWidth="1"/>
    <col min="11272" max="11272" width="16.42578125" style="63" customWidth="1"/>
    <col min="11273" max="11273" width="16" style="63" customWidth="1"/>
    <col min="11274" max="11274" width="15.28515625" style="63" customWidth="1"/>
    <col min="11275" max="11520" width="9.140625" style="63"/>
    <col min="11521" max="11521" width="4.42578125" style="63" customWidth="1"/>
    <col min="11522" max="11522" width="21.85546875" style="63" customWidth="1"/>
    <col min="11523" max="11523" width="14" style="63" customWidth="1"/>
    <col min="11524" max="11524" width="15.28515625" style="63" customWidth="1"/>
    <col min="11525" max="11527" width="15.140625" style="63" customWidth="1"/>
    <col min="11528" max="11528" width="16.42578125" style="63" customWidth="1"/>
    <col min="11529" max="11529" width="16" style="63" customWidth="1"/>
    <col min="11530" max="11530" width="15.28515625" style="63" customWidth="1"/>
    <col min="11531" max="11776" width="9.140625" style="63"/>
    <col min="11777" max="11777" width="4.42578125" style="63" customWidth="1"/>
    <col min="11778" max="11778" width="21.85546875" style="63" customWidth="1"/>
    <col min="11779" max="11779" width="14" style="63" customWidth="1"/>
    <col min="11780" max="11780" width="15.28515625" style="63" customWidth="1"/>
    <col min="11781" max="11783" width="15.140625" style="63" customWidth="1"/>
    <col min="11784" max="11784" width="16.42578125" style="63" customWidth="1"/>
    <col min="11785" max="11785" width="16" style="63" customWidth="1"/>
    <col min="11786" max="11786" width="15.28515625" style="63" customWidth="1"/>
    <col min="11787" max="12032" width="9.140625" style="63"/>
    <col min="12033" max="12033" width="4.42578125" style="63" customWidth="1"/>
    <col min="12034" max="12034" width="21.85546875" style="63" customWidth="1"/>
    <col min="12035" max="12035" width="14" style="63" customWidth="1"/>
    <col min="12036" max="12036" width="15.28515625" style="63" customWidth="1"/>
    <col min="12037" max="12039" width="15.140625" style="63" customWidth="1"/>
    <col min="12040" max="12040" width="16.42578125" style="63" customWidth="1"/>
    <col min="12041" max="12041" width="16" style="63" customWidth="1"/>
    <col min="12042" max="12042" width="15.28515625" style="63" customWidth="1"/>
    <col min="12043" max="12288" width="9.140625" style="63"/>
    <col min="12289" max="12289" width="4.42578125" style="63" customWidth="1"/>
    <col min="12290" max="12290" width="21.85546875" style="63" customWidth="1"/>
    <col min="12291" max="12291" width="14" style="63" customWidth="1"/>
    <col min="12292" max="12292" width="15.28515625" style="63" customWidth="1"/>
    <col min="12293" max="12295" width="15.140625" style="63" customWidth="1"/>
    <col min="12296" max="12296" width="16.42578125" style="63" customWidth="1"/>
    <col min="12297" max="12297" width="16" style="63" customWidth="1"/>
    <col min="12298" max="12298" width="15.28515625" style="63" customWidth="1"/>
    <col min="12299" max="12544" width="9.140625" style="63"/>
    <col min="12545" max="12545" width="4.42578125" style="63" customWidth="1"/>
    <col min="12546" max="12546" width="21.85546875" style="63" customWidth="1"/>
    <col min="12547" max="12547" width="14" style="63" customWidth="1"/>
    <col min="12548" max="12548" width="15.28515625" style="63" customWidth="1"/>
    <col min="12549" max="12551" width="15.140625" style="63" customWidth="1"/>
    <col min="12552" max="12552" width="16.42578125" style="63" customWidth="1"/>
    <col min="12553" max="12553" width="16" style="63" customWidth="1"/>
    <col min="12554" max="12554" width="15.28515625" style="63" customWidth="1"/>
    <col min="12555" max="12800" width="9.140625" style="63"/>
    <col min="12801" max="12801" width="4.42578125" style="63" customWidth="1"/>
    <col min="12802" max="12802" width="21.85546875" style="63" customWidth="1"/>
    <col min="12803" max="12803" width="14" style="63" customWidth="1"/>
    <col min="12804" max="12804" width="15.28515625" style="63" customWidth="1"/>
    <col min="12805" max="12807" width="15.140625" style="63" customWidth="1"/>
    <col min="12808" max="12808" width="16.42578125" style="63" customWidth="1"/>
    <col min="12809" max="12809" width="16" style="63" customWidth="1"/>
    <col min="12810" max="12810" width="15.28515625" style="63" customWidth="1"/>
    <col min="12811" max="13056" width="9.140625" style="63"/>
    <col min="13057" max="13057" width="4.42578125" style="63" customWidth="1"/>
    <col min="13058" max="13058" width="21.85546875" style="63" customWidth="1"/>
    <col min="13059" max="13059" width="14" style="63" customWidth="1"/>
    <col min="13060" max="13060" width="15.28515625" style="63" customWidth="1"/>
    <col min="13061" max="13063" width="15.140625" style="63" customWidth="1"/>
    <col min="13064" max="13064" width="16.42578125" style="63" customWidth="1"/>
    <col min="13065" max="13065" width="16" style="63" customWidth="1"/>
    <col min="13066" max="13066" width="15.28515625" style="63" customWidth="1"/>
    <col min="13067" max="13312" width="9.140625" style="63"/>
    <col min="13313" max="13313" width="4.42578125" style="63" customWidth="1"/>
    <col min="13314" max="13314" width="21.85546875" style="63" customWidth="1"/>
    <col min="13315" max="13315" width="14" style="63" customWidth="1"/>
    <col min="13316" max="13316" width="15.28515625" style="63" customWidth="1"/>
    <col min="13317" max="13319" width="15.140625" style="63" customWidth="1"/>
    <col min="13320" max="13320" width="16.42578125" style="63" customWidth="1"/>
    <col min="13321" max="13321" width="16" style="63" customWidth="1"/>
    <col min="13322" max="13322" width="15.28515625" style="63" customWidth="1"/>
    <col min="13323" max="13568" width="9.140625" style="63"/>
    <col min="13569" max="13569" width="4.42578125" style="63" customWidth="1"/>
    <col min="13570" max="13570" width="21.85546875" style="63" customWidth="1"/>
    <col min="13571" max="13571" width="14" style="63" customWidth="1"/>
    <col min="13572" max="13572" width="15.28515625" style="63" customWidth="1"/>
    <col min="13573" max="13575" width="15.140625" style="63" customWidth="1"/>
    <col min="13576" max="13576" width="16.42578125" style="63" customWidth="1"/>
    <col min="13577" max="13577" width="16" style="63" customWidth="1"/>
    <col min="13578" max="13578" width="15.28515625" style="63" customWidth="1"/>
    <col min="13579" max="13824" width="9.140625" style="63"/>
    <col min="13825" max="13825" width="4.42578125" style="63" customWidth="1"/>
    <col min="13826" max="13826" width="21.85546875" style="63" customWidth="1"/>
    <col min="13827" max="13827" width="14" style="63" customWidth="1"/>
    <col min="13828" max="13828" width="15.28515625" style="63" customWidth="1"/>
    <col min="13829" max="13831" width="15.140625" style="63" customWidth="1"/>
    <col min="13832" max="13832" width="16.42578125" style="63" customWidth="1"/>
    <col min="13833" max="13833" width="16" style="63" customWidth="1"/>
    <col min="13834" max="13834" width="15.28515625" style="63" customWidth="1"/>
    <col min="13835" max="14080" width="9.140625" style="63"/>
    <col min="14081" max="14081" width="4.42578125" style="63" customWidth="1"/>
    <col min="14082" max="14082" width="21.85546875" style="63" customWidth="1"/>
    <col min="14083" max="14083" width="14" style="63" customWidth="1"/>
    <col min="14084" max="14084" width="15.28515625" style="63" customWidth="1"/>
    <col min="14085" max="14087" width="15.140625" style="63" customWidth="1"/>
    <col min="14088" max="14088" width="16.42578125" style="63" customWidth="1"/>
    <col min="14089" max="14089" width="16" style="63" customWidth="1"/>
    <col min="14090" max="14090" width="15.28515625" style="63" customWidth="1"/>
    <col min="14091" max="14336" width="9.140625" style="63"/>
    <col min="14337" max="14337" width="4.42578125" style="63" customWidth="1"/>
    <col min="14338" max="14338" width="21.85546875" style="63" customWidth="1"/>
    <col min="14339" max="14339" width="14" style="63" customWidth="1"/>
    <col min="14340" max="14340" width="15.28515625" style="63" customWidth="1"/>
    <col min="14341" max="14343" width="15.140625" style="63" customWidth="1"/>
    <col min="14344" max="14344" width="16.42578125" style="63" customWidth="1"/>
    <col min="14345" max="14345" width="16" style="63" customWidth="1"/>
    <col min="14346" max="14346" width="15.28515625" style="63" customWidth="1"/>
    <col min="14347" max="14592" width="9.140625" style="63"/>
    <col min="14593" max="14593" width="4.42578125" style="63" customWidth="1"/>
    <col min="14594" max="14594" width="21.85546875" style="63" customWidth="1"/>
    <col min="14595" max="14595" width="14" style="63" customWidth="1"/>
    <col min="14596" max="14596" width="15.28515625" style="63" customWidth="1"/>
    <col min="14597" max="14599" width="15.140625" style="63" customWidth="1"/>
    <col min="14600" max="14600" width="16.42578125" style="63" customWidth="1"/>
    <col min="14601" max="14601" width="16" style="63" customWidth="1"/>
    <col min="14602" max="14602" width="15.28515625" style="63" customWidth="1"/>
    <col min="14603" max="14848" width="9.140625" style="63"/>
    <col min="14849" max="14849" width="4.42578125" style="63" customWidth="1"/>
    <col min="14850" max="14850" width="21.85546875" style="63" customWidth="1"/>
    <col min="14851" max="14851" width="14" style="63" customWidth="1"/>
    <col min="14852" max="14852" width="15.28515625" style="63" customWidth="1"/>
    <col min="14853" max="14855" width="15.140625" style="63" customWidth="1"/>
    <col min="14856" max="14856" width="16.42578125" style="63" customWidth="1"/>
    <col min="14857" max="14857" width="16" style="63" customWidth="1"/>
    <col min="14858" max="14858" width="15.28515625" style="63" customWidth="1"/>
    <col min="14859" max="15104" width="9.140625" style="63"/>
    <col min="15105" max="15105" width="4.42578125" style="63" customWidth="1"/>
    <col min="15106" max="15106" width="21.85546875" style="63" customWidth="1"/>
    <col min="15107" max="15107" width="14" style="63" customWidth="1"/>
    <col min="15108" max="15108" width="15.28515625" style="63" customWidth="1"/>
    <col min="15109" max="15111" width="15.140625" style="63" customWidth="1"/>
    <col min="15112" max="15112" width="16.42578125" style="63" customWidth="1"/>
    <col min="15113" max="15113" width="16" style="63" customWidth="1"/>
    <col min="15114" max="15114" width="15.28515625" style="63" customWidth="1"/>
    <col min="15115" max="15360" width="9.140625" style="63"/>
    <col min="15361" max="15361" width="4.42578125" style="63" customWidth="1"/>
    <col min="15362" max="15362" width="21.85546875" style="63" customWidth="1"/>
    <col min="15363" max="15363" width="14" style="63" customWidth="1"/>
    <col min="15364" max="15364" width="15.28515625" style="63" customWidth="1"/>
    <col min="15365" max="15367" width="15.140625" style="63" customWidth="1"/>
    <col min="15368" max="15368" width="16.42578125" style="63" customWidth="1"/>
    <col min="15369" max="15369" width="16" style="63" customWidth="1"/>
    <col min="15370" max="15370" width="15.28515625" style="63" customWidth="1"/>
    <col min="15371" max="15616" width="9.140625" style="63"/>
    <col min="15617" max="15617" width="4.42578125" style="63" customWidth="1"/>
    <col min="15618" max="15618" width="21.85546875" style="63" customWidth="1"/>
    <col min="15619" max="15619" width="14" style="63" customWidth="1"/>
    <col min="15620" max="15620" width="15.28515625" style="63" customWidth="1"/>
    <col min="15621" max="15623" width="15.140625" style="63" customWidth="1"/>
    <col min="15624" max="15624" width="16.42578125" style="63" customWidth="1"/>
    <col min="15625" max="15625" width="16" style="63" customWidth="1"/>
    <col min="15626" max="15626" width="15.28515625" style="63" customWidth="1"/>
    <col min="15627" max="15872" width="9.140625" style="63"/>
    <col min="15873" max="15873" width="4.42578125" style="63" customWidth="1"/>
    <col min="15874" max="15874" width="21.85546875" style="63" customWidth="1"/>
    <col min="15875" max="15875" width="14" style="63" customWidth="1"/>
    <col min="15876" max="15876" width="15.28515625" style="63" customWidth="1"/>
    <col min="15877" max="15879" width="15.140625" style="63" customWidth="1"/>
    <col min="15880" max="15880" width="16.42578125" style="63" customWidth="1"/>
    <col min="15881" max="15881" width="16" style="63" customWidth="1"/>
    <col min="15882" max="15882" width="15.28515625" style="63" customWidth="1"/>
    <col min="15883" max="16128" width="9.140625" style="63"/>
    <col min="16129" max="16129" width="4.42578125" style="63" customWidth="1"/>
    <col min="16130" max="16130" width="21.85546875" style="63" customWidth="1"/>
    <col min="16131" max="16131" width="14" style="63" customWidth="1"/>
    <col min="16132" max="16132" width="15.28515625" style="63" customWidth="1"/>
    <col min="16133" max="16135" width="15.140625" style="63" customWidth="1"/>
    <col min="16136" max="16136" width="16.42578125" style="63" customWidth="1"/>
    <col min="16137" max="16137" width="16" style="63" customWidth="1"/>
    <col min="16138" max="16138" width="15.28515625" style="63" customWidth="1"/>
    <col min="16139" max="16384" width="9.140625" style="63"/>
  </cols>
  <sheetData>
    <row r="1" spans="1:10" ht="15.75" x14ac:dyDescent="0.25">
      <c r="A1" s="217" t="s">
        <v>249</v>
      </c>
      <c r="B1" s="160"/>
    </row>
    <row r="3" spans="1:10" ht="15.75" x14ac:dyDescent="0.25">
      <c r="A3" s="426" t="s">
        <v>250</v>
      </c>
      <c r="B3" s="83"/>
      <c r="C3" s="83"/>
      <c r="D3" s="83"/>
      <c r="E3" s="83"/>
      <c r="F3" s="83"/>
      <c r="G3" s="83"/>
      <c r="H3" s="83"/>
      <c r="I3" s="83"/>
      <c r="J3" s="83"/>
    </row>
    <row r="4" spans="1:10" ht="15.75" x14ac:dyDescent="0.25">
      <c r="A4" s="426" t="s">
        <v>251</v>
      </c>
      <c r="B4" s="83"/>
      <c r="C4" s="83"/>
      <c r="D4" s="83"/>
      <c r="E4" s="83"/>
      <c r="F4" s="83"/>
      <c r="G4" s="83"/>
      <c r="H4" s="83"/>
      <c r="I4" s="83"/>
      <c r="J4" s="83"/>
    </row>
    <row r="5" spans="1:10" ht="15.75" x14ac:dyDescent="0.25">
      <c r="B5" s="160"/>
      <c r="C5" s="160"/>
      <c r="D5" s="160"/>
      <c r="E5" s="723" t="s">
        <v>1333</v>
      </c>
      <c r="F5" s="428" t="str">
        <f>Resume!D2</f>
        <v>BELITUNG TIMUR</v>
      </c>
      <c r="G5" s="426"/>
      <c r="H5" s="426"/>
      <c r="I5" s="426"/>
      <c r="J5" s="426"/>
    </row>
    <row r="6" spans="1:10" ht="15.75" x14ac:dyDescent="0.25">
      <c r="B6" s="160"/>
      <c r="C6" s="160"/>
      <c r="D6" s="160"/>
      <c r="E6" s="723" t="s">
        <v>1</v>
      </c>
      <c r="F6" s="428">
        <f>Resume!D3</f>
        <v>2023</v>
      </c>
      <c r="G6" s="426"/>
      <c r="H6" s="426"/>
      <c r="I6" s="426"/>
      <c r="J6" s="426"/>
    </row>
    <row r="7" spans="1:10" ht="15.75" thickBot="1" x14ac:dyDescent="0.3">
      <c r="A7" s="64"/>
      <c r="B7" s="64"/>
      <c r="C7" s="64"/>
      <c r="D7" s="64"/>
      <c r="E7" s="64"/>
      <c r="F7" s="64"/>
      <c r="G7" s="64"/>
      <c r="H7" s="64"/>
      <c r="I7" s="64"/>
      <c r="J7" s="64"/>
    </row>
    <row r="8" spans="1:10" ht="15.75" x14ac:dyDescent="0.25">
      <c r="A8" s="1164" t="s">
        <v>2</v>
      </c>
      <c r="B8" s="1164" t="s">
        <v>253</v>
      </c>
      <c r="C8" s="744" t="s">
        <v>254</v>
      </c>
      <c r="D8" s="1166" t="s">
        <v>255</v>
      </c>
      <c r="E8" s="1167"/>
      <c r="F8" s="1168"/>
      <c r="G8" s="1169" t="s">
        <v>256</v>
      </c>
      <c r="H8" s="730" t="s">
        <v>255</v>
      </c>
      <c r="I8" s="730" t="s">
        <v>257</v>
      </c>
      <c r="J8" s="730" t="s">
        <v>258</v>
      </c>
    </row>
    <row r="9" spans="1:10" ht="24" customHeight="1" x14ac:dyDescent="0.25">
      <c r="A9" s="1164"/>
      <c r="B9" s="1164"/>
      <c r="C9" s="744" t="s">
        <v>259</v>
      </c>
      <c r="D9" s="1171" t="s">
        <v>260</v>
      </c>
      <c r="E9" s="1171" t="s">
        <v>261</v>
      </c>
      <c r="F9" s="1172" t="s">
        <v>262</v>
      </c>
      <c r="G9" s="1169"/>
      <c r="H9" s="730" t="s">
        <v>263</v>
      </c>
      <c r="I9" s="730" t="s">
        <v>264</v>
      </c>
      <c r="J9" s="730" t="s">
        <v>265</v>
      </c>
    </row>
    <row r="10" spans="1:10" ht="18.75" x14ac:dyDescent="0.25">
      <c r="A10" s="1165"/>
      <c r="B10" s="1165"/>
      <c r="C10" s="587" t="s">
        <v>1240</v>
      </c>
      <c r="D10" s="1165"/>
      <c r="E10" s="1165"/>
      <c r="F10" s="1170"/>
      <c r="G10" s="1170"/>
      <c r="H10" s="731" t="s">
        <v>266</v>
      </c>
      <c r="I10" s="731" t="s">
        <v>266</v>
      </c>
      <c r="J10" s="731" t="s">
        <v>1241</v>
      </c>
    </row>
    <row r="11" spans="1:10" s="747" customFormat="1" ht="12" customHeight="1" x14ac:dyDescent="0.25">
      <c r="A11" s="745">
        <v>1</v>
      </c>
      <c r="B11" s="745">
        <v>2</v>
      </c>
      <c r="C11" s="746">
        <v>3</v>
      </c>
      <c r="D11" s="745">
        <v>4</v>
      </c>
      <c r="E11" s="745">
        <v>5</v>
      </c>
      <c r="F11" s="746">
        <v>6</v>
      </c>
      <c r="G11" s="745">
        <v>7</v>
      </c>
      <c r="H11" s="745">
        <v>8</v>
      </c>
      <c r="I11" s="746">
        <v>9</v>
      </c>
      <c r="J11" s="745">
        <v>10</v>
      </c>
    </row>
    <row r="12" spans="1:10" x14ac:dyDescent="0.25">
      <c r="A12" s="395">
        <v>1</v>
      </c>
      <c r="B12" s="65" t="s">
        <v>1294</v>
      </c>
      <c r="C12" s="860">
        <v>229</v>
      </c>
      <c r="D12" s="65">
        <v>9</v>
      </c>
      <c r="E12" s="65">
        <v>0</v>
      </c>
      <c r="F12" s="65">
        <f t="shared" ref="F12:F18" si="0">E12+D12</f>
        <v>9</v>
      </c>
      <c r="G12" s="953">
        <v>39982</v>
      </c>
      <c r="H12" s="953">
        <v>13769</v>
      </c>
      <c r="I12" s="863">
        <f>IFERROR(G12/H12,0)</f>
        <v>2.9037693369162612</v>
      </c>
      <c r="J12" s="863">
        <f>IFERROR(G12/C12,0)</f>
        <v>174.5938864628821</v>
      </c>
    </row>
    <row r="13" spans="1:10" x14ac:dyDescent="0.25">
      <c r="A13" s="395">
        <v>2</v>
      </c>
      <c r="B13" s="65" t="s">
        <v>1295</v>
      </c>
      <c r="C13" s="861">
        <v>236.9</v>
      </c>
      <c r="D13" s="65">
        <v>5</v>
      </c>
      <c r="E13" s="65">
        <v>0</v>
      </c>
      <c r="F13" s="65">
        <f t="shared" si="0"/>
        <v>5</v>
      </c>
      <c r="G13" s="129">
        <v>13423</v>
      </c>
      <c r="H13" s="129">
        <v>4684</v>
      </c>
      <c r="I13" s="863">
        <f t="shared" ref="I13:I19" si="1">IFERROR(G13/H13,0)</f>
        <v>2.8657130657557643</v>
      </c>
      <c r="J13" s="863">
        <f t="shared" ref="J13:J19" si="2">IFERROR(G13/C13,0)</f>
        <v>56.661038412832418</v>
      </c>
    </row>
    <row r="14" spans="1:10" x14ac:dyDescent="0.25">
      <c r="A14" s="395">
        <v>3</v>
      </c>
      <c r="B14" s="65" t="s">
        <v>1296</v>
      </c>
      <c r="C14" s="861">
        <v>498.5</v>
      </c>
      <c r="D14" s="65">
        <v>6</v>
      </c>
      <c r="E14" s="65">
        <v>0</v>
      </c>
      <c r="F14" s="65">
        <f t="shared" si="0"/>
        <v>6</v>
      </c>
      <c r="G14" s="129">
        <v>19083</v>
      </c>
      <c r="H14" s="129">
        <v>6734</v>
      </c>
      <c r="I14" s="863">
        <f t="shared" si="1"/>
        <v>2.8338283338283339</v>
      </c>
      <c r="J14" s="863">
        <f t="shared" si="2"/>
        <v>38.280842527582749</v>
      </c>
    </row>
    <row r="15" spans="1:10" x14ac:dyDescent="0.25">
      <c r="A15" s="395">
        <v>4</v>
      </c>
      <c r="B15" s="65" t="s">
        <v>1297</v>
      </c>
      <c r="C15" s="861">
        <v>546.29999999999995</v>
      </c>
      <c r="D15" s="65">
        <v>7</v>
      </c>
      <c r="E15" s="65">
        <v>0</v>
      </c>
      <c r="F15" s="65">
        <f>E15+D15</f>
        <v>7</v>
      </c>
      <c r="G15" s="129">
        <v>29469</v>
      </c>
      <c r="H15" s="129">
        <v>10021</v>
      </c>
      <c r="I15" s="863">
        <f t="shared" si="1"/>
        <v>2.9407244785949507</v>
      </c>
      <c r="J15" s="863">
        <f t="shared" si="2"/>
        <v>53.94288852278968</v>
      </c>
    </row>
    <row r="16" spans="1:10" x14ac:dyDescent="0.25">
      <c r="A16" s="395">
        <v>5</v>
      </c>
      <c r="B16" s="65" t="s">
        <v>1298</v>
      </c>
      <c r="C16" s="861">
        <v>390.7</v>
      </c>
      <c r="D16" s="65">
        <v>4</v>
      </c>
      <c r="E16" s="65">
        <v>0</v>
      </c>
      <c r="F16" s="65">
        <f t="shared" si="0"/>
        <v>4</v>
      </c>
      <c r="G16" s="129">
        <v>7664</v>
      </c>
      <c r="H16" s="129">
        <v>2793</v>
      </c>
      <c r="I16" s="863">
        <f t="shared" si="1"/>
        <v>2.7440028643036163</v>
      </c>
      <c r="J16" s="863">
        <f t="shared" si="2"/>
        <v>19.616073713846941</v>
      </c>
    </row>
    <row r="17" spans="1:10" x14ac:dyDescent="0.25">
      <c r="A17" s="395">
        <v>6</v>
      </c>
      <c r="B17" s="65" t="s">
        <v>1299</v>
      </c>
      <c r="C17" s="861">
        <v>362.2</v>
      </c>
      <c r="D17" s="65">
        <v>4</v>
      </c>
      <c r="E17" s="65">
        <v>0</v>
      </c>
      <c r="F17" s="65">
        <f t="shared" si="0"/>
        <v>4</v>
      </c>
      <c r="G17" s="129">
        <v>8644</v>
      </c>
      <c r="H17" s="129">
        <v>2946</v>
      </c>
      <c r="I17" s="863">
        <f t="shared" si="1"/>
        <v>2.9341479972844535</v>
      </c>
      <c r="J17" s="863">
        <f t="shared" si="2"/>
        <v>23.865267807840972</v>
      </c>
    </row>
    <row r="18" spans="1:10" x14ac:dyDescent="0.25">
      <c r="A18" s="395">
        <v>7</v>
      </c>
      <c r="B18" s="65" t="s">
        <v>1300</v>
      </c>
      <c r="C18" s="861">
        <v>243.3</v>
      </c>
      <c r="D18" s="65">
        <v>4</v>
      </c>
      <c r="E18" s="65">
        <v>0</v>
      </c>
      <c r="F18" s="65">
        <f t="shared" si="0"/>
        <v>4</v>
      </c>
      <c r="G18" s="129">
        <v>10783</v>
      </c>
      <c r="H18" s="129">
        <v>3650</v>
      </c>
      <c r="I18" s="863">
        <f t="shared" si="1"/>
        <v>2.9542465753424656</v>
      </c>
      <c r="J18" s="863">
        <f t="shared" si="2"/>
        <v>44.319769831483761</v>
      </c>
    </row>
    <row r="19" spans="1:10" ht="16.5" thickBot="1" x14ac:dyDescent="0.3">
      <c r="A19" s="68" t="s">
        <v>252</v>
      </c>
      <c r="B19" s="68"/>
      <c r="C19" s="1022">
        <f>SUM(C12:C18)</f>
        <v>2506.9</v>
      </c>
      <c r="D19" s="1023">
        <f>SUM(D12:D18)</f>
        <v>39</v>
      </c>
      <c r="E19" s="1023">
        <f>SUM(E12:E18)</f>
        <v>0</v>
      </c>
      <c r="F19" s="1024">
        <f>E19+D19</f>
        <v>39</v>
      </c>
      <c r="G19" s="1025">
        <f>SUM(G12:G18)</f>
        <v>129048</v>
      </c>
      <c r="H19" s="1025">
        <f>SUM(H12:H18)</f>
        <v>44597</v>
      </c>
      <c r="I19" s="1017">
        <f t="shared" si="1"/>
        <v>2.8936475547682581</v>
      </c>
      <c r="J19" s="1017">
        <f t="shared" si="2"/>
        <v>51.47712314013323</v>
      </c>
    </row>
    <row r="21" spans="1:10" x14ac:dyDescent="0.25">
      <c r="A21" s="544" t="s">
        <v>267</v>
      </c>
      <c r="B21" s="544"/>
      <c r="C21" s="544"/>
      <c r="D21" s="544"/>
    </row>
    <row r="22" spans="1:10" x14ac:dyDescent="0.25">
      <c r="A22" s="544" t="s">
        <v>268</v>
      </c>
      <c r="B22" s="544"/>
      <c r="C22" s="544"/>
      <c r="D22" s="544"/>
    </row>
    <row r="23" spans="1:10" x14ac:dyDescent="0.25">
      <c r="A23" s="544"/>
      <c r="B23" s="544"/>
      <c r="C23" s="544"/>
      <c r="D23" s="544"/>
    </row>
  </sheetData>
  <mergeCells count="7">
    <mergeCell ref="A8:A10"/>
    <mergeCell ref="B8:B10"/>
    <mergeCell ref="D8:F8"/>
    <mergeCell ref="G8:G10"/>
    <mergeCell ref="D9:D10"/>
    <mergeCell ref="E9:E10"/>
    <mergeCell ref="F9:F10"/>
  </mergeCells>
  <printOptions horizontalCentered="1"/>
  <pageMargins left="1" right="0.9" top="1.1499999999999999" bottom="0.9" header="0" footer="0"/>
  <pageSetup paperSize="9" scale="73" orientation="landscape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92D050"/>
    <pageSetUpPr fitToPage="1"/>
  </sheetPr>
  <dimension ref="A1:H20"/>
  <sheetViews>
    <sheetView topLeftCell="D1" zoomScaleNormal="100" workbookViewId="0">
      <selection activeCell="H10" sqref="H10"/>
    </sheetView>
  </sheetViews>
  <sheetFormatPr defaultColWidth="9.140625" defaultRowHeight="15" x14ac:dyDescent="0.25"/>
  <cols>
    <col min="1" max="1" width="5.5703125" style="109" customWidth="1"/>
    <col min="2" max="3" width="30.5703125" style="109" customWidth="1"/>
    <col min="4" max="6" width="20.5703125" style="109" customWidth="1"/>
    <col min="7" max="7" width="20.85546875" style="109" customWidth="1"/>
    <col min="8" max="8" width="18" style="109" customWidth="1"/>
    <col min="9" max="256" width="9.140625" style="109"/>
    <col min="257" max="257" width="5.5703125" style="109" customWidth="1"/>
    <col min="258" max="259" width="30.5703125" style="109" customWidth="1"/>
    <col min="260" max="262" width="20.5703125" style="109" customWidth="1"/>
    <col min="263" max="512" width="9.140625" style="109"/>
    <col min="513" max="513" width="5.5703125" style="109" customWidth="1"/>
    <col min="514" max="515" width="30.5703125" style="109" customWidth="1"/>
    <col min="516" max="518" width="20.5703125" style="109" customWidth="1"/>
    <col min="519" max="768" width="9.140625" style="109"/>
    <col min="769" max="769" width="5.5703125" style="109" customWidth="1"/>
    <col min="770" max="771" width="30.5703125" style="109" customWidth="1"/>
    <col min="772" max="774" width="20.5703125" style="109" customWidth="1"/>
    <col min="775" max="1024" width="9.140625" style="109"/>
    <col min="1025" max="1025" width="5.5703125" style="109" customWidth="1"/>
    <col min="1026" max="1027" width="30.5703125" style="109" customWidth="1"/>
    <col min="1028" max="1030" width="20.5703125" style="109" customWidth="1"/>
    <col min="1031" max="1280" width="9.140625" style="109"/>
    <col min="1281" max="1281" width="5.5703125" style="109" customWidth="1"/>
    <col min="1282" max="1283" width="30.5703125" style="109" customWidth="1"/>
    <col min="1284" max="1286" width="20.5703125" style="109" customWidth="1"/>
    <col min="1287" max="1536" width="9.140625" style="109"/>
    <col min="1537" max="1537" width="5.5703125" style="109" customWidth="1"/>
    <col min="1538" max="1539" width="30.5703125" style="109" customWidth="1"/>
    <col min="1540" max="1542" width="20.5703125" style="109" customWidth="1"/>
    <col min="1543" max="1792" width="9.140625" style="109"/>
    <col min="1793" max="1793" width="5.5703125" style="109" customWidth="1"/>
    <col min="1794" max="1795" width="30.5703125" style="109" customWidth="1"/>
    <col min="1796" max="1798" width="20.5703125" style="109" customWidth="1"/>
    <col min="1799" max="2048" width="9.140625" style="109"/>
    <col min="2049" max="2049" width="5.5703125" style="109" customWidth="1"/>
    <col min="2050" max="2051" width="30.5703125" style="109" customWidth="1"/>
    <col min="2052" max="2054" width="20.5703125" style="109" customWidth="1"/>
    <col min="2055" max="2304" width="9.140625" style="109"/>
    <col min="2305" max="2305" width="5.5703125" style="109" customWidth="1"/>
    <col min="2306" max="2307" width="30.5703125" style="109" customWidth="1"/>
    <col min="2308" max="2310" width="20.5703125" style="109" customWidth="1"/>
    <col min="2311" max="2560" width="9.140625" style="109"/>
    <col min="2561" max="2561" width="5.5703125" style="109" customWidth="1"/>
    <col min="2562" max="2563" width="30.5703125" style="109" customWidth="1"/>
    <col min="2564" max="2566" width="20.5703125" style="109" customWidth="1"/>
    <col min="2567" max="2816" width="9.140625" style="109"/>
    <col min="2817" max="2817" width="5.5703125" style="109" customWidth="1"/>
    <col min="2818" max="2819" width="30.5703125" style="109" customWidth="1"/>
    <col min="2820" max="2822" width="20.5703125" style="109" customWidth="1"/>
    <col min="2823" max="3072" width="9.140625" style="109"/>
    <col min="3073" max="3073" width="5.5703125" style="109" customWidth="1"/>
    <col min="3074" max="3075" width="30.5703125" style="109" customWidth="1"/>
    <col min="3076" max="3078" width="20.5703125" style="109" customWidth="1"/>
    <col min="3079" max="3328" width="9.140625" style="109"/>
    <col min="3329" max="3329" width="5.5703125" style="109" customWidth="1"/>
    <col min="3330" max="3331" width="30.5703125" style="109" customWidth="1"/>
    <col min="3332" max="3334" width="20.5703125" style="109" customWidth="1"/>
    <col min="3335" max="3584" width="9.140625" style="109"/>
    <col min="3585" max="3585" width="5.5703125" style="109" customWidth="1"/>
    <col min="3586" max="3587" width="30.5703125" style="109" customWidth="1"/>
    <col min="3588" max="3590" width="20.5703125" style="109" customWidth="1"/>
    <col min="3591" max="3840" width="9.140625" style="109"/>
    <col min="3841" max="3841" width="5.5703125" style="109" customWidth="1"/>
    <col min="3842" max="3843" width="30.5703125" style="109" customWidth="1"/>
    <col min="3844" max="3846" width="20.5703125" style="109" customWidth="1"/>
    <col min="3847" max="4096" width="9.140625" style="109"/>
    <col min="4097" max="4097" width="5.5703125" style="109" customWidth="1"/>
    <col min="4098" max="4099" width="30.5703125" style="109" customWidth="1"/>
    <col min="4100" max="4102" width="20.5703125" style="109" customWidth="1"/>
    <col min="4103" max="4352" width="9.140625" style="109"/>
    <col min="4353" max="4353" width="5.5703125" style="109" customWidth="1"/>
    <col min="4354" max="4355" width="30.5703125" style="109" customWidth="1"/>
    <col min="4356" max="4358" width="20.5703125" style="109" customWidth="1"/>
    <col min="4359" max="4608" width="9.140625" style="109"/>
    <col min="4609" max="4609" width="5.5703125" style="109" customWidth="1"/>
    <col min="4610" max="4611" width="30.5703125" style="109" customWidth="1"/>
    <col min="4612" max="4614" width="20.5703125" style="109" customWidth="1"/>
    <col min="4615" max="4864" width="9.140625" style="109"/>
    <col min="4865" max="4865" width="5.5703125" style="109" customWidth="1"/>
    <col min="4866" max="4867" width="30.5703125" style="109" customWidth="1"/>
    <col min="4868" max="4870" width="20.5703125" style="109" customWidth="1"/>
    <col min="4871" max="5120" width="9.140625" style="109"/>
    <col min="5121" max="5121" width="5.5703125" style="109" customWidth="1"/>
    <col min="5122" max="5123" width="30.5703125" style="109" customWidth="1"/>
    <col min="5124" max="5126" width="20.5703125" style="109" customWidth="1"/>
    <col min="5127" max="5376" width="9.140625" style="109"/>
    <col min="5377" max="5377" width="5.5703125" style="109" customWidth="1"/>
    <col min="5378" max="5379" width="30.5703125" style="109" customWidth="1"/>
    <col min="5380" max="5382" width="20.5703125" style="109" customWidth="1"/>
    <col min="5383" max="5632" width="9.140625" style="109"/>
    <col min="5633" max="5633" width="5.5703125" style="109" customWidth="1"/>
    <col min="5634" max="5635" width="30.5703125" style="109" customWidth="1"/>
    <col min="5636" max="5638" width="20.5703125" style="109" customWidth="1"/>
    <col min="5639" max="5888" width="9.140625" style="109"/>
    <col min="5889" max="5889" width="5.5703125" style="109" customWidth="1"/>
    <col min="5890" max="5891" width="30.5703125" style="109" customWidth="1"/>
    <col min="5892" max="5894" width="20.5703125" style="109" customWidth="1"/>
    <col min="5895" max="6144" width="9.140625" style="109"/>
    <col min="6145" max="6145" width="5.5703125" style="109" customWidth="1"/>
    <col min="6146" max="6147" width="30.5703125" style="109" customWidth="1"/>
    <col min="6148" max="6150" width="20.5703125" style="109" customWidth="1"/>
    <col min="6151" max="6400" width="9.140625" style="109"/>
    <col min="6401" max="6401" width="5.5703125" style="109" customWidth="1"/>
    <col min="6402" max="6403" width="30.5703125" style="109" customWidth="1"/>
    <col min="6404" max="6406" width="20.5703125" style="109" customWidth="1"/>
    <col min="6407" max="6656" width="9.140625" style="109"/>
    <col min="6657" max="6657" width="5.5703125" style="109" customWidth="1"/>
    <col min="6658" max="6659" width="30.5703125" style="109" customWidth="1"/>
    <col min="6660" max="6662" width="20.5703125" style="109" customWidth="1"/>
    <col min="6663" max="6912" width="9.140625" style="109"/>
    <col min="6913" max="6913" width="5.5703125" style="109" customWidth="1"/>
    <col min="6914" max="6915" width="30.5703125" style="109" customWidth="1"/>
    <col min="6916" max="6918" width="20.5703125" style="109" customWidth="1"/>
    <col min="6919" max="7168" width="9.140625" style="109"/>
    <col min="7169" max="7169" width="5.5703125" style="109" customWidth="1"/>
    <col min="7170" max="7171" width="30.5703125" style="109" customWidth="1"/>
    <col min="7172" max="7174" width="20.5703125" style="109" customWidth="1"/>
    <col min="7175" max="7424" width="9.140625" style="109"/>
    <col min="7425" max="7425" width="5.5703125" style="109" customWidth="1"/>
    <col min="7426" max="7427" width="30.5703125" style="109" customWidth="1"/>
    <col min="7428" max="7430" width="20.5703125" style="109" customWidth="1"/>
    <col min="7431" max="7680" width="9.140625" style="109"/>
    <col min="7681" max="7681" width="5.5703125" style="109" customWidth="1"/>
    <col min="7682" max="7683" width="30.5703125" style="109" customWidth="1"/>
    <col min="7684" max="7686" width="20.5703125" style="109" customWidth="1"/>
    <col min="7687" max="7936" width="9.140625" style="109"/>
    <col min="7937" max="7937" width="5.5703125" style="109" customWidth="1"/>
    <col min="7938" max="7939" width="30.5703125" style="109" customWidth="1"/>
    <col min="7940" max="7942" width="20.5703125" style="109" customWidth="1"/>
    <col min="7943" max="8192" width="9.140625" style="109"/>
    <col min="8193" max="8193" width="5.5703125" style="109" customWidth="1"/>
    <col min="8194" max="8195" width="30.5703125" style="109" customWidth="1"/>
    <col min="8196" max="8198" width="20.5703125" style="109" customWidth="1"/>
    <col min="8199" max="8448" width="9.140625" style="109"/>
    <col min="8449" max="8449" width="5.5703125" style="109" customWidth="1"/>
    <col min="8450" max="8451" width="30.5703125" style="109" customWidth="1"/>
    <col min="8452" max="8454" width="20.5703125" style="109" customWidth="1"/>
    <col min="8455" max="8704" width="9.140625" style="109"/>
    <col min="8705" max="8705" width="5.5703125" style="109" customWidth="1"/>
    <col min="8706" max="8707" width="30.5703125" style="109" customWidth="1"/>
    <col min="8708" max="8710" width="20.5703125" style="109" customWidth="1"/>
    <col min="8711" max="8960" width="9.140625" style="109"/>
    <col min="8961" max="8961" width="5.5703125" style="109" customWidth="1"/>
    <col min="8962" max="8963" width="30.5703125" style="109" customWidth="1"/>
    <col min="8964" max="8966" width="20.5703125" style="109" customWidth="1"/>
    <col min="8967" max="9216" width="9.140625" style="109"/>
    <col min="9217" max="9217" width="5.5703125" style="109" customWidth="1"/>
    <col min="9218" max="9219" width="30.5703125" style="109" customWidth="1"/>
    <col min="9220" max="9222" width="20.5703125" style="109" customWidth="1"/>
    <col min="9223" max="9472" width="9.140625" style="109"/>
    <col min="9473" max="9473" width="5.5703125" style="109" customWidth="1"/>
    <col min="9474" max="9475" width="30.5703125" style="109" customWidth="1"/>
    <col min="9476" max="9478" width="20.5703125" style="109" customWidth="1"/>
    <col min="9479" max="9728" width="9.140625" style="109"/>
    <col min="9729" max="9729" width="5.5703125" style="109" customWidth="1"/>
    <col min="9730" max="9731" width="30.5703125" style="109" customWidth="1"/>
    <col min="9732" max="9734" width="20.5703125" style="109" customWidth="1"/>
    <col min="9735" max="9984" width="9.140625" style="109"/>
    <col min="9985" max="9985" width="5.5703125" style="109" customWidth="1"/>
    <col min="9986" max="9987" width="30.5703125" style="109" customWidth="1"/>
    <col min="9988" max="9990" width="20.5703125" style="109" customWidth="1"/>
    <col min="9991" max="10240" width="9.140625" style="109"/>
    <col min="10241" max="10241" width="5.5703125" style="109" customWidth="1"/>
    <col min="10242" max="10243" width="30.5703125" style="109" customWidth="1"/>
    <col min="10244" max="10246" width="20.5703125" style="109" customWidth="1"/>
    <col min="10247" max="10496" width="9.140625" style="109"/>
    <col min="10497" max="10497" width="5.5703125" style="109" customWidth="1"/>
    <col min="10498" max="10499" width="30.5703125" style="109" customWidth="1"/>
    <col min="10500" max="10502" width="20.5703125" style="109" customWidth="1"/>
    <col min="10503" max="10752" width="9.140625" style="109"/>
    <col min="10753" max="10753" width="5.5703125" style="109" customWidth="1"/>
    <col min="10754" max="10755" width="30.5703125" style="109" customWidth="1"/>
    <col min="10756" max="10758" width="20.5703125" style="109" customWidth="1"/>
    <col min="10759" max="11008" width="9.140625" style="109"/>
    <col min="11009" max="11009" width="5.5703125" style="109" customWidth="1"/>
    <col min="11010" max="11011" width="30.5703125" style="109" customWidth="1"/>
    <col min="11012" max="11014" width="20.5703125" style="109" customWidth="1"/>
    <col min="11015" max="11264" width="9.140625" style="109"/>
    <col min="11265" max="11265" width="5.5703125" style="109" customWidth="1"/>
    <col min="11266" max="11267" width="30.5703125" style="109" customWidth="1"/>
    <col min="11268" max="11270" width="20.5703125" style="109" customWidth="1"/>
    <col min="11271" max="11520" width="9.140625" style="109"/>
    <col min="11521" max="11521" width="5.5703125" style="109" customWidth="1"/>
    <col min="11522" max="11523" width="30.5703125" style="109" customWidth="1"/>
    <col min="11524" max="11526" width="20.5703125" style="109" customWidth="1"/>
    <col min="11527" max="11776" width="9.140625" style="109"/>
    <col min="11777" max="11777" width="5.5703125" style="109" customWidth="1"/>
    <col min="11778" max="11779" width="30.5703125" style="109" customWidth="1"/>
    <col min="11780" max="11782" width="20.5703125" style="109" customWidth="1"/>
    <col min="11783" max="12032" width="9.140625" style="109"/>
    <col min="12033" max="12033" width="5.5703125" style="109" customWidth="1"/>
    <col min="12034" max="12035" width="30.5703125" style="109" customWidth="1"/>
    <col min="12036" max="12038" width="20.5703125" style="109" customWidth="1"/>
    <col min="12039" max="12288" width="9.140625" style="109"/>
    <col min="12289" max="12289" width="5.5703125" style="109" customWidth="1"/>
    <col min="12290" max="12291" width="30.5703125" style="109" customWidth="1"/>
    <col min="12292" max="12294" width="20.5703125" style="109" customWidth="1"/>
    <col min="12295" max="12544" width="9.140625" style="109"/>
    <col min="12545" max="12545" width="5.5703125" style="109" customWidth="1"/>
    <col min="12546" max="12547" width="30.5703125" style="109" customWidth="1"/>
    <col min="12548" max="12550" width="20.5703125" style="109" customWidth="1"/>
    <col min="12551" max="12800" width="9.140625" style="109"/>
    <col min="12801" max="12801" width="5.5703125" style="109" customWidth="1"/>
    <col min="12802" max="12803" width="30.5703125" style="109" customWidth="1"/>
    <col min="12804" max="12806" width="20.5703125" style="109" customWidth="1"/>
    <col min="12807" max="13056" width="9.140625" style="109"/>
    <col min="13057" max="13057" width="5.5703125" style="109" customWidth="1"/>
    <col min="13058" max="13059" width="30.5703125" style="109" customWidth="1"/>
    <col min="13060" max="13062" width="20.5703125" style="109" customWidth="1"/>
    <col min="13063" max="13312" width="9.140625" style="109"/>
    <col min="13313" max="13313" width="5.5703125" style="109" customWidth="1"/>
    <col min="13314" max="13315" width="30.5703125" style="109" customWidth="1"/>
    <col min="13316" max="13318" width="20.5703125" style="109" customWidth="1"/>
    <col min="13319" max="13568" width="9.140625" style="109"/>
    <col min="13569" max="13569" width="5.5703125" style="109" customWidth="1"/>
    <col min="13570" max="13571" width="30.5703125" style="109" customWidth="1"/>
    <col min="13572" max="13574" width="20.5703125" style="109" customWidth="1"/>
    <col min="13575" max="13824" width="9.140625" style="109"/>
    <col min="13825" max="13825" width="5.5703125" style="109" customWidth="1"/>
    <col min="13826" max="13827" width="30.5703125" style="109" customWidth="1"/>
    <col min="13828" max="13830" width="20.5703125" style="109" customWidth="1"/>
    <col min="13831" max="14080" width="9.140625" style="109"/>
    <col min="14081" max="14081" width="5.5703125" style="109" customWidth="1"/>
    <col min="14082" max="14083" width="30.5703125" style="109" customWidth="1"/>
    <col min="14084" max="14086" width="20.5703125" style="109" customWidth="1"/>
    <col min="14087" max="14336" width="9.140625" style="109"/>
    <col min="14337" max="14337" width="5.5703125" style="109" customWidth="1"/>
    <col min="14338" max="14339" width="30.5703125" style="109" customWidth="1"/>
    <col min="14340" max="14342" width="20.5703125" style="109" customWidth="1"/>
    <col min="14343" max="14592" width="9.140625" style="109"/>
    <col min="14593" max="14593" width="5.5703125" style="109" customWidth="1"/>
    <col min="14594" max="14595" width="30.5703125" style="109" customWidth="1"/>
    <col min="14596" max="14598" width="20.5703125" style="109" customWidth="1"/>
    <col min="14599" max="14848" width="9.140625" style="109"/>
    <col min="14849" max="14849" width="5.5703125" style="109" customWidth="1"/>
    <col min="14850" max="14851" width="30.5703125" style="109" customWidth="1"/>
    <col min="14852" max="14854" width="20.5703125" style="109" customWidth="1"/>
    <col min="14855" max="15104" width="9.140625" style="109"/>
    <col min="15105" max="15105" width="5.5703125" style="109" customWidth="1"/>
    <col min="15106" max="15107" width="30.5703125" style="109" customWidth="1"/>
    <col min="15108" max="15110" width="20.5703125" style="109" customWidth="1"/>
    <col min="15111" max="15360" width="9.140625" style="109"/>
    <col min="15361" max="15361" width="5.5703125" style="109" customWidth="1"/>
    <col min="15362" max="15363" width="30.5703125" style="109" customWidth="1"/>
    <col min="15364" max="15366" width="20.5703125" style="109" customWidth="1"/>
    <col min="15367" max="15616" width="9.140625" style="109"/>
    <col min="15617" max="15617" width="5.5703125" style="109" customWidth="1"/>
    <col min="15618" max="15619" width="30.5703125" style="109" customWidth="1"/>
    <col min="15620" max="15622" width="20.5703125" style="109" customWidth="1"/>
    <col min="15623" max="15872" width="9.140625" style="109"/>
    <col min="15873" max="15873" width="5.5703125" style="109" customWidth="1"/>
    <col min="15874" max="15875" width="30.5703125" style="109" customWidth="1"/>
    <col min="15876" max="15878" width="20.5703125" style="109" customWidth="1"/>
    <col min="15879" max="16128" width="9.140625" style="109"/>
    <col min="16129" max="16129" width="5.5703125" style="109" customWidth="1"/>
    <col min="16130" max="16131" width="30.5703125" style="109" customWidth="1"/>
    <col min="16132" max="16134" width="20.5703125" style="109" customWidth="1"/>
    <col min="16135" max="16384" width="9.140625" style="109"/>
  </cols>
  <sheetData>
    <row r="1" spans="1:8" ht="15.75" x14ac:dyDescent="0.25">
      <c r="A1" s="262" t="s">
        <v>595</v>
      </c>
    </row>
    <row r="3" spans="1:8" s="469" customFormat="1" ht="16.5" x14ac:dyDescent="0.25">
      <c r="A3" s="1194" t="s">
        <v>1025</v>
      </c>
      <c r="B3" s="1194"/>
      <c r="C3" s="1194"/>
      <c r="D3" s="1194"/>
      <c r="E3" s="1194"/>
      <c r="F3" s="1194"/>
      <c r="G3" s="1194"/>
      <c r="H3" s="1194"/>
    </row>
    <row r="4" spans="1:8" s="469" customFormat="1" ht="16.5" x14ac:dyDescent="0.25">
      <c r="A4" s="264"/>
      <c r="B4" s="264"/>
      <c r="C4" s="643"/>
      <c r="D4" s="427" t="str">
        <f>'1'!E5</f>
        <v>KABUPATEN</v>
      </c>
      <c r="E4" s="428" t="str">
        <f>'1'!$F$5</f>
        <v>BELITUNG TIMUR</v>
      </c>
      <c r="F4" s="265"/>
      <c r="G4" s="643"/>
      <c r="H4" s="643"/>
    </row>
    <row r="5" spans="1:8" s="469" customFormat="1" ht="16.5" x14ac:dyDescent="0.25">
      <c r="A5" s="264"/>
      <c r="B5" s="264"/>
      <c r="C5" s="643"/>
      <c r="D5" s="427" t="str">
        <f>'1'!E6</f>
        <v>TAHUN</v>
      </c>
      <c r="E5" s="428">
        <f>'1'!$F$6</f>
        <v>2023</v>
      </c>
      <c r="F5" s="265"/>
      <c r="G5" s="643"/>
      <c r="H5" s="643"/>
    </row>
    <row r="6" spans="1:8" ht="15.75" thickBot="1" x14ac:dyDescent="0.3">
      <c r="A6" s="257"/>
      <c r="B6" s="257"/>
      <c r="C6" s="257"/>
      <c r="D6" s="257"/>
      <c r="E6" s="257"/>
      <c r="F6" s="257"/>
    </row>
    <row r="7" spans="1:8" ht="20.100000000000001" customHeight="1" x14ac:dyDescent="0.25">
      <c r="A7" s="1282" t="s">
        <v>2</v>
      </c>
      <c r="B7" s="1196" t="s">
        <v>253</v>
      </c>
      <c r="C7" s="1196" t="s">
        <v>407</v>
      </c>
      <c r="D7" s="1284" t="s">
        <v>578</v>
      </c>
      <c r="E7" s="1286" t="s">
        <v>593</v>
      </c>
      <c r="F7" s="1287"/>
      <c r="G7" s="1287"/>
      <c r="H7" s="1288"/>
    </row>
    <row r="8" spans="1:8" ht="43.7" customHeight="1" x14ac:dyDescent="0.25">
      <c r="A8" s="1196"/>
      <c r="B8" s="1283"/>
      <c r="C8" s="1283"/>
      <c r="D8" s="1285"/>
      <c r="E8" s="647" t="s">
        <v>1026</v>
      </c>
      <c r="F8" s="608" t="s">
        <v>27</v>
      </c>
      <c r="G8" s="647" t="s">
        <v>1027</v>
      </c>
      <c r="H8" s="608" t="s">
        <v>27</v>
      </c>
    </row>
    <row r="9" spans="1:8" ht="13.5" customHeight="1" x14ac:dyDescent="0.25">
      <c r="A9" s="644">
        <v>1</v>
      </c>
      <c r="B9" s="649">
        <v>2</v>
      </c>
      <c r="C9" s="644">
        <v>3</v>
      </c>
      <c r="D9" s="649">
        <v>4</v>
      </c>
      <c r="E9" s="644">
        <v>5</v>
      </c>
      <c r="F9" s="649">
        <v>6</v>
      </c>
      <c r="G9" s="644">
        <v>7</v>
      </c>
      <c r="H9" s="649">
        <v>8</v>
      </c>
    </row>
    <row r="10" spans="1:8" x14ac:dyDescent="0.25">
      <c r="A10" s="725">
        <v>1</v>
      </c>
      <c r="B10" s="93" t="str">
        <f>'9'!B9</f>
        <v>Manggar</v>
      </c>
      <c r="C10" s="470" t="str">
        <f>'9'!C9</f>
        <v>Manggar</v>
      </c>
      <c r="D10" s="222">
        <f>'24'!D11</f>
        <v>687</v>
      </c>
      <c r="E10" s="222">
        <v>557</v>
      </c>
      <c r="F10" s="867">
        <f>IFERROR(E10/$D10*100,0)</f>
        <v>81.077147016011637</v>
      </c>
      <c r="G10" s="222">
        <v>557</v>
      </c>
      <c r="H10" s="867">
        <f>IFERROR(G10/$D10*100,0)</f>
        <v>81.077147016011637</v>
      </c>
    </row>
    <row r="11" spans="1:8" x14ac:dyDescent="0.25">
      <c r="A11" s="724">
        <v>2</v>
      </c>
      <c r="B11" s="93" t="str">
        <f>'9'!B10</f>
        <v>Damar</v>
      </c>
      <c r="C11" s="470" t="str">
        <f>'9'!C10</f>
        <v>Mengkubang</v>
      </c>
      <c r="D11" s="222">
        <f>'24'!D12</f>
        <v>231</v>
      </c>
      <c r="E11" s="222">
        <v>210</v>
      </c>
      <c r="F11" s="867">
        <f t="shared" ref="F11:H18" si="0">IFERROR(E11/$D11*100,0)</f>
        <v>90.909090909090907</v>
      </c>
      <c r="G11" s="222">
        <v>210</v>
      </c>
      <c r="H11" s="867">
        <f t="shared" si="0"/>
        <v>90.909090909090907</v>
      </c>
    </row>
    <row r="12" spans="1:8" x14ac:dyDescent="0.25">
      <c r="A12" s="724">
        <v>3</v>
      </c>
      <c r="B12" s="93" t="str">
        <f>'9'!B11</f>
        <v>Kelapa Kampit</v>
      </c>
      <c r="C12" s="470" t="str">
        <f>'9'!C11</f>
        <v>Kelapa Kampit</v>
      </c>
      <c r="D12" s="222">
        <f>'24'!D13</f>
        <v>328</v>
      </c>
      <c r="E12" s="222">
        <v>246</v>
      </c>
      <c r="F12" s="867">
        <f t="shared" si="0"/>
        <v>75</v>
      </c>
      <c r="G12" s="222">
        <v>246</v>
      </c>
      <c r="H12" s="867">
        <f t="shared" si="0"/>
        <v>75</v>
      </c>
    </row>
    <row r="13" spans="1:8" x14ac:dyDescent="0.25">
      <c r="A13" s="724">
        <v>4</v>
      </c>
      <c r="B13" s="93" t="str">
        <f>'9'!B12</f>
        <v>Gantung</v>
      </c>
      <c r="C13" s="470" t="str">
        <f>'9'!C12</f>
        <v>Gantung</v>
      </c>
      <c r="D13" s="222">
        <f>'24'!D14</f>
        <v>507</v>
      </c>
      <c r="E13" s="222">
        <v>428</v>
      </c>
      <c r="F13" s="867">
        <f t="shared" si="0"/>
        <v>84.418145956607489</v>
      </c>
      <c r="G13" s="222">
        <v>428</v>
      </c>
      <c r="H13" s="867">
        <f t="shared" si="0"/>
        <v>84.418145956607489</v>
      </c>
    </row>
    <row r="14" spans="1:8" x14ac:dyDescent="0.25">
      <c r="A14" s="724">
        <v>5</v>
      </c>
      <c r="B14" s="93" t="str">
        <f>'9'!B13</f>
        <v>Simpang Renggiang</v>
      </c>
      <c r="C14" s="470" t="str">
        <f>'9'!C13</f>
        <v>Renggiang</v>
      </c>
      <c r="D14" s="222">
        <f>'24'!D15</f>
        <v>132</v>
      </c>
      <c r="E14" s="222">
        <v>113</v>
      </c>
      <c r="F14" s="867">
        <f t="shared" si="0"/>
        <v>85.606060606060609</v>
      </c>
      <c r="G14" s="222">
        <v>113</v>
      </c>
      <c r="H14" s="867">
        <f t="shared" si="0"/>
        <v>85.606060606060609</v>
      </c>
    </row>
    <row r="15" spans="1:8" x14ac:dyDescent="0.25">
      <c r="A15" s="724">
        <v>6</v>
      </c>
      <c r="B15" s="93" t="str">
        <f>'9'!B14</f>
        <v>Simpang Pesak</v>
      </c>
      <c r="C15" s="470" t="str">
        <f>'9'!C14</f>
        <v>Simpang Pesak</v>
      </c>
      <c r="D15" s="222">
        <f>'24'!D16</f>
        <v>149</v>
      </c>
      <c r="E15" s="222">
        <v>121</v>
      </c>
      <c r="F15" s="867">
        <f t="shared" si="0"/>
        <v>81.208053691275168</v>
      </c>
      <c r="G15" s="222">
        <v>121</v>
      </c>
      <c r="H15" s="867">
        <f t="shared" si="0"/>
        <v>81.208053691275168</v>
      </c>
    </row>
    <row r="16" spans="1:8" x14ac:dyDescent="0.25">
      <c r="A16" s="724">
        <v>7</v>
      </c>
      <c r="B16" s="93" t="str">
        <f>'9'!B15</f>
        <v>Dendang</v>
      </c>
      <c r="C16" s="470" t="str">
        <f>'9'!C15</f>
        <v>Dendang</v>
      </c>
      <c r="D16" s="222">
        <f>'24'!D17</f>
        <v>185</v>
      </c>
      <c r="E16" s="222">
        <v>145</v>
      </c>
      <c r="F16" s="867">
        <f t="shared" si="0"/>
        <v>78.378378378378372</v>
      </c>
      <c r="G16" s="222">
        <v>145</v>
      </c>
      <c r="H16" s="867">
        <f t="shared" si="0"/>
        <v>78.378378378378372</v>
      </c>
    </row>
    <row r="17" spans="1:8" x14ac:dyDescent="0.25">
      <c r="A17" s="110"/>
      <c r="B17" s="471"/>
      <c r="C17" s="471"/>
      <c r="D17" s="222"/>
      <c r="E17" s="222"/>
      <c r="F17" s="867"/>
      <c r="G17" s="222"/>
      <c r="H17" s="867"/>
    </row>
    <row r="18" spans="1:8" ht="20.100000000000001" customHeight="1" thickBot="1" x14ac:dyDescent="0.3">
      <c r="A18" s="115" t="s">
        <v>476</v>
      </c>
      <c r="B18" s="116"/>
      <c r="C18" s="472"/>
      <c r="D18" s="227">
        <f>SUM(D10:D17)</f>
        <v>2219</v>
      </c>
      <c r="E18" s="227">
        <f>SUM(E10:E17)</f>
        <v>1820</v>
      </c>
      <c r="F18" s="890">
        <f t="shared" si="0"/>
        <v>82.018927444794954</v>
      </c>
      <c r="G18" s="227">
        <f>SUM(G10:G17)</f>
        <v>1820</v>
      </c>
      <c r="H18" s="890">
        <f t="shared" si="0"/>
        <v>82.018927444794954</v>
      </c>
    </row>
    <row r="20" spans="1:8" x14ac:dyDescent="0.25">
      <c r="A20" s="473" t="s">
        <v>386</v>
      </c>
    </row>
  </sheetData>
  <mergeCells count="6">
    <mergeCell ref="A3:H3"/>
    <mergeCell ref="A7:A8"/>
    <mergeCell ref="B7:B8"/>
    <mergeCell ref="C7:C8"/>
    <mergeCell ref="D7:D8"/>
    <mergeCell ref="E7:H7"/>
  </mergeCells>
  <printOptions horizontalCentered="1"/>
  <pageMargins left="0.78740157480314965" right="0.78740157480314965" top="1.0236220472440944" bottom="0.70866141732283472" header="0" footer="0"/>
  <pageSetup paperSize="9" scale="78" orientation="landscape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2D050"/>
    <pageSetUpPr fitToPage="1"/>
  </sheetPr>
  <dimension ref="A1:AD27"/>
  <sheetViews>
    <sheetView topLeftCell="C1" zoomScaleNormal="100" zoomScaleSheetLayoutView="47" workbookViewId="0">
      <selection activeCell="O24" sqref="O24"/>
    </sheetView>
  </sheetViews>
  <sheetFormatPr defaultColWidth="7.85546875" defaultRowHeight="15" x14ac:dyDescent="0.25"/>
  <cols>
    <col min="1" max="1" width="5.7109375" style="63" customWidth="1"/>
    <col min="2" max="3" width="21.7109375" style="63" customWidth="1"/>
    <col min="4" max="4" width="14.140625" style="63" customWidth="1"/>
    <col min="5" max="20" width="10.7109375" style="63" customWidth="1"/>
    <col min="21" max="21" width="18.28515625" style="63" customWidth="1"/>
    <col min="22" max="22" width="10.7109375" style="63" customWidth="1"/>
    <col min="23" max="23" width="26.28515625" style="63" customWidth="1"/>
    <col min="24" max="24" width="10.7109375" style="63" customWidth="1"/>
    <col min="25" max="25" width="15.7109375" style="63" customWidth="1"/>
    <col min="26" max="26" width="10.7109375" style="63" customWidth="1"/>
    <col min="27" max="27" width="16.5703125" style="63" customWidth="1"/>
    <col min="28" max="28" width="10.7109375" style="63" customWidth="1"/>
    <col min="29" max="29" width="13.42578125" style="63" customWidth="1"/>
    <col min="30" max="30" width="10.7109375" style="63" customWidth="1"/>
    <col min="31" max="250" width="9.140625" style="63" customWidth="1"/>
    <col min="251" max="251" width="5.7109375" style="63" customWidth="1"/>
    <col min="252" max="253" width="21.7109375" style="63" customWidth="1"/>
    <col min="254" max="254" width="7.85546875" style="63" customWidth="1"/>
    <col min="255" max="255" width="8.5703125" style="63" customWidth="1"/>
    <col min="256" max="256" width="7.85546875" style="63"/>
    <col min="257" max="257" width="5.7109375" style="63" customWidth="1"/>
    <col min="258" max="259" width="21.7109375" style="63" customWidth="1"/>
    <col min="260" max="260" width="14.140625" style="63" customWidth="1"/>
    <col min="261" max="276" width="10.7109375" style="63" customWidth="1"/>
    <col min="277" max="277" width="18.28515625" style="63" customWidth="1"/>
    <col min="278" max="278" width="10.7109375" style="63" customWidth="1"/>
    <col min="279" max="279" width="26.28515625" style="63" customWidth="1"/>
    <col min="280" max="280" width="10.7109375" style="63" customWidth="1"/>
    <col min="281" max="281" width="15.7109375" style="63" customWidth="1"/>
    <col min="282" max="282" width="10.7109375" style="63" customWidth="1"/>
    <col min="283" max="283" width="16.5703125" style="63" customWidth="1"/>
    <col min="284" max="284" width="10.7109375" style="63" customWidth="1"/>
    <col min="285" max="285" width="13.42578125" style="63" customWidth="1"/>
    <col min="286" max="286" width="10.7109375" style="63" customWidth="1"/>
    <col min="287" max="506" width="9.140625" style="63" customWidth="1"/>
    <col min="507" max="507" width="5.7109375" style="63" customWidth="1"/>
    <col min="508" max="509" width="21.7109375" style="63" customWidth="1"/>
    <col min="510" max="510" width="7.85546875" style="63"/>
    <col min="511" max="511" width="8.5703125" style="63" customWidth="1"/>
    <col min="512" max="512" width="7.85546875" style="63"/>
    <col min="513" max="513" width="5.7109375" style="63" customWidth="1"/>
    <col min="514" max="515" width="21.7109375" style="63" customWidth="1"/>
    <col min="516" max="516" width="14.140625" style="63" customWidth="1"/>
    <col min="517" max="532" width="10.7109375" style="63" customWidth="1"/>
    <col min="533" max="533" width="18.28515625" style="63" customWidth="1"/>
    <col min="534" max="534" width="10.7109375" style="63" customWidth="1"/>
    <col min="535" max="535" width="26.28515625" style="63" customWidth="1"/>
    <col min="536" max="536" width="10.7109375" style="63" customWidth="1"/>
    <col min="537" max="537" width="15.7109375" style="63" customWidth="1"/>
    <col min="538" max="538" width="10.7109375" style="63" customWidth="1"/>
    <col min="539" max="539" width="16.5703125" style="63" customWidth="1"/>
    <col min="540" max="540" width="10.7109375" style="63" customWidth="1"/>
    <col min="541" max="541" width="13.42578125" style="63" customWidth="1"/>
    <col min="542" max="542" width="10.7109375" style="63" customWidth="1"/>
    <col min="543" max="762" width="9.140625" style="63" customWidth="1"/>
    <col min="763" max="763" width="5.7109375" style="63" customWidth="1"/>
    <col min="764" max="765" width="21.7109375" style="63" customWidth="1"/>
    <col min="766" max="766" width="7.85546875" style="63"/>
    <col min="767" max="767" width="8.5703125" style="63" customWidth="1"/>
    <col min="768" max="768" width="7.85546875" style="63"/>
    <col min="769" max="769" width="5.7109375" style="63" customWidth="1"/>
    <col min="770" max="771" width="21.7109375" style="63" customWidth="1"/>
    <col min="772" max="772" width="14.140625" style="63" customWidth="1"/>
    <col min="773" max="788" width="10.7109375" style="63" customWidth="1"/>
    <col min="789" max="789" width="18.28515625" style="63" customWidth="1"/>
    <col min="790" max="790" width="10.7109375" style="63" customWidth="1"/>
    <col min="791" max="791" width="26.28515625" style="63" customWidth="1"/>
    <col min="792" max="792" width="10.7109375" style="63" customWidth="1"/>
    <col min="793" max="793" width="15.7109375" style="63" customWidth="1"/>
    <col min="794" max="794" width="10.7109375" style="63" customWidth="1"/>
    <col min="795" max="795" width="16.5703125" style="63" customWidth="1"/>
    <col min="796" max="796" width="10.7109375" style="63" customWidth="1"/>
    <col min="797" max="797" width="13.42578125" style="63" customWidth="1"/>
    <col min="798" max="798" width="10.7109375" style="63" customWidth="1"/>
    <col min="799" max="1018" width="9.140625" style="63" customWidth="1"/>
    <col min="1019" max="1019" width="5.7109375" style="63" customWidth="1"/>
    <col min="1020" max="1021" width="21.7109375" style="63" customWidth="1"/>
    <col min="1022" max="1022" width="7.85546875" style="63"/>
    <col min="1023" max="1023" width="8.5703125" style="63" customWidth="1"/>
    <col min="1024" max="1024" width="7.85546875" style="63"/>
    <col min="1025" max="1025" width="5.7109375" style="63" customWidth="1"/>
    <col min="1026" max="1027" width="21.7109375" style="63" customWidth="1"/>
    <col min="1028" max="1028" width="14.140625" style="63" customWidth="1"/>
    <col min="1029" max="1044" width="10.7109375" style="63" customWidth="1"/>
    <col min="1045" max="1045" width="18.28515625" style="63" customWidth="1"/>
    <col min="1046" max="1046" width="10.7109375" style="63" customWidth="1"/>
    <col min="1047" max="1047" width="26.28515625" style="63" customWidth="1"/>
    <col min="1048" max="1048" width="10.7109375" style="63" customWidth="1"/>
    <col min="1049" max="1049" width="15.7109375" style="63" customWidth="1"/>
    <col min="1050" max="1050" width="10.7109375" style="63" customWidth="1"/>
    <col min="1051" max="1051" width="16.5703125" style="63" customWidth="1"/>
    <col min="1052" max="1052" width="10.7109375" style="63" customWidth="1"/>
    <col min="1053" max="1053" width="13.42578125" style="63" customWidth="1"/>
    <col min="1054" max="1054" width="10.7109375" style="63" customWidth="1"/>
    <col min="1055" max="1274" width="9.140625" style="63" customWidth="1"/>
    <col min="1275" max="1275" width="5.7109375" style="63" customWidth="1"/>
    <col min="1276" max="1277" width="21.7109375" style="63" customWidth="1"/>
    <col min="1278" max="1278" width="7.85546875" style="63"/>
    <col min="1279" max="1279" width="8.5703125" style="63" customWidth="1"/>
    <col min="1280" max="1280" width="7.85546875" style="63"/>
    <col min="1281" max="1281" width="5.7109375" style="63" customWidth="1"/>
    <col min="1282" max="1283" width="21.7109375" style="63" customWidth="1"/>
    <col min="1284" max="1284" width="14.140625" style="63" customWidth="1"/>
    <col min="1285" max="1300" width="10.7109375" style="63" customWidth="1"/>
    <col min="1301" max="1301" width="18.28515625" style="63" customWidth="1"/>
    <col min="1302" max="1302" width="10.7109375" style="63" customWidth="1"/>
    <col min="1303" max="1303" width="26.28515625" style="63" customWidth="1"/>
    <col min="1304" max="1304" width="10.7109375" style="63" customWidth="1"/>
    <col min="1305" max="1305" width="15.7109375" style="63" customWidth="1"/>
    <col min="1306" max="1306" width="10.7109375" style="63" customWidth="1"/>
    <col min="1307" max="1307" width="16.5703125" style="63" customWidth="1"/>
    <col min="1308" max="1308" width="10.7109375" style="63" customWidth="1"/>
    <col min="1309" max="1309" width="13.42578125" style="63" customWidth="1"/>
    <col min="1310" max="1310" width="10.7109375" style="63" customWidth="1"/>
    <col min="1311" max="1530" width="9.140625" style="63" customWidth="1"/>
    <col min="1531" max="1531" width="5.7109375" style="63" customWidth="1"/>
    <col min="1532" max="1533" width="21.7109375" style="63" customWidth="1"/>
    <col min="1534" max="1534" width="7.85546875" style="63"/>
    <col min="1535" max="1535" width="8.5703125" style="63" customWidth="1"/>
    <col min="1536" max="1536" width="7.85546875" style="63"/>
    <col min="1537" max="1537" width="5.7109375" style="63" customWidth="1"/>
    <col min="1538" max="1539" width="21.7109375" style="63" customWidth="1"/>
    <col min="1540" max="1540" width="14.140625" style="63" customWidth="1"/>
    <col min="1541" max="1556" width="10.7109375" style="63" customWidth="1"/>
    <col min="1557" max="1557" width="18.28515625" style="63" customWidth="1"/>
    <col min="1558" max="1558" width="10.7109375" style="63" customWidth="1"/>
    <col min="1559" max="1559" width="26.28515625" style="63" customWidth="1"/>
    <col min="1560" max="1560" width="10.7109375" style="63" customWidth="1"/>
    <col min="1561" max="1561" width="15.7109375" style="63" customWidth="1"/>
    <col min="1562" max="1562" width="10.7109375" style="63" customWidth="1"/>
    <col min="1563" max="1563" width="16.5703125" style="63" customWidth="1"/>
    <col min="1564" max="1564" width="10.7109375" style="63" customWidth="1"/>
    <col min="1565" max="1565" width="13.42578125" style="63" customWidth="1"/>
    <col min="1566" max="1566" width="10.7109375" style="63" customWidth="1"/>
    <col min="1567" max="1786" width="9.140625" style="63" customWidth="1"/>
    <col min="1787" max="1787" width="5.7109375" style="63" customWidth="1"/>
    <col min="1788" max="1789" width="21.7109375" style="63" customWidth="1"/>
    <col min="1790" max="1790" width="7.85546875" style="63"/>
    <col min="1791" max="1791" width="8.5703125" style="63" customWidth="1"/>
    <col min="1792" max="1792" width="7.85546875" style="63"/>
    <col min="1793" max="1793" width="5.7109375" style="63" customWidth="1"/>
    <col min="1794" max="1795" width="21.7109375" style="63" customWidth="1"/>
    <col min="1796" max="1796" width="14.140625" style="63" customWidth="1"/>
    <col min="1797" max="1812" width="10.7109375" style="63" customWidth="1"/>
    <col min="1813" max="1813" width="18.28515625" style="63" customWidth="1"/>
    <col min="1814" max="1814" width="10.7109375" style="63" customWidth="1"/>
    <col min="1815" max="1815" width="26.28515625" style="63" customWidth="1"/>
    <col min="1816" max="1816" width="10.7109375" style="63" customWidth="1"/>
    <col min="1817" max="1817" width="15.7109375" style="63" customWidth="1"/>
    <col min="1818" max="1818" width="10.7109375" style="63" customWidth="1"/>
    <col min="1819" max="1819" width="16.5703125" style="63" customWidth="1"/>
    <col min="1820" max="1820" width="10.7109375" style="63" customWidth="1"/>
    <col min="1821" max="1821" width="13.42578125" style="63" customWidth="1"/>
    <col min="1822" max="1822" width="10.7109375" style="63" customWidth="1"/>
    <col min="1823" max="2042" width="9.140625" style="63" customWidth="1"/>
    <col min="2043" max="2043" width="5.7109375" style="63" customWidth="1"/>
    <col min="2044" max="2045" width="21.7109375" style="63" customWidth="1"/>
    <col min="2046" max="2046" width="7.85546875" style="63"/>
    <col min="2047" max="2047" width="8.5703125" style="63" customWidth="1"/>
    <col min="2048" max="2048" width="7.85546875" style="63"/>
    <col min="2049" max="2049" width="5.7109375" style="63" customWidth="1"/>
    <col min="2050" max="2051" width="21.7109375" style="63" customWidth="1"/>
    <col min="2052" max="2052" width="14.140625" style="63" customWidth="1"/>
    <col min="2053" max="2068" width="10.7109375" style="63" customWidth="1"/>
    <col min="2069" max="2069" width="18.28515625" style="63" customWidth="1"/>
    <col min="2070" max="2070" width="10.7109375" style="63" customWidth="1"/>
    <col min="2071" max="2071" width="26.28515625" style="63" customWidth="1"/>
    <col min="2072" max="2072" width="10.7109375" style="63" customWidth="1"/>
    <col min="2073" max="2073" width="15.7109375" style="63" customWidth="1"/>
    <col min="2074" max="2074" width="10.7109375" style="63" customWidth="1"/>
    <col min="2075" max="2075" width="16.5703125" style="63" customWidth="1"/>
    <col min="2076" max="2076" width="10.7109375" style="63" customWidth="1"/>
    <col min="2077" max="2077" width="13.42578125" style="63" customWidth="1"/>
    <col min="2078" max="2078" width="10.7109375" style="63" customWidth="1"/>
    <col min="2079" max="2298" width="9.140625" style="63" customWidth="1"/>
    <col min="2299" max="2299" width="5.7109375" style="63" customWidth="1"/>
    <col min="2300" max="2301" width="21.7109375" style="63" customWidth="1"/>
    <col min="2302" max="2302" width="7.85546875" style="63"/>
    <col min="2303" max="2303" width="8.5703125" style="63" customWidth="1"/>
    <col min="2304" max="2304" width="7.85546875" style="63"/>
    <col min="2305" max="2305" width="5.7109375" style="63" customWidth="1"/>
    <col min="2306" max="2307" width="21.7109375" style="63" customWidth="1"/>
    <col min="2308" max="2308" width="14.140625" style="63" customWidth="1"/>
    <col min="2309" max="2324" width="10.7109375" style="63" customWidth="1"/>
    <col min="2325" max="2325" width="18.28515625" style="63" customWidth="1"/>
    <col min="2326" max="2326" width="10.7109375" style="63" customWidth="1"/>
    <col min="2327" max="2327" width="26.28515625" style="63" customWidth="1"/>
    <col min="2328" max="2328" width="10.7109375" style="63" customWidth="1"/>
    <col min="2329" max="2329" width="15.7109375" style="63" customWidth="1"/>
    <col min="2330" max="2330" width="10.7109375" style="63" customWidth="1"/>
    <col min="2331" max="2331" width="16.5703125" style="63" customWidth="1"/>
    <col min="2332" max="2332" width="10.7109375" style="63" customWidth="1"/>
    <col min="2333" max="2333" width="13.42578125" style="63" customWidth="1"/>
    <col min="2334" max="2334" width="10.7109375" style="63" customWidth="1"/>
    <col min="2335" max="2554" width="9.140625" style="63" customWidth="1"/>
    <col min="2555" max="2555" width="5.7109375" style="63" customWidth="1"/>
    <col min="2556" max="2557" width="21.7109375" style="63" customWidth="1"/>
    <col min="2558" max="2558" width="7.85546875" style="63"/>
    <col min="2559" max="2559" width="8.5703125" style="63" customWidth="1"/>
    <col min="2560" max="2560" width="7.85546875" style="63"/>
    <col min="2561" max="2561" width="5.7109375" style="63" customWidth="1"/>
    <col min="2562" max="2563" width="21.7109375" style="63" customWidth="1"/>
    <col min="2564" max="2564" width="14.140625" style="63" customWidth="1"/>
    <col min="2565" max="2580" width="10.7109375" style="63" customWidth="1"/>
    <col min="2581" max="2581" width="18.28515625" style="63" customWidth="1"/>
    <col min="2582" max="2582" width="10.7109375" style="63" customWidth="1"/>
    <col min="2583" max="2583" width="26.28515625" style="63" customWidth="1"/>
    <col min="2584" max="2584" width="10.7109375" style="63" customWidth="1"/>
    <col min="2585" max="2585" width="15.7109375" style="63" customWidth="1"/>
    <col min="2586" max="2586" width="10.7109375" style="63" customWidth="1"/>
    <col min="2587" max="2587" width="16.5703125" style="63" customWidth="1"/>
    <col min="2588" max="2588" width="10.7109375" style="63" customWidth="1"/>
    <col min="2589" max="2589" width="13.42578125" style="63" customWidth="1"/>
    <col min="2590" max="2590" width="10.7109375" style="63" customWidth="1"/>
    <col min="2591" max="2810" width="9.140625" style="63" customWidth="1"/>
    <col min="2811" max="2811" width="5.7109375" style="63" customWidth="1"/>
    <col min="2812" max="2813" width="21.7109375" style="63" customWidth="1"/>
    <col min="2814" max="2814" width="7.85546875" style="63"/>
    <col min="2815" max="2815" width="8.5703125" style="63" customWidth="1"/>
    <col min="2816" max="2816" width="7.85546875" style="63"/>
    <col min="2817" max="2817" width="5.7109375" style="63" customWidth="1"/>
    <col min="2818" max="2819" width="21.7109375" style="63" customWidth="1"/>
    <col min="2820" max="2820" width="14.140625" style="63" customWidth="1"/>
    <col min="2821" max="2836" width="10.7109375" style="63" customWidth="1"/>
    <col min="2837" max="2837" width="18.28515625" style="63" customWidth="1"/>
    <col min="2838" max="2838" width="10.7109375" style="63" customWidth="1"/>
    <col min="2839" max="2839" width="26.28515625" style="63" customWidth="1"/>
    <col min="2840" max="2840" width="10.7109375" style="63" customWidth="1"/>
    <col min="2841" max="2841" width="15.7109375" style="63" customWidth="1"/>
    <col min="2842" max="2842" width="10.7109375" style="63" customWidth="1"/>
    <col min="2843" max="2843" width="16.5703125" style="63" customWidth="1"/>
    <col min="2844" max="2844" width="10.7109375" style="63" customWidth="1"/>
    <col min="2845" max="2845" width="13.42578125" style="63" customWidth="1"/>
    <col min="2846" max="2846" width="10.7109375" style="63" customWidth="1"/>
    <col min="2847" max="3066" width="9.140625" style="63" customWidth="1"/>
    <col min="3067" max="3067" width="5.7109375" style="63" customWidth="1"/>
    <col min="3068" max="3069" width="21.7109375" style="63" customWidth="1"/>
    <col min="3070" max="3070" width="7.85546875" style="63"/>
    <col min="3071" max="3071" width="8.5703125" style="63" customWidth="1"/>
    <col min="3072" max="3072" width="7.85546875" style="63"/>
    <col min="3073" max="3073" width="5.7109375" style="63" customWidth="1"/>
    <col min="3074" max="3075" width="21.7109375" style="63" customWidth="1"/>
    <col min="3076" max="3076" width="14.140625" style="63" customWidth="1"/>
    <col min="3077" max="3092" width="10.7109375" style="63" customWidth="1"/>
    <col min="3093" max="3093" width="18.28515625" style="63" customWidth="1"/>
    <col min="3094" max="3094" width="10.7109375" style="63" customWidth="1"/>
    <col min="3095" max="3095" width="26.28515625" style="63" customWidth="1"/>
    <col min="3096" max="3096" width="10.7109375" style="63" customWidth="1"/>
    <col min="3097" max="3097" width="15.7109375" style="63" customWidth="1"/>
    <col min="3098" max="3098" width="10.7109375" style="63" customWidth="1"/>
    <col min="3099" max="3099" width="16.5703125" style="63" customWidth="1"/>
    <col min="3100" max="3100" width="10.7109375" style="63" customWidth="1"/>
    <col min="3101" max="3101" width="13.42578125" style="63" customWidth="1"/>
    <col min="3102" max="3102" width="10.7109375" style="63" customWidth="1"/>
    <col min="3103" max="3322" width="9.140625" style="63" customWidth="1"/>
    <col min="3323" max="3323" width="5.7109375" style="63" customWidth="1"/>
    <col min="3324" max="3325" width="21.7109375" style="63" customWidth="1"/>
    <col min="3326" max="3326" width="7.85546875" style="63"/>
    <col min="3327" max="3327" width="8.5703125" style="63" customWidth="1"/>
    <col min="3328" max="3328" width="7.85546875" style="63"/>
    <col min="3329" max="3329" width="5.7109375" style="63" customWidth="1"/>
    <col min="3330" max="3331" width="21.7109375" style="63" customWidth="1"/>
    <col min="3332" max="3332" width="14.140625" style="63" customWidth="1"/>
    <col min="3333" max="3348" width="10.7109375" style="63" customWidth="1"/>
    <col min="3349" max="3349" width="18.28515625" style="63" customWidth="1"/>
    <col min="3350" max="3350" width="10.7109375" style="63" customWidth="1"/>
    <col min="3351" max="3351" width="26.28515625" style="63" customWidth="1"/>
    <col min="3352" max="3352" width="10.7109375" style="63" customWidth="1"/>
    <col min="3353" max="3353" width="15.7109375" style="63" customWidth="1"/>
    <col min="3354" max="3354" width="10.7109375" style="63" customWidth="1"/>
    <col min="3355" max="3355" width="16.5703125" style="63" customWidth="1"/>
    <col min="3356" max="3356" width="10.7109375" style="63" customWidth="1"/>
    <col min="3357" max="3357" width="13.42578125" style="63" customWidth="1"/>
    <col min="3358" max="3358" width="10.7109375" style="63" customWidth="1"/>
    <col min="3359" max="3578" width="9.140625" style="63" customWidth="1"/>
    <col min="3579" max="3579" width="5.7109375" style="63" customWidth="1"/>
    <col min="3580" max="3581" width="21.7109375" style="63" customWidth="1"/>
    <col min="3582" max="3582" width="7.85546875" style="63"/>
    <col min="3583" max="3583" width="8.5703125" style="63" customWidth="1"/>
    <col min="3584" max="3584" width="7.85546875" style="63"/>
    <col min="3585" max="3585" width="5.7109375" style="63" customWidth="1"/>
    <col min="3586" max="3587" width="21.7109375" style="63" customWidth="1"/>
    <col min="3588" max="3588" width="14.140625" style="63" customWidth="1"/>
    <col min="3589" max="3604" width="10.7109375" style="63" customWidth="1"/>
    <col min="3605" max="3605" width="18.28515625" style="63" customWidth="1"/>
    <col min="3606" max="3606" width="10.7109375" style="63" customWidth="1"/>
    <col min="3607" max="3607" width="26.28515625" style="63" customWidth="1"/>
    <col min="3608" max="3608" width="10.7109375" style="63" customWidth="1"/>
    <col min="3609" max="3609" width="15.7109375" style="63" customWidth="1"/>
    <col min="3610" max="3610" width="10.7109375" style="63" customWidth="1"/>
    <col min="3611" max="3611" width="16.5703125" style="63" customWidth="1"/>
    <col min="3612" max="3612" width="10.7109375" style="63" customWidth="1"/>
    <col min="3613" max="3613" width="13.42578125" style="63" customWidth="1"/>
    <col min="3614" max="3614" width="10.7109375" style="63" customWidth="1"/>
    <col min="3615" max="3834" width="9.140625" style="63" customWidth="1"/>
    <col min="3835" max="3835" width="5.7109375" style="63" customWidth="1"/>
    <col min="3836" max="3837" width="21.7109375" style="63" customWidth="1"/>
    <col min="3838" max="3838" width="7.85546875" style="63"/>
    <col min="3839" max="3839" width="8.5703125" style="63" customWidth="1"/>
    <col min="3840" max="3840" width="7.85546875" style="63"/>
    <col min="3841" max="3841" width="5.7109375" style="63" customWidth="1"/>
    <col min="3842" max="3843" width="21.7109375" style="63" customWidth="1"/>
    <col min="3844" max="3844" width="14.140625" style="63" customWidth="1"/>
    <col min="3845" max="3860" width="10.7109375" style="63" customWidth="1"/>
    <col min="3861" max="3861" width="18.28515625" style="63" customWidth="1"/>
    <col min="3862" max="3862" width="10.7109375" style="63" customWidth="1"/>
    <col min="3863" max="3863" width="26.28515625" style="63" customWidth="1"/>
    <col min="3864" max="3864" width="10.7109375" style="63" customWidth="1"/>
    <col min="3865" max="3865" width="15.7109375" style="63" customWidth="1"/>
    <col min="3866" max="3866" width="10.7109375" style="63" customWidth="1"/>
    <col min="3867" max="3867" width="16.5703125" style="63" customWidth="1"/>
    <col min="3868" max="3868" width="10.7109375" style="63" customWidth="1"/>
    <col min="3869" max="3869" width="13.42578125" style="63" customWidth="1"/>
    <col min="3870" max="3870" width="10.7109375" style="63" customWidth="1"/>
    <col min="3871" max="4090" width="9.140625" style="63" customWidth="1"/>
    <col min="4091" max="4091" width="5.7109375" style="63" customWidth="1"/>
    <col min="4092" max="4093" width="21.7109375" style="63" customWidth="1"/>
    <col min="4094" max="4094" width="7.85546875" style="63"/>
    <col min="4095" max="4095" width="8.5703125" style="63" customWidth="1"/>
    <col min="4096" max="4096" width="7.85546875" style="63"/>
    <col min="4097" max="4097" width="5.7109375" style="63" customWidth="1"/>
    <col min="4098" max="4099" width="21.7109375" style="63" customWidth="1"/>
    <col min="4100" max="4100" width="14.140625" style="63" customWidth="1"/>
    <col min="4101" max="4116" width="10.7109375" style="63" customWidth="1"/>
    <col min="4117" max="4117" width="18.28515625" style="63" customWidth="1"/>
    <col min="4118" max="4118" width="10.7109375" style="63" customWidth="1"/>
    <col min="4119" max="4119" width="26.28515625" style="63" customWidth="1"/>
    <col min="4120" max="4120" width="10.7109375" style="63" customWidth="1"/>
    <col min="4121" max="4121" width="15.7109375" style="63" customWidth="1"/>
    <col min="4122" max="4122" width="10.7109375" style="63" customWidth="1"/>
    <col min="4123" max="4123" width="16.5703125" style="63" customWidth="1"/>
    <col min="4124" max="4124" width="10.7109375" style="63" customWidth="1"/>
    <col min="4125" max="4125" width="13.42578125" style="63" customWidth="1"/>
    <col min="4126" max="4126" width="10.7109375" style="63" customWidth="1"/>
    <col min="4127" max="4346" width="9.140625" style="63" customWidth="1"/>
    <col min="4347" max="4347" width="5.7109375" style="63" customWidth="1"/>
    <col min="4348" max="4349" width="21.7109375" style="63" customWidth="1"/>
    <col min="4350" max="4350" width="7.85546875" style="63"/>
    <col min="4351" max="4351" width="8.5703125" style="63" customWidth="1"/>
    <col min="4352" max="4352" width="7.85546875" style="63"/>
    <col min="4353" max="4353" width="5.7109375" style="63" customWidth="1"/>
    <col min="4354" max="4355" width="21.7109375" style="63" customWidth="1"/>
    <col min="4356" max="4356" width="14.140625" style="63" customWidth="1"/>
    <col min="4357" max="4372" width="10.7109375" style="63" customWidth="1"/>
    <col min="4373" max="4373" width="18.28515625" style="63" customWidth="1"/>
    <col min="4374" max="4374" width="10.7109375" style="63" customWidth="1"/>
    <col min="4375" max="4375" width="26.28515625" style="63" customWidth="1"/>
    <col min="4376" max="4376" width="10.7109375" style="63" customWidth="1"/>
    <col min="4377" max="4377" width="15.7109375" style="63" customWidth="1"/>
    <col min="4378" max="4378" width="10.7109375" style="63" customWidth="1"/>
    <col min="4379" max="4379" width="16.5703125" style="63" customWidth="1"/>
    <col min="4380" max="4380" width="10.7109375" style="63" customWidth="1"/>
    <col min="4381" max="4381" width="13.42578125" style="63" customWidth="1"/>
    <col min="4382" max="4382" width="10.7109375" style="63" customWidth="1"/>
    <col min="4383" max="4602" width="9.140625" style="63" customWidth="1"/>
    <col min="4603" max="4603" width="5.7109375" style="63" customWidth="1"/>
    <col min="4604" max="4605" width="21.7109375" style="63" customWidth="1"/>
    <col min="4606" max="4606" width="7.85546875" style="63"/>
    <col min="4607" max="4607" width="8.5703125" style="63" customWidth="1"/>
    <col min="4608" max="4608" width="7.85546875" style="63"/>
    <col min="4609" max="4609" width="5.7109375" style="63" customWidth="1"/>
    <col min="4610" max="4611" width="21.7109375" style="63" customWidth="1"/>
    <col min="4612" max="4612" width="14.140625" style="63" customWidth="1"/>
    <col min="4613" max="4628" width="10.7109375" style="63" customWidth="1"/>
    <col min="4629" max="4629" width="18.28515625" style="63" customWidth="1"/>
    <col min="4630" max="4630" width="10.7109375" style="63" customWidth="1"/>
    <col min="4631" max="4631" width="26.28515625" style="63" customWidth="1"/>
    <col min="4632" max="4632" width="10.7109375" style="63" customWidth="1"/>
    <col min="4633" max="4633" width="15.7109375" style="63" customWidth="1"/>
    <col min="4634" max="4634" width="10.7109375" style="63" customWidth="1"/>
    <col min="4635" max="4635" width="16.5703125" style="63" customWidth="1"/>
    <col min="4636" max="4636" width="10.7109375" style="63" customWidth="1"/>
    <col min="4637" max="4637" width="13.42578125" style="63" customWidth="1"/>
    <col min="4638" max="4638" width="10.7109375" style="63" customWidth="1"/>
    <col min="4639" max="4858" width="9.140625" style="63" customWidth="1"/>
    <col min="4859" max="4859" width="5.7109375" style="63" customWidth="1"/>
    <col min="4860" max="4861" width="21.7109375" style="63" customWidth="1"/>
    <col min="4862" max="4862" width="7.85546875" style="63"/>
    <col min="4863" max="4863" width="8.5703125" style="63" customWidth="1"/>
    <col min="4864" max="4864" width="7.85546875" style="63"/>
    <col min="4865" max="4865" width="5.7109375" style="63" customWidth="1"/>
    <col min="4866" max="4867" width="21.7109375" style="63" customWidth="1"/>
    <col min="4868" max="4868" width="14.140625" style="63" customWidth="1"/>
    <col min="4869" max="4884" width="10.7109375" style="63" customWidth="1"/>
    <col min="4885" max="4885" width="18.28515625" style="63" customWidth="1"/>
    <col min="4886" max="4886" width="10.7109375" style="63" customWidth="1"/>
    <col min="4887" max="4887" width="26.28515625" style="63" customWidth="1"/>
    <col min="4888" max="4888" width="10.7109375" style="63" customWidth="1"/>
    <col min="4889" max="4889" width="15.7109375" style="63" customWidth="1"/>
    <col min="4890" max="4890" width="10.7109375" style="63" customWidth="1"/>
    <col min="4891" max="4891" width="16.5703125" style="63" customWidth="1"/>
    <col min="4892" max="4892" width="10.7109375" style="63" customWidth="1"/>
    <col min="4893" max="4893" width="13.42578125" style="63" customWidth="1"/>
    <col min="4894" max="4894" width="10.7109375" style="63" customWidth="1"/>
    <col min="4895" max="5114" width="9.140625" style="63" customWidth="1"/>
    <col min="5115" max="5115" width="5.7109375" style="63" customWidth="1"/>
    <col min="5116" max="5117" width="21.7109375" style="63" customWidth="1"/>
    <col min="5118" max="5118" width="7.85546875" style="63"/>
    <col min="5119" max="5119" width="8.5703125" style="63" customWidth="1"/>
    <col min="5120" max="5120" width="7.85546875" style="63"/>
    <col min="5121" max="5121" width="5.7109375" style="63" customWidth="1"/>
    <col min="5122" max="5123" width="21.7109375" style="63" customWidth="1"/>
    <col min="5124" max="5124" width="14.140625" style="63" customWidth="1"/>
    <col min="5125" max="5140" width="10.7109375" style="63" customWidth="1"/>
    <col min="5141" max="5141" width="18.28515625" style="63" customWidth="1"/>
    <col min="5142" max="5142" width="10.7109375" style="63" customWidth="1"/>
    <col min="5143" max="5143" width="26.28515625" style="63" customWidth="1"/>
    <col min="5144" max="5144" width="10.7109375" style="63" customWidth="1"/>
    <col min="5145" max="5145" width="15.7109375" style="63" customWidth="1"/>
    <col min="5146" max="5146" width="10.7109375" style="63" customWidth="1"/>
    <col min="5147" max="5147" width="16.5703125" style="63" customWidth="1"/>
    <col min="5148" max="5148" width="10.7109375" style="63" customWidth="1"/>
    <col min="5149" max="5149" width="13.42578125" style="63" customWidth="1"/>
    <col min="5150" max="5150" width="10.7109375" style="63" customWidth="1"/>
    <col min="5151" max="5370" width="9.140625" style="63" customWidth="1"/>
    <col min="5371" max="5371" width="5.7109375" style="63" customWidth="1"/>
    <col min="5372" max="5373" width="21.7109375" style="63" customWidth="1"/>
    <col min="5374" max="5374" width="7.85546875" style="63"/>
    <col min="5375" max="5375" width="8.5703125" style="63" customWidth="1"/>
    <col min="5376" max="5376" width="7.85546875" style="63"/>
    <col min="5377" max="5377" width="5.7109375" style="63" customWidth="1"/>
    <col min="5378" max="5379" width="21.7109375" style="63" customWidth="1"/>
    <col min="5380" max="5380" width="14.140625" style="63" customWidth="1"/>
    <col min="5381" max="5396" width="10.7109375" style="63" customWidth="1"/>
    <col min="5397" max="5397" width="18.28515625" style="63" customWidth="1"/>
    <col min="5398" max="5398" width="10.7109375" style="63" customWidth="1"/>
    <col min="5399" max="5399" width="26.28515625" style="63" customWidth="1"/>
    <col min="5400" max="5400" width="10.7109375" style="63" customWidth="1"/>
    <col min="5401" max="5401" width="15.7109375" style="63" customWidth="1"/>
    <col min="5402" max="5402" width="10.7109375" style="63" customWidth="1"/>
    <col min="5403" max="5403" width="16.5703125" style="63" customWidth="1"/>
    <col min="5404" max="5404" width="10.7109375" style="63" customWidth="1"/>
    <col min="5405" max="5405" width="13.42578125" style="63" customWidth="1"/>
    <col min="5406" max="5406" width="10.7109375" style="63" customWidth="1"/>
    <col min="5407" max="5626" width="9.140625" style="63" customWidth="1"/>
    <col min="5627" max="5627" width="5.7109375" style="63" customWidth="1"/>
    <col min="5628" max="5629" width="21.7109375" style="63" customWidth="1"/>
    <col min="5630" max="5630" width="7.85546875" style="63"/>
    <col min="5631" max="5631" width="8.5703125" style="63" customWidth="1"/>
    <col min="5632" max="5632" width="7.85546875" style="63"/>
    <col min="5633" max="5633" width="5.7109375" style="63" customWidth="1"/>
    <col min="5634" max="5635" width="21.7109375" style="63" customWidth="1"/>
    <col min="5636" max="5636" width="14.140625" style="63" customWidth="1"/>
    <col min="5637" max="5652" width="10.7109375" style="63" customWidth="1"/>
    <col min="5653" max="5653" width="18.28515625" style="63" customWidth="1"/>
    <col min="5654" max="5654" width="10.7109375" style="63" customWidth="1"/>
    <col min="5655" max="5655" width="26.28515625" style="63" customWidth="1"/>
    <col min="5656" max="5656" width="10.7109375" style="63" customWidth="1"/>
    <col min="5657" max="5657" width="15.7109375" style="63" customWidth="1"/>
    <col min="5658" max="5658" width="10.7109375" style="63" customWidth="1"/>
    <col min="5659" max="5659" width="16.5703125" style="63" customWidth="1"/>
    <col min="5660" max="5660" width="10.7109375" style="63" customWidth="1"/>
    <col min="5661" max="5661" width="13.42578125" style="63" customWidth="1"/>
    <col min="5662" max="5662" width="10.7109375" style="63" customWidth="1"/>
    <col min="5663" max="5882" width="9.140625" style="63" customWidth="1"/>
    <col min="5883" max="5883" width="5.7109375" style="63" customWidth="1"/>
    <col min="5884" max="5885" width="21.7109375" style="63" customWidth="1"/>
    <col min="5886" max="5886" width="7.85546875" style="63"/>
    <col min="5887" max="5887" width="8.5703125" style="63" customWidth="1"/>
    <col min="5888" max="5888" width="7.85546875" style="63"/>
    <col min="5889" max="5889" width="5.7109375" style="63" customWidth="1"/>
    <col min="5890" max="5891" width="21.7109375" style="63" customWidth="1"/>
    <col min="5892" max="5892" width="14.140625" style="63" customWidth="1"/>
    <col min="5893" max="5908" width="10.7109375" style="63" customWidth="1"/>
    <col min="5909" max="5909" width="18.28515625" style="63" customWidth="1"/>
    <col min="5910" max="5910" width="10.7109375" style="63" customWidth="1"/>
    <col min="5911" max="5911" width="26.28515625" style="63" customWidth="1"/>
    <col min="5912" max="5912" width="10.7109375" style="63" customWidth="1"/>
    <col min="5913" max="5913" width="15.7109375" style="63" customWidth="1"/>
    <col min="5914" max="5914" width="10.7109375" style="63" customWidth="1"/>
    <col min="5915" max="5915" width="16.5703125" style="63" customWidth="1"/>
    <col min="5916" max="5916" width="10.7109375" style="63" customWidth="1"/>
    <col min="5917" max="5917" width="13.42578125" style="63" customWidth="1"/>
    <col min="5918" max="5918" width="10.7109375" style="63" customWidth="1"/>
    <col min="5919" max="6138" width="9.140625" style="63" customWidth="1"/>
    <col min="6139" max="6139" width="5.7109375" style="63" customWidth="1"/>
    <col min="6140" max="6141" width="21.7109375" style="63" customWidth="1"/>
    <col min="6142" max="6142" width="7.85546875" style="63"/>
    <col min="6143" max="6143" width="8.5703125" style="63" customWidth="1"/>
    <col min="6144" max="6144" width="7.85546875" style="63"/>
    <col min="6145" max="6145" width="5.7109375" style="63" customWidth="1"/>
    <col min="6146" max="6147" width="21.7109375" style="63" customWidth="1"/>
    <col min="6148" max="6148" width="14.140625" style="63" customWidth="1"/>
    <col min="6149" max="6164" width="10.7109375" style="63" customWidth="1"/>
    <col min="6165" max="6165" width="18.28515625" style="63" customWidth="1"/>
    <col min="6166" max="6166" width="10.7109375" style="63" customWidth="1"/>
    <col min="6167" max="6167" width="26.28515625" style="63" customWidth="1"/>
    <col min="6168" max="6168" width="10.7109375" style="63" customWidth="1"/>
    <col min="6169" max="6169" width="15.7109375" style="63" customWidth="1"/>
    <col min="6170" max="6170" width="10.7109375" style="63" customWidth="1"/>
    <col min="6171" max="6171" width="16.5703125" style="63" customWidth="1"/>
    <col min="6172" max="6172" width="10.7109375" style="63" customWidth="1"/>
    <col min="6173" max="6173" width="13.42578125" style="63" customWidth="1"/>
    <col min="6174" max="6174" width="10.7109375" style="63" customWidth="1"/>
    <col min="6175" max="6394" width="9.140625" style="63" customWidth="1"/>
    <col min="6395" max="6395" width="5.7109375" style="63" customWidth="1"/>
    <col min="6396" max="6397" width="21.7109375" style="63" customWidth="1"/>
    <col min="6398" max="6398" width="7.85546875" style="63"/>
    <col min="6399" max="6399" width="8.5703125" style="63" customWidth="1"/>
    <col min="6400" max="6400" width="7.85546875" style="63"/>
    <col min="6401" max="6401" width="5.7109375" style="63" customWidth="1"/>
    <col min="6402" max="6403" width="21.7109375" style="63" customWidth="1"/>
    <col min="6404" max="6404" width="14.140625" style="63" customWidth="1"/>
    <col min="6405" max="6420" width="10.7109375" style="63" customWidth="1"/>
    <col min="6421" max="6421" width="18.28515625" style="63" customWidth="1"/>
    <col min="6422" max="6422" width="10.7109375" style="63" customWidth="1"/>
    <col min="6423" max="6423" width="26.28515625" style="63" customWidth="1"/>
    <col min="6424" max="6424" width="10.7109375" style="63" customWidth="1"/>
    <col min="6425" max="6425" width="15.7109375" style="63" customWidth="1"/>
    <col min="6426" max="6426" width="10.7109375" style="63" customWidth="1"/>
    <col min="6427" max="6427" width="16.5703125" style="63" customWidth="1"/>
    <col min="6428" max="6428" width="10.7109375" style="63" customWidth="1"/>
    <col min="6429" max="6429" width="13.42578125" style="63" customWidth="1"/>
    <col min="6430" max="6430" width="10.7109375" style="63" customWidth="1"/>
    <col min="6431" max="6650" width="9.140625" style="63" customWidth="1"/>
    <col min="6651" max="6651" width="5.7109375" style="63" customWidth="1"/>
    <col min="6652" max="6653" width="21.7109375" style="63" customWidth="1"/>
    <col min="6654" max="6654" width="7.85546875" style="63"/>
    <col min="6655" max="6655" width="8.5703125" style="63" customWidth="1"/>
    <col min="6656" max="6656" width="7.85546875" style="63"/>
    <col min="6657" max="6657" width="5.7109375" style="63" customWidth="1"/>
    <col min="6658" max="6659" width="21.7109375" style="63" customWidth="1"/>
    <col min="6660" max="6660" width="14.140625" style="63" customWidth="1"/>
    <col min="6661" max="6676" width="10.7109375" style="63" customWidth="1"/>
    <col min="6677" max="6677" width="18.28515625" style="63" customWidth="1"/>
    <col min="6678" max="6678" width="10.7109375" style="63" customWidth="1"/>
    <col min="6679" max="6679" width="26.28515625" style="63" customWidth="1"/>
    <col min="6680" max="6680" width="10.7109375" style="63" customWidth="1"/>
    <col min="6681" max="6681" width="15.7109375" style="63" customWidth="1"/>
    <col min="6682" max="6682" width="10.7109375" style="63" customWidth="1"/>
    <col min="6683" max="6683" width="16.5703125" style="63" customWidth="1"/>
    <col min="6684" max="6684" width="10.7109375" style="63" customWidth="1"/>
    <col min="6685" max="6685" width="13.42578125" style="63" customWidth="1"/>
    <col min="6686" max="6686" width="10.7109375" style="63" customWidth="1"/>
    <col min="6687" max="6906" width="9.140625" style="63" customWidth="1"/>
    <col min="6907" max="6907" width="5.7109375" style="63" customWidth="1"/>
    <col min="6908" max="6909" width="21.7109375" style="63" customWidth="1"/>
    <col min="6910" max="6910" width="7.85546875" style="63"/>
    <col min="6911" max="6911" width="8.5703125" style="63" customWidth="1"/>
    <col min="6912" max="6912" width="7.85546875" style="63"/>
    <col min="6913" max="6913" width="5.7109375" style="63" customWidth="1"/>
    <col min="6914" max="6915" width="21.7109375" style="63" customWidth="1"/>
    <col min="6916" max="6916" width="14.140625" style="63" customWidth="1"/>
    <col min="6917" max="6932" width="10.7109375" style="63" customWidth="1"/>
    <col min="6933" max="6933" width="18.28515625" style="63" customWidth="1"/>
    <col min="6934" max="6934" width="10.7109375" style="63" customWidth="1"/>
    <col min="6935" max="6935" width="26.28515625" style="63" customWidth="1"/>
    <col min="6936" max="6936" width="10.7109375" style="63" customWidth="1"/>
    <col min="6937" max="6937" width="15.7109375" style="63" customWidth="1"/>
    <col min="6938" max="6938" width="10.7109375" style="63" customWidth="1"/>
    <col min="6939" max="6939" width="16.5703125" style="63" customWidth="1"/>
    <col min="6940" max="6940" width="10.7109375" style="63" customWidth="1"/>
    <col min="6941" max="6941" width="13.42578125" style="63" customWidth="1"/>
    <col min="6942" max="6942" width="10.7109375" style="63" customWidth="1"/>
    <col min="6943" max="7162" width="9.140625" style="63" customWidth="1"/>
    <col min="7163" max="7163" width="5.7109375" style="63" customWidth="1"/>
    <col min="7164" max="7165" width="21.7109375" style="63" customWidth="1"/>
    <col min="7166" max="7166" width="7.85546875" style="63"/>
    <col min="7167" max="7167" width="8.5703125" style="63" customWidth="1"/>
    <col min="7168" max="7168" width="7.85546875" style="63"/>
    <col min="7169" max="7169" width="5.7109375" style="63" customWidth="1"/>
    <col min="7170" max="7171" width="21.7109375" style="63" customWidth="1"/>
    <col min="7172" max="7172" width="14.140625" style="63" customWidth="1"/>
    <col min="7173" max="7188" width="10.7109375" style="63" customWidth="1"/>
    <col min="7189" max="7189" width="18.28515625" style="63" customWidth="1"/>
    <col min="7190" max="7190" width="10.7109375" style="63" customWidth="1"/>
    <col min="7191" max="7191" width="26.28515625" style="63" customWidth="1"/>
    <col min="7192" max="7192" width="10.7109375" style="63" customWidth="1"/>
    <col min="7193" max="7193" width="15.7109375" style="63" customWidth="1"/>
    <col min="7194" max="7194" width="10.7109375" style="63" customWidth="1"/>
    <col min="7195" max="7195" width="16.5703125" style="63" customWidth="1"/>
    <col min="7196" max="7196" width="10.7109375" style="63" customWidth="1"/>
    <col min="7197" max="7197" width="13.42578125" style="63" customWidth="1"/>
    <col min="7198" max="7198" width="10.7109375" style="63" customWidth="1"/>
    <col min="7199" max="7418" width="9.140625" style="63" customWidth="1"/>
    <col min="7419" max="7419" width="5.7109375" style="63" customWidth="1"/>
    <col min="7420" max="7421" width="21.7109375" style="63" customWidth="1"/>
    <col min="7422" max="7422" width="7.85546875" style="63"/>
    <col min="7423" max="7423" width="8.5703125" style="63" customWidth="1"/>
    <col min="7424" max="7424" width="7.85546875" style="63"/>
    <col min="7425" max="7425" width="5.7109375" style="63" customWidth="1"/>
    <col min="7426" max="7427" width="21.7109375" style="63" customWidth="1"/>
    <col min="7428" max="7428" width="14.140625" style="63" customWidth="1"/>
    <col min="7429" max="7444" width="10.7109375" style="63" customWidth="1"/>
    <col min="7445" max="7445" width="18.28515625" style="63" customWidth="1"/>
    <col min="7446" max="7446" width="10.7109375" style="63" customWidth="1"/>
    <col min="7447" max="7447" width="26.28515625" style="63" customWidth="1"/>
    <col min="7448" max="7448" width="10.7109375" style="63" customWidth="1"/>
    <col min="7449" max="7449" width="15.7109375" style="63" customWidth="1"/>
    <col min="7450" max="7450" width="10.7109375" style="63" customWidth="1"/>
    <col min="7451" max="7451" width="16.5703125" style="63" customWidth="1"/>
    <col min="7452" max="7452" width="10.7109375" style="63" customWidth="1"/>
    <col min="7453" max="7453" width="13.42578125" style="63" customWidth="1"/>
    <col min="7454" max="7454" width="10.7109375" style="63" customWidth="1"/>
    <col min="7455" max="7674" width="9.140625" style="63" customWidth="1"/>
    <col min="7675" max="7675" width="5.7109375" style="63" customWidth="1"/>
    <col min="7676" max="7677" width="21.7109375" style="63" customWidth="1"/>
    <col min="7678" max="7678" width="7.85546875" style="63"/>
    <col min="7679" max="7679" width="8.5703125" style="63" customWidth="1"/>
    <col min="7680" max="7680" width="7.85546875" style="63"/>
    <col min="7681" max="7681" width="5.7109375" style="63" customWidth="1"/>
    <col min="7682" max="7683" width="21.7109375" style="63" customWidth="1"/>
    <col min="7684" max="7684" width="14.140625" style="63" customWidth="1"/>
    <col min="7685" max="7700" width="10.7109375" style="63" customWidth="1"/>
    <col min="7701" max="7701" width="18.28515625" style="63" customWidth="1"/>
    <col min="7702" max="7702" width="10.7109375" style="63" customWidth="1"/>
    <col min="7703" max="7703" width="26.28515625" style="63" customWidth="1"/>
    <col min="7704" max="7704" width="10.7109375" style="63" customWidth="1"/>
    <col min="7705" max="7705" width="15.7109375" style="63" customWidth="1"/>
    <col min="7706" max="7706" width="10.7109375" style="63" customWidth="1"/>
    <col min="7707" max="7707" width="16.5703125" style="63" customWidth="1"/>
    <col min="7708" max="7708" width="10.7109375" style="63" customWidth="1"/>
    <col min="7709" max="7709" width="13.42578125" style="63" customWidth="1"/>
    <col min="7710" max="7710" width="10.7109375" style="63" customWidth="1"/>
    <col min="7711" max="7930" width="9.140625" style="63" customWidth="1"/>
    <col min="7931" max="7931" width="5.7109375" style="63" customWidth="1"/>
    <col min="7932" max="7933" width="21.7109375" style="63" customWidth="1"/>
    <col min="7934" max="7934" width="7.85546875" style="63"/>
    <col min="7935" max="7935" width="8.5703125" style="63" customWidth="1"/>
    <col min="7936" max="7936" width="7.85546875" style="63"/>
    <col min="7937" max="7937" width="5.7109375" style="63" customWidth="1"/>
    <col min="7938" max="7939" width="21.7109375" style="63" customWidth="1"/>
    <col min="7940" max="7940" width="14.140625" style="63" customWidth="1"/>
    <col min="7941" max="7956" width="10.7109375" style="63" customWidth="1"/>
    <col min="7957" max="7957" width="18.28515625" style="63" customWidth="1"/>
    <col min="7958" max="7958" width="10.7109375" style="63" customWidth="1"/>
    <col min="7959" max="7959" width="26.28515625" style="63" customWidth="1"/>
    <col min="7960" max="7960" width="10.7109375" style="63" customWidth="1"/>
    <col min="7961" max="7961" width="15.7109375" style="63" customWidth="1"/>
    <col min="7962" max="7962" width="10.7109375" style="63" customWidth="1"/>
    <col min="7963" max="7963" width="16.5703125" style="63" customWidth="1"/>
    <col min="7964" max="7964" width="10.7109375" style="63" customWidth="1"/>
    <col min="7965" max="7965" width="13.42578125" style="63" customWidth="1"/>
    <col min="7966" max="7966" width="10.7109375" style="63" customWidth="1"/>
    <col min="7967" max="8186" width="9.140625" style="63" customWidth="1"/>
    <col min="8187" max="8187" width="5.7109375" style="63" customWidth="1"/>
    <col min="8188" max="8189" width="21.7109375" style="63" customWidth="1"/>
    <col min="8190" max="8190" width="7.85546875" style="63"/>
    <col min="8191" max="8191" width="8.5703125" style="63" customWidth="1"/>
    <col min="8192" max="8192" width="7.85546875" style="63"/>
    <col min="8193" max="8193" width="5.7109375" style="63" customWidth="1"/>
    <col min="8194" max="8195" width="21.7109375" style="63" customWidth="1"/>
    <col min="8196" max="8196" width="14.140625" style="63" customWidth="1"/>
    <col min="8197" max="8212" width="10.7109375" style="63" customWidth="1"/>
    <col min="8213" max="8213" width="18.28515625" style="63" customWidth="1"/>
    <col min="8214" max="8214" width="10.7109375" style="63" customWidth="1"/>
    <col min="8215" max="8215" width="26.28515625" style="63" customWidth="1"/>
    <col min="8216" max="8216" width="10.7109375" style="63" customWidth="1"/>
    <col min="8217" max="8217" width="15.7109375" style="63" customWidth="1"/>
    <col min="8218" max="8218" width="10.7109375" style="63" customWidth="1"/>
    <col min="8219" max="8219" width="16.5703125" style="63" customWidth="1"/>
    <col min="8220" max="8220" width="10.7109375" style="63" customWidth="1"/>
    <col min="8221" max="8221" width="13.42578125" style="63" customWidth="1"/>
    <col min="8222" max="8222" width="10.7109375" style="63" customWidth="1"/>
    <col min="8223" max="8442" width="9.140625" style="63" customWidth="1"/>
    <col min="8443" max="8443" width="5.7109375" style="63" customWidth="1"/>
    <col min="8444" max="8445" width="21.7109375" style="63" customWidth="1"/>
    <col min="8446" max="8446" width="7.85546875" style="63"/>
    <col min="8447" max="8447" width="8.5703125" style="63" customWidth="1"/>
    <col min="8448" max="8448" width="7.85546875" style="63"/>
    <col min="8449" max="8449" width="5.7109375" style="63" customWidth="1"/>
    <col min="8450" max="8451" width="21.7109375" style="63" customWidth="1"/>
    <col min="8452" max="8452" width="14.140625" style="63" customWidth="1"/>
    <col min="8453" max="8468" width="10.7109375" style="63" customWidth="1"/>
    <col min="8469" max="8469" width="18.28515625" style="63" customWidth="1"/>
    <col min="8470" max="8470" width="10.7109375" style="63" customWidth="1"/>
    <col min="8471" max="8471" width="26.28515625" style="63" customWidth="1"/>
    <col min="8472" max="8472" width="10.7109375" style="63" customWidth="1"/>
    <col min="8473" max="8473" width="15.7109375" style="63" customWidth="1"/>
    <col min="8474" max="8474" width="10.7109375" style="63" customWidth="1"/>
    <col min="8475" max="8475" width="16.5703125" style="63" customWidth="1"/>
    <col min="8476" max="8476" width="10.7109375" style="63" customWidth="1"/>
    <col min="8477" max="8477" width="13.42578125" style="63" customWidth="1"/>
    <col min="8478" max="8478" width="10.7109375" style="63" customWidth="1"/>
    <col min="8479" max="8698" width="9.140625" style="63" customWidth="1"/>
    <col min="8699" max="8699" width="5.7109375" style="63" customWidth="1"/>
    <col min="8700" max="8701" width="21.7109375" style="63" customWidth="1"/>
    <col min="8702" max="8702" width="7.85546875" style="63"/>
    <col min="8703" max="8703" width="8.5703125" style="63" customWidth="1"/>
    <col min="8704" max="8704" width="7.85546875" style="63"/>
    <col min="8705" max="8705" width="5.7109375" style="63" customWidth="1"/>
    <col min="8706" max="8707" width="21.7109375" style="63" customWidth="1"/>
    <col min="8708" max="8708" width="14.140625" style="63" customWidth="1"/>
    <col min="8709" max="8724" width="10.7109375" style="63" customWidth="1"/>
    <col min="8725" max="8725" width="18.28515625" style="63" customWidth="1"/>
    <col min="8726" max="8726" width="10.7109375" style="63" customWidth="1"/>
    <col min="8727" max="8727" width="26.28515625" style="63" customWidth="1"/>
    <col min="8728" max="8728" width="10.7109375" style="63" customWidth="1"/>
    <col min="8729" max="8729" width="15.7109375" style="63" customWidth="1"/>
    <col min="8730" max="8730" width="10.7109375" style="63" customWidth="1"/>
    <col min="8731" max="8731" width="16.5703125" style="63" customWidth="1"/>
    <col min="8732" max="8732" width="10.7109375" style="63" customWidth="1"/>
    <col min="8733" max="8733" width="13.42578125" style="63" customWidth="1"/>
    <col min="8734" max="8734" width="10.7109375" style="63" customWidth="1"/>
    <col min="8735" max="8954" width="9.140625" style="63" customWidth="1"/>
    <col min="8955" max="8955" width="5.7109375" style="63" customWidth="1"/>
    <col min="8956" max="8957" width="21.7109375" style="63" customWidth="1"/>
    <col min="8958" max="8958" width="7.85546875" style="63"/>
    <col min="8959" max="8959" width="8.5703125" style="63" customWidth="1"/>
    <col min="8960" max="8960" width="7.85546875" style="63"/>
    <col min="8961" max="8961" width="5.7109375" style="63" customWidth="1"/>
    <col min="8962" max="8963" width="21.7109375" style="63" customWidth="1"/>
    <col min="8964" max="8964" width="14.140625" style="63" customWidth="1"/>
    <col min="8965" max="8980" width="10.7109375" style="63" customWidth="1"/>
    <col min="8981" max="8981" width="18.28515625" style="63" customWidth="1"/>
    <col min="8982" max="8982" width="10.7109375" style="63" customWidth="1"/>
    <col min="8983" max="8983" width="26.28515625" style="63" customWidth="1"/>
    <col min="8984" max="8984" width="10.7109375" style="63" customWidth="1"/>
    <col min="8985" max="8985" width="15.7109375" style="63" customWidth="1"/>
    <col min="8986" max="8986" width="10.7109375" style="63" customWidth="1"/>
    <col min="8987" max="8987" width="16.5703125" style="63" customWidth="1"/>
    <col min="8988" max="8988" width="10.7109375" style="63" customWidth="1"/>
    <col min="8989" max="8989" width="13.42578125" style="63" customWidth="1"/>
    <col min="8990" max="8990" width="10.7109375" style="63" customWidth="1"/>
    <col min="8991" max="9210" width="9.140625" style="63" customWidth="1"/>
    <col min="9211" max="9211" width="5.7109375" style="63" customWidth="1"/>
    <col min="9212" max="9213" width="21.7109375" style="63" customWidth="1"/>
    <col min="9214" max="9214" width="7.85546875" style="63"/>
    <col min="9215" max="9215" width="8.5703125" style="63" customWidth="1"/>
    <col min="9216" max="9216" width="7.85546875" style="63"/>
    <col min="9217" max="9217" width="5.7109375" style="63" customWidth="1"/>
    <col min="9218" max="9219" width="21.7109375" style="63" customWidth="1"/>
    <col min="9220" max="9220" width="14.140625" style="63" customWidth="1"/>
    <col min="9221" max="9236" width="10.7109375" style="63" customWidth="1"/>
    <col min="9237" max="9237" width="18.28515625" style="63" customWidth="1"/>
    <col min="9238" max="9238" width="10.7109375" style="63" customWidth="1"/>
    <col min="9239" max="9239" width="26.28515625" style="63" customWidth="1"/>
    <col min="9240" max="9240" width="10.7109375" style="63" customWidth="1"/>
    <col min="9241" max="9241" width="15.7109375" style="63" customWidth="1"/>
    <col min="9242" max="9242" width="10.7109375" style="63" customWidth="1"/>
    <col min="9243" max="9243" width="16.5703125" style="63" customWidth="1"/>
    <col min="9244" max="9244" width="10.7109375" style="63" customWidth="1"/>
    <col min="9245" max="9245" width="13.42578125" style="63" customWidth="1"/>
    <col min="9246" max="9246" width="10.7109375" style="63" customWidth="1"/>
    <col min="9247" max="9466" width="9.140625" style="63" customWidth="1"/>
    <col min="9467" max="9467" width="5.7109375" style="63" customWidth="1"/>
    <col min="9468" max="9469" width="21.7109375" style="63" customWidth="1"/>
    <col min="9470" max="9470" width="7.85546875" style="63"/>
    <col min="9471" max="9471" width="8.5703125" style="63" customWidth="1"/>
    <col min="9472" max="9472" width="7.85546875" style="63"/>
    <col min="9473" max="9473" width="5.7109375" style="63" customWidth="1"/>
    <col min="9474" max="9475" width="21.7109375" style="63" customWidth="1"/>
    <col min="9476" max="9476" width="14.140625" style="63" customWidth="1"/>
    <col min="9477" max="9492" width="10.7109375" style="63" customWidth="1"/>
    <col min="9493" max="9493" width="18.28515625" style="63" customWidth="1"/>
    <col min="9494" max="9494" width="10.7109375" style="63" customWidth="1"/>
    <col min="9495" max="9495" width="26.28515625" style="63" customWidth="1"/>
    <col min="9496" max="9496" width="10.7109375" style="63" customWidth="1"/>
    <col min="9497" max="9497" width="15.7109375" style="63" customWidth="1"/>
    <col min="9498" max="9498" width="10.7109375" style="63" customWidth="1"/>
    <col min="9499" max="9499" width="16.5703125" style="63" customWidth="1"/>
    <col min="9500" max="9500" width="10.7109375" style="63" customWidth="1"/>
    <col min="9501" max="9501" width="13.42578125" style="63" customWidth="1"/>
    <col min="9502" max="9502" width="10.7109375" style="63" customWidth="1"/>
    <col min="9503" max="9722" width="9.140625" style="63" customWidth="1"/>
    <col min="9723" max="9723" width="5.7109375" style="63" customWidth="1"/>
    <col min="9724" max="9725" width="21.7109375" style="63" customWidth="1"/>
    <col min="9726" max="9726" width="7.85546875" style="63"/>
    <col min="9727" max="9727" width="8.5703125" style="63" customWidth="1"/>
    <col min="9728" max="9728" width="7.85546875" style="63"/>
    <col min="9729" max="9729" width="5.7109375" style="63" customWidth="1"/>
    <col min="9730" max="9731" width="21.7109375" style="63" customWidth="1"/>
    <col min="9732" max="9732" width="14.140625" style="63" customWidth="1"/>
    <col min="9733" max="9748" width="10.7109375" style="63" customWidth="1"/>
    <col min="9749" max="9749" width="18.28515625" style="63" customWidth="1"/>
    <col min="9750" max="9750" width="10.7109375" style="63" customWidth="1"/>
    <col min="9751" max="9751" width="26.28515625" style="63" customWidth="1"/>
    <col min="9752" max="9752" width="10.7109375" style="63" customWidth="1"/>
    <col min="9753" max="9753" width="15.7109375" style="63" customWidth="1"/>
    <col min="9754" max="9754" width="10.7109375" style="63" customWidth="1"/>
    <col min="9755" max="9755" width="16.5703125" style="63" customWidth="1"/>
    <col min="9756" max="9756" width="10.7109375" style="63" customWidth="1"/>
    <col min="9757" max="9757" width="13.42578125" style="63" customWidth="1"/>
    <col min="9758" max="9758" width="10.7109375" style="63" customWidth="1"/>
    <col min="9759" max="9978" width="9.140625" style="63" customWidth="1"/>
    <col min="9979" max="9979" width="5.7109375" style="63" customWidth="1"/>
    <col min="9980" max="9981" width="21.7109375" style="63" customWidth="1"/>
    <col min="9982" max="9982" width="7.85546875" style="63"/>
    <col min="9983" max="9983" width="8.5703125" style="63" customWidth="1"/>
    <col min="9984" max="9984" width="7.85546875" style="63"/>
    <col min="9985" max="9985" width="5.7109375" style="63" customWidth="1"/>
    <col min="9986" max="9987" width="21.7109375" style="63" customWidth="1"/>
    <col min="9988" max="9988" width="14.140625" style="63" customWidth="1"/>
    <col min="9989" max="10004" width="10.7109375" style="63" customWidth="1"/>
    <col min="10005" max="10005" width="18.28515625" style="63" customWidth="1"/>
    <col min="10006" max="10006" width="10.7109375" style="63" customWidth="1"/>
    <col min="10007" max="10007" width="26.28515625" style="63" customWidth="1"/>
    <col min="10008" max="10008" width="10.7109375" style="63" customWidth="1"/>
    <col min="10009" max="10009" width="15.7109375" style="63" customWidth="1"/>
    <col min="10010" max="10010" width="10.7109375" style="63" customWidth="1"/>
    <col min="10011" max="10011" width="16.5703125" style="63" customWidth="1"/>
    <col min="10012" max="10012" width="10.7109375" style="63" customWidth="1"/>
    <col min="10013" max="10013" width="13.42578125" style="63" customWidth="1"/>
    <col min="10014" max="10014" width="10.7109375" style="63" customWidth="1"/>
    <col min="10015" max="10234" width="9.140625" style="63" customWidth="1"/>
    <col min="10235" max="10235" width="5.7109375" style="63" customWidth="1"/>
    <col min="10236" max="10237" width="21.7109375" style="63" customWidth="1"/>
    <col min="10238" max="10238" width="7.85546875" style="63"/>
    <col min="10239" max="10239" width="8.5703125" style="63" customWidth="1"/>
    <col min="10240" max="10240" width="7.85546875" style="63"/>
    <col min="10241" max="10241" width="5.7109375" style="63" customWidth="1"/>
    <col min="10242" max="10243" width="21.7109375" style="63" customWidth="1"/>
    <col min="10244" max="10244" width="14.140625" style="63" customWidth="1"/>
    <col min="10245" max="10260" width="10.7109375" style="63" customWidth="1"/>
    <col min="10261" max="10261" width="18.28515625" style="63" customWidth="1"/>
    <col min="10262" max="10262" width="10.7109375" style="63" customWidth="1"/>
    <col min="10263" max="10263" width="26.28515625" style="63" customWidth="1"/>
    <col min="10264" max="10264" width="10.7109375" style="63" customWidth="1"/>
    <col min="10265" max="10265" width="15.7109375" style="63" customWidth="1"/>
    <col min="10266" max="10266" width="10.7109375" style="63" customWidth="1"/>
    <col min="10267" max="10267" width="16.5703125" style="63" customWidth="1"/>
    <col min="10268" max="10268" width="10.7109375" style="63" customWidth="1"/>
    <col min="10269" max="10269" width="13.42578125" style="63" customWidth="1"/>
    <col min="10270" max="10270" width="10.7109375" style="63" customWidth="1"/>
    <col min="10271" max="10490" width="9.140625" style="63" customWidth="1"/>
    <col min="10491" max="10491" width="5.7109375" style="63" customWidth="1"/>
    <col min="10492" max="10493" width="21.7109375" style="63" customWidth="1"/>
    <col min="10494" max="10494" width="7.85546875" style="63"/>
    <col min="10495" max="10495" width="8.5703125" style="63" customWidth="1"/>
    <col min="10496" max="10496" width="7.85546875" style="63"/>
    <col min="10497" max="10497" width="5.7109375" style="63" customWidth="1"/>
    <col min="10498" max="10499" width="21.7109375" style="63" customWidth="1"/>
    <col min="10500" max="10500" width="14.140625" style="63" customWidth="1"/>
    <col min="10501" max="10516" width="10.7109375" style="63" customWidth="1"/>
    <col min="10517" max="10517" width="18.28515625" style="63" customWidth="1"/>
    <col min="10518" max="10518" width="10.7109375" style="63" customWidth="1"/>
    <col min="10519" max="10519" width="26.28515625" style="63" customWidth="1"/>
    <col min="10520" max="10520" width="10.7109375" style="63" customWidth="1"/>
    <col min="10521" max="10521" width="15.7109375" style="63" customWidth="1"/>
    <col min="10522" max="10522" width="10.7109375" style="63" customWidth="1"/>
    <col min="10523" max="10523" width="16.5703125" style="63" customWidth="1"/>
    <col min="10524" max="10524" width="10.7109375" style="63" customWidth="1"/>
    <col min="10525" max="10525" width="13.42578125" style="63" customWidth="1"/>
    <col min="10526" max="10526" width="10.7109375" style="63" customWidth="1"/>
    <col min="10527" max="10746" width="9.140625" style="63" customWidth="1"/>
    <col min="10747" max="10747" width="5.7109375" style="63" customWidth="1"/>
    <col min="10748" max="10749" width="21.7109375" style="63" customWidth="1"/>
    <col min="10750" max="10750" width="7.85546875" style="63"/>
    <col min="10751" max="10751" width="8.5703125" style="63" customWidth="1"/>
    <col min="10752" max="10752" width="7.85546875" style="63"/>
    <col min="10753" max="10753" width="5.7109375" style="63" customWidth="1"/>
    <col min="10754" max="10755" width="21.7109375" style="63" customWidth="1"/>
    <col min="10756" max="10756" width="14.140625" style="63" customWidth="1"/>
    <col min="10757" max="10772" width="10.7109375" style="63" customWidth="1"/>
    <col min="10773" max="10773" width="18.28515625" style="63" customWidth="1"/>
    <col min="10774" max="10774" width="10.7109375" style="63" customWidth="1"/>
    <col min="10775" max="10775" width="26.28515625" style="63" customWidth="1"/>
    <col min="10776" max="10776" width="10.7109375" style="63" customWidth="1"/>
    <col min="10777" max="10777" width="15.7109375" style="63" customWidth="1"/>
    <col min="10778" max="10778" width="10.7109375" style="63" customWidth="1"/>
    <col min="10779" max="10779" width="16.5703125" style="63" customWidth="1"/>
    <col min="10780" max="10780" width="10.7109375" style="63" customWidth="1"/>
    <col min="10781" max="10781" width="13.42578125" style="63" customWidth="1"/>
    <col min="10782" max="10782" width="10.7109375" style="63" customWidth="1"/>
    <col min="10783" max="11002" width="9.140625" style="63" customWidth="1"/>
    <col min="11003" max="11003" width="5.7109375" style="63" customWidth="1"/>
    <col min="11004" max="11005" width="21.7109375" style="63" customWidth="1"/>
    <col min="11006" max="11006" width="7.85546875" style="63"/>
    <col min="11007" max="11007" width="8.5703125" style="63" customWidth="1"/>
    <col min="11008" max="11008" width="7.85546875" style="63"/>
    <col min="11009" max="11009" width="5.7109375" style="63" customWidth="1"/>
    <col min="11010" max="11011" width="21.7109375" style="63" customWidth="1"/>
    <col min="11012" max="11012" width="14.140625" style="63" customWidth="1"/>
    <col min="11013" max="11028" width="10.7109375" style="63" customWidth="1"/>
    <col min="11029" max="11029" width="18.28515625" style="63" customWidth="1"/>
    <col min="11030" max="11030" width="10.7109375" style="63" customWidth="1"/>
    <col min="11031" max="11031" width="26.28515625" style="63" customWidth="1"/>
    <col min="11032" max="11032" width="10.7109375" style="63" customWidth="1"/>
    <col min="11033" max="11033" width="15.7109375" style="63" customWidth="1"/>
    <col min="11034" max="11034" width="10.7109375" style="63" customWidth="1"/>
    <col min="11035" max="11035" width="16.5703125" style="63" customWidth="1"/>
    <col min="11036" max="11036" width="10.7109375" style="63" customWidth="1"/>
    <col min="11037" max="11037" width="13.42578125" style="63" customWidth="1"/>
    <col min="11038" max="11038" width="10.7109375" style="63" customWidth="1"/>
    <col min="11039" max="11258" width="9.140625" style="63" customWidth="1"/>
    <col min="11259" max="11259" width="5.7109375" style="63" customWidth="1"/>
    <col min="11260" max="11261" width="21.7109375" style="63" customWidth="1"/>
    <col min="11262" max="11262" width="7.85546875" style="63"/>
    <col min="11263" max="11263" width="8.5703125" style="63" customWidth="1"/>
    <col min="11264" max="11264" width="7.85546875" style="63"/>
    <col min="11265" max="11265" width="5.7109375" style="63" customWidth="1"/>
    <col min="11266" max="11267" width="21.7109375" style="63" customWidth="1"/>
    <col min="11268" max="11268" width="14.140625" style="63" customWidth="1"/>
    <col min="11269" max="11284" width="10.7109375" style="63" customWidth="1"/>
    <col min="11285" max="11285" width="18.28515625" style="63" customWidth="1"/>
    <col min="11286" max="11286" width="10.7109375" style="63" customWidth="1"/>
    <col min="11287" max="11287" width="26.28515625" style="63" customWidth="1"/>
    <col min="11288" max="11288" width="10.7109375" style="63" customWidth="1"/>
    <col min="11289" max="11289" width="15.7109375" style="63" customWidth="1"/>
    <col min="11290" max="11290" width="10.7109375" style="63" customWidth="1"/>
    <col min="11291" max="11291" width="16.5703125" style="63" customWidth="1"/>
    <col min="11292" max="11292" width="10.7109375" style="63" customWidth="1"/>
    <col min="11293" max="11293" width="13.42578125" style="63" customWidth="1"/>
    <col min="11294" max="11294" width="10.7109375" style="63" customWidth="1"/>
    <col min="11295" max="11514" width="9.140625" style="63" customWidth="1"/>
    <col min="11515" max="11515" width="5.7109375" style="63" customWidth="1"/>
    <col min="11516" max="11517" width="21.7109375" style="63" customWidth="1"/>
    <col min="11518" max="11518" width="7.85546875" style="63"/>
    <col min="11519" max="11519" width="8.5703125" style="63" customWidth="1"/>
    <col min="11520" max="11520" width="7.85546875" style="63"/>
    <col min="11521" max="11521" width="5.7109375" style="63" customWidth="1"/>
    <col min="11522" max="11523" width="21.7109375" style="63" customWidth="1"/>
    <col min="11524" max="11524" width="14.140625" style="63" customWidth="1"/>
    <col min="11525" max="11540" width="10.7109375" style="63" customWidth="1"/>
    <col min="11541" max="11541" width="18.28515625" style="63" customWidth="1"/>
    <col min="11542" max="11542" width="10.7109375" style="63" customWidth="1"/>
    <col min="11543" max="11543" width="26.28515625" style="63" customWidth="1"/>
    <col min="11544" max="11544" width="10.7109375" style="63" customWidth="1"/>
    <col min="11545" max="11545" width="15.7109375" style="63" customWidth="1"/>
    <col min="11546" max="11546" width="10.7109375" style="63" customWidth="1"/>
    <col min="11547" max="11547" width="16.5703125" style="63" customWidth="1"/>
    <col min="11548" max="11548" width="10.7109375" style="63" customWidth="1"/>
    <col min="11549" max="11549" width="13.42578125" style="63" customWidth="1"/>
    <col min="11550" max="11550" width="10.7109375" style="63" customWidth="1"/>
    <col min="11551" max="11770" width="9.140625" style="63" customWidth="1"/>
    <col min="11771" max="11771" width="5.7109375" style="63" customWidth="1"/>
    <col min="11772" max="11773" width="21.7109375" style="63" customWidth="1"/>
    <col min="11774" max="11774" width="7.85546875" style="63"/>
    <col min="11775" max="11775" width="8.5703125" style="63" customWidth="1"/>
    <col min="11776" max="11776" width="7.85546875" style="63"/>
    <col min="11777" max="11777" width="5.7109375" style="63" customWidth="1"/>
    <col min="11778" max="11779" width="21.7109375" style="63" customWidth="1"/>
    <col min="11780" max="11780" width="14.140625" style="63" customWidth="1"/>
    <col min="11781" max="11796" width="10.7109375" style="63" customWidth="1"/>
    <col min="11797" max="11797" width="18.28515625" style="63" customWidth="1"/>
    <col min="11798" max="11798" width="10.7109375" style="63" customWidth="1"/>
    <col min="11799" max="11799" width="26.28515625" style="63" customWidth="1"/>
    <col min="11800" max="11800" width="10.7109375" style="63" customWidth="1"/>
    <col min="11801" max="11801" width="15.7109375" style="63" customWidth="1"/>
    <col min="11802" max="11802" width="10.7109375" style="63" customWidth="1"/>
    <col min="11803" max="11803" width="16.5703125" style="63" customWidth="1"/>
    <col min="11804" max="11804" width="10.7109375" style="63" customWidth="1"/>
    <col min="11805" max="11805" width="13.42578125" style="63" customWidth="1"/>
    <col min="11806" max="11806" width="10.7109375" style="63" customWidth="1"/>
    <col min="11807" max="12026" width="9.140625" style="63" customWidth="1"/>
    <col min="12027" max="12027" width="5.7109375" style="63" customWidth="1"/>
    <col min="12028" max="12029" width="21.7109375" style="63" customWidth="1"/>
    <col min="12030" max="12030" width="7.85546875" style="63"/>
    <col min="12031" max="12031" width="8.5703125" style="63" customWidth="1"/>
    <col min="12032" max="12032" width="7.85546875" style="63"/>
    <col min="12033" max="12033" width="5.7109375" style="63" customWidth="1"/>
    <col min="12034" max="12035" width="21.7109375" style="63" customWidth="1"/>
    <col min="12036" max="12036" width="14.140625" style="63" customWidth="1"/>
    <col min="12037" max="12052" width="10.7109375" style="63" customWidth="1"/>
    <col min="12053" max="12053" width="18.28515625" style="63" customWidth="1"/>
    <col min="12054" max="12054" width="10.7109375" style="63" customWidth="1"/>
    <col min="12055" max="12055" width="26.28515625" style="63" customWidth="1"/>
    <col min="12056" max="12056" width="10.7109375" style="63" customWidth="1"/>
    <col min="12057" max="12057" width="15.7109375" style="63" customWidth="1"/>
    <col min="12058" max="12058" width="10.7109375" style="63" customWidth="1"/>
    <col min="12059" max="12059" width="16.5703125" style="63" customWidth="1"/>
    <col min="12060" max="12060" width="10.7109375" style="63" customWidth="1"/>
    <col min="12061" max="12061" width="13.42578125" style="63" customWidth="1"/>
    <col min="12062" max="12062" width="10.7109375" style="63" customWidth="1"/>
    <col min="12063" max="12282" width="9.140625" style="63" customWidth="1"/>
    <col min="12283" max="12283" width="5.7109375" style="63" customWidth="1"/>
    <col min="12284" max="12285" width="21.7109375" style="63" customWidth="1"/>
    <col min="12286" max="12286" width="7.85546875" style="63"/>
    <col min="12287" max="12287" width="8.5703125" style="63" customWidth="1"/>
    <col min="12288" max="12288" width="7.85546875" style="63"/>
    <col min="12289" max="12289" width="5.7109375" style="63" customWidth="1"/>
    <col min="12290" max="12291" width="21.7109375" style="63" customWidth="1"/>
    <col min="12292" max="12292" width="14.140625" style="63" customWidth="1"/>
    <col min="12293" max="12308" width="10.7109375" style="63" customWidth="1"/>
    <col min="12309" max="12309" width="18.28515625" style="63" customWidth="1"/>
    <col min="12310" max="12310" width="10.7109375" style="63" customWidth="1"/>
    <col min="12311" max="12311" width="26.28515625" style="63" customWidth="1"/>
    <col min="12312" max="12312" width="10.7109375" style="63" customWidth="1"/>
    <col min="12313" max="12313" width="15.7109375" style="63" customWidth="1"/>
    <col min="12314" max="12314" width="10.7109375" style="63" customWidth="1"/>
    <col min="12315" max="12315" width="16.5703125" style="63" customWidth="1"/>
    <col min="12316" max="12316" width="10.7109375" style="63" customWidth="1"/>
    <col min="12317" max="12317" width="13.42578125" style="63" customWidth="1"/>
    <col min="12318" max="12318" width="10.7109375" style="63" customWidth="1"/>
    <col min="12319" max="12538" width="9.140625" style="63" customWidth="1"/>
    <col min="12539" max="12539" width="5.7109375" style="63" customWidth="1"/>
    <col min="12540" max="12541" width="21.7109375" style="63" customWidth="1"/>
    <col min="12542" max="12542" width="7.85546875" style="63"/>
    <col min="12543" max="12543" width="8.5703125" style="63" customWidth="1"/>
    <col min="12544" max="12544" width="7.85546875" style="63"/>
    <col min="12545" max="12545" width="5.7109375" style="63" customWidth="1"/>
    <col min="12546" max="12547" width="21.7109375" style="63" customWidth="1"/>
    <col min="12548" max="12548" width="14.140625" style="63" customWidth="1"/>
    <col min="12549" max="12564" width="10.7109375" style="63" customWidth="1"/>
    <col min="12565" max="12565" width="18.28515625" style="63" customWidth="1"/>
    <col min="12566" max="12566" width="10.7109375" style="63" customWidth="1"/>
    <col min="12567" max="12567" width="26.28515625" style="63" customWidth="1"/>
    <col min="12568" max="12568" width="10.7109375" style="63" customWidth="1"/>
    <col min="12569" max="12569" width="15.7109375" style="63" customWidth="1"/>
    <col min="12570" max="12570" width="10.7109375" style="63" customWidth="1"/>
    <col min="12571" max="12571" width="16.5703125" style="63" customWidth="1"/>
    <col min="12572" max="12572" width="10.7109375" style="63" customWidth="1"/>
    <col min="12573" max="12573" width="13.42578125" style="63" customWidth="1"/>
    <col min="12574" max="12574" width="10.7109375" style="63" customWidth="1"/>
    <col min="12575" max="12794" width="9.140625" style="63" customWidth="1"/>
    <col min="12795" max="12795" width="5.7109375" style="63" customWidth="1"/>
    <col min="12796" max="12797" width="21.7109375" style="63" customWidth="1"/>
    <col min="12798" max="12798" width="7.85546875" style="63"/>
    <col min="12799" max="12799" width="8.5703125" style="63" customWidth="1"/>
    <col min="12800" max="12800" width="7.85546875" style="63"/>
    <col min="12801" max="12801" width="5.7109375" style="63" customWidth="1"/>
    <col min="12802" max="12803" width="21.7109375" style="63" customWidth="1"/>
    <col min="12804" max="12804" width="14.140625" style="63" customWidth="1"/>
    <col min="12805" max="12820" width="10.7109375" style="63" customWidth="1"/>
    <col min="12821" max="12821" width="18.28515625" style="63" customWidth="1"/>
    <col min="12822" max="12822" width="10.7109375" style="63" customWidth="1"/>
    <col min="12823" max="12823" width="26.28515625" style="63" customWidth="1"/>
    <col min="12824" max="12824" width="10.7109375" style="63" customWidth="1"/>
    <col min="12825" max="12825" width="15.7109375" style="63" customWidth="1"/>
    <col min="12826" max="12826" width="10.7109375" style="63" customWidth="1"/>
    <col min="12827" max="12827" width="16.5703125" style="63" customWidth="1"/>
    <col min="12828" max="12828" width="10.7109375" style="63" customWidth="1"/>
    <col min="12829" max="12829" width="13.42578125" style="63" customWidth="1"/>
    <col min="12830" max="12830" width="10.7109375" style="63" customWidth="1"/>
    <col min="12831" max="13050" width="9.140625" style="63" customWidth="1"/>
    <col min="13051" max="13051" width="5.7109375" style="63" customWidth="1"/>
    <col min="13052" max="13053" width="21.7109375" style="63" customWidth="1"/>
    <col min="13054" max="13054" width="7.85546875" style="63"/>
    <col min="13055" max="13055" width="8.5703125" style="63" customWidth="1"/>
    <col min="13056" max="13056" width="7.85546875" style="63"/>
    <col min="13057" max="13057" width="5.7109375" style="63" customWidth="1"/>
    <col min="13058" max="13059" width="21.7109375" style="63" customWidth="1"/>
    <col min="13060" max="13060" width="14.140625" style="63" customWidth="1"/>
    <col min="13061" max="13076" width="10.7109375" style="63" customWidth="1"/>
    <col min="13077" max="13077" width="18.28515625" style="63" customWidth="1"/>
    <col min="13078" max="13078" width="10.7109375" style="63" customWidth="1"/>
    <col min="13079" max="13079" width="26.28515625" style="63" customWidth="1"/>
    <col min="13080" max="13080" width="10.7109375" style="63" customWidth="1"/>
    <col min="13081" max="13081" width="15.7109375" style="63" customWidth="1"/>
    <col min="13082" max="13082" width="10.7109375" style="63" customWidth="1"/>
    <col min="13083" max="13083" width="16.5703125" style="63" customWidth="1"/>
    <col min="13084" max="13084" width="10.7109375" style="63" customWidth="1"/>
    <col min="13085" max="13085" width="13.42578125" style="63" customWidth="1"/>
    <col min="13086" max="13086" width="10.7109375" style="63" customWidth="1"/>
    <col min="13087" max="13306" width="9.140625" style="63" customWidth="1"/>
    <col min="13307" max="13307" width="5.7109375" style="63" customWidth="1"/>
    <col min="13308" max="13309" width="21.7109375" style="63" customWidth="1"/>
    <col min="13310" max="13310" width="7.85546875" style="63"/>
    <col min="13311" max="13311" width="8.5703125" style="63" customWidth="1"/>
    <col min="13312" max="13312" width="7.85546875" style="63"/>
    <col min="13313" max="13313" width="5.7109375" style="63" customWidth="1"/>
    <col min="13314" max="13315" width="21.7109375" style="63" customWidth="1"/>
    <col min="13316" max="13316" width="14.140625" style="63" customWidth="1"/>
    <col min="13317" max="13332" width="10.7109375" style="63" customWidth="1"/>
    <col min="13333" max="13333" width="18.28515625" style="63" customWidth="1"/>
    <col min="13334" max="13334" width="10.7109375" style="63" customWidth="1"/>
    <col min="13335" max="13335" width="26.28515625" style="63" customWidth="1"/>
    <col min="13336" max="13336" width="10.7109375" style="63" customWidth="1"/>
    <col min="13337" max="13337" width="15.7109375" style="63" customWidth="1"/>
    <col min="13338" max="13338" width="10.7109375" style="63" customWidth="1"/>
    <col min="13339" max="13339" width="16.5703125" style="63" customWidth="1"/>
    <col min="13340" max="13340" width="10.7109375" style="63" customWidth="1"/>
    <col min="13341" max="13341" width="13.42578125" style="63" customWidth="1"/>
    <col min="13342" max="13342" width="10.7109375" style="63" customWidth="1"/>
    <col min="13343" max="13562" width="9.140625" style="63" customWidth="1"/>
    <col min="13563" max="13563" width="5.7109375" style="63" customWidth="1"/>
    <col min="13564" max="13565" width="21.7109375" style="63" customWidth="1"/>
    <col min="13566" max="13566" width="7.85546875" style="63"/>
    <col min="13567" max="13567" width="8.5703125" style="63" customWidth="1"/>
    <col min="13568" max="13568" width="7.85546875" style="63"/>
    <col min="13569" max="13569" width="5.7109375" style="63" customWidth="1"/>
    <col min="13570" max="13571" width="21.7109375" style="63" customWidth="1"/>
    <col min="13572" max="13572" width="14.140625" style="63" customWidth="1"/>
    <col min="13573" max="13588" width="10.7109375" style="63" customWidth="1"/>
    <col min="13589" max="13589" width="18.28515625" style="63" customWidth="1"/>
    <col min="13590" max="13590" width="10.7109375" style="63" customWidth="1"/>
    <col min="13591" max="13591" width="26.28515625" style="63" customWidth="1"/>
    <col min="13592" max="13592" width="10.7109375" style="63" customWidth="1"/>
    <col min="13593" max="13593" width="15.7109375" style="63" customWidth="1"/>
    <col min="13594" max="13594" width="10.7109375" style="63" customWidth="1"/>
    <col min="13595" max="13595" width="16.5703125" style="63" customWidth="1"/>
    <col min="13596" max="13596" width="10.7109375" style="63" customWidth="1"/>
    <col min="13597" max="13597" width="13.42578125" style="63" customWidth="1"/>
    <col min="13598" max="13598" width="10.7109375" style="63" customWidth="1"/>
    <col min="13599" max="13818" width="9.140625" style="63" customWidth="1"/>
    <col min="13819" max="13819" width="5.7109375" style="63" customWidth="1"/>
    <col min="13820" max="13821" width="21.7109375" style="63" customWidth="1"/>
    <col min="13822" max="13822" width="7.85546875" style="63"/>
    <col min="13823" max="13823" width="8.5703125" style="63" customWidth="1"/>
    <col min="13824" max="13824" width="7.85546875" style="63"/>
    <col min="13825" max="13825" width="5.7109375" style="63" customWidth="1"/>
    <col min="13826" max="13827" width="21.7109375" style="63" customWidth="1"/>
    <col min="13828" max="13828" width="14.140625" style="63" customWidth="1"/>
    <col min="13829" max="13844" width="10.7109375" style="63" customWidth="1"/>
    <col min="13845" max="13845" width="18.28515625" style="63" customWidth="1"/>
    <col min="13846" max="13846" width="10.7109375" style="63" customWidth="1"/>
    <col min="13847" max="13847" width="26.28515625" style="63" customWidth="1"/>
    <col min="13848" max="13848" width="10.7109375" style="63" customWidth="1"/>
    <col min="13849" max="13849" width="15.7109375" style="63" customWidth="1"/>
    <col min="13850" max="13850" width="10.7109375" style="63" customWidth="1"/>
    <col min="13851" max="13851" width="16.5703125" style="63" customWidth="1"/>
    <col min="13852" max="13852" width="10.7109375" style="63" customWidth="1"/>
    <col min="13853" max="13853" width="13.42578125" style="63" customWidth="1"/>
    <col min="13854" max="13854" width="10.7109375" style="63" customWidth="1"/>
    <col min="13855" max="14074" width="9.140625" style="63" customWidth="1"/>
    <col min="14075" max="14075" width="5.7109375" style="63" customWidth="1"/>
    <col min="14076" max="14077" width="21.7109375" style="63" customWidth="1"/>
    <col min="14078" max="14078" width="7.85546875" style="63"/>
    <col min="14079" max="14079" width="8.5703125" style="63" customWidth="1"/>
    <col min="14080" max="14080" width="7.85546875" style="63"/>
    <col min="14081" max="14081" width="5.7109375" style="63" customWidth="1"/>
    <col min="14082" max="14083" width="21.7109375" style="63" customWidth="1"/>
    <col min="14084" max="14084" width="14.140625" style="63" customWidth="1"/>
    <col min="14085" max="14100" width="10.7109375" style="63" customWidth="1"/>
    <col min="14101" max="14101" width="18.28515625" style="63" customWidth="1"/>
    <col min="14102" max="14102" width="10.7109375" style="63" customWidth="1"/>
    <col min="14103" max="14103" width="26.28515625" style="63" customWidth="1"/>
    <col min="14104" max="14104" width="10.7109375" style="63" customWidth="1"/>
    <col min="14105" max="14105" width="15.7109375" style="63" customWidth="1"/>
    <col min="14106" max="14106" width="10.7109375" style="63" customWidth="1"/>
    <col min="14107" max="14107" width="16.5703125" style="63" customWidth="1"/>
    <col min="14108" max="14108" width="10.7109375" style="63" customWidth="1"/>
    <col min="14109" max="14109" width="13.42578125" style="63" customWidth="1"/>
    <col min="14110" max="14110" width="10.7109375" style="63" customWidth="1"/>
    <col min="14111" max="14330" width="9.140625" style="63" customWidth="1"/>
    <col min="14331" max="14331" width="5.7109375" style="63" customWidth="1"/>
    <col min="14332" max="14333" width="21.7109375" style="63" customWidth="1"/>
    <col min="14334" max="14334" width="7.85546875" style="63"/>
    <col min="14335" max="14335" width="8.5703125" style="63" customWidth="1"/>
    <col min="14336" max="14336" width="7.85546875" style="63"/>
    <col min="14337" max="14337" width="5.7109375" style="63" customWidth="1"/>
    <col min="14338" max="14339" width="21.7109375" style="63" customWidth="1"/>
    <col min="14340" max="14340" width="14.140625" style="63" customWidth="1"/>
    <col min="14341" max="14356" width="10.7109375" style="63" customWidth="1"/>
    <col min="14357" max="14357" width="18.28515625" style="63" customWidth="1"/>
    <col min="14358" max="14358" width="10.7109375" style="63" customWidth="1"/>
    <col min="14359" max="14359" width="26.28515625" style="63" customWidth="1"/>
    <col min="14360" max="14360" width="10.7109375" style="63" customWidth="1"/>
    <col min="14361" max="14361" width="15.7109375" style="63" customWidth="1"/>
    <col min="14362" max="14362" width="10.7109375" style="63" customWidth="1"/>
    <col min="14363" max="14363" width="16.5703125" style="63" customWidth="1"/>
    <col min="14364" max="14364" width="10.7109375" style="63" customWidth="1"/>
    <col min="14365" max="14365" width="13.42578125" style="63" customWidth="1"/>
    <col min="14366" max="14366" width="10.7109375" style="63" customWidth="1"/>
    <col min="14367" max="14586" width="9.140625" style="63" customWidth="1"/>
    <col min="14587" max="14587" width="5.7109375" style="63" customWidth="1"/>
    <col min="14588" max="14589" width="21.7109375" style="63" customWidth="1"/>
    <col min="14590" max="14590" width="7.85546875" style="63"/>
    <col min="14591" max="14591" width="8.5703125" style="63" customWidth="1"/>
    <col min="14592" max="14592" width="7.85546875" style="63"/>
    <col min="14593" max="14593" width="5.7109375" style="63" customWidth="1"/>
    <col min="14594" max="14595" width="21.7109375" style="63" customWidth="1"/>
    <col min="14596" max="14596" width="14.140625" style="63" customWidth="1"/>
    <col min="14597" max="14612" width="10.7109375" style="63" customWidth="1"/>
    <col min="14613" max="14613" width="18.28515625" style="63" customWidth="1"/>
    <col min="14614" max="14614" width="10.7109375" style="63" customWidth="1"/>
    <col min="14615" max="14615" width="26.28515625" style="63" customWidth="1"/>
    <col min="14616" max="14616" width="10.7109375" style="63" customWidth="1"/>
    <col min="14617" max="14617" width="15.7109375" style="63" customWidth="1"/>
    <col min="14618" max="14618" width="10.7109375" style="63" customWidth="1"/>
    <col min="14619" max="14619" width="16.5703125" style="63" customWidth="1"/>
    <col min="14620" max="14620" width="10.7109375" style="63" customWidth="1"/>
    <col min="14621" max="14621" width="13.42578125" style="63" customWidth="1"/>
    <col min="14622" max="14622" width="10.7109375" style="63" customWidth="1"/>
    <col min="14623" max="14842" width="9.140625" style="63" customWidth="1"/>
    <col min="14843" max="14843" width="5.7109375" style="63" customWidth="1"/>
    <col min="14844" max="14845" width="21.7109375" style="63" customWidth="1"/>
    <col min="14846" max="14846" width="7.85546875" style="63"/>
    <col min="14847" max="14847" width="8.5703125" style="63" customWidth="1"/>
    <col min="14848" max="14848" width="7.85546875" style="63"/>
    <col min="14849" max="14849" width="5.7109375" style="63" customWidth="1"/>
    <col min="14850" max="14851" width="21.7109375" style="63" customWidth="1"/>
    <col min="14852" max="14852" width="14.140625" style="63" customWidth="1"/>
    <col min="14853" max="14868" width="10.7109375" style="63" customWidth="1"/>
    <col min="14869" max="14869" width="18.28515625" style="63" customWidth="1"/>
    <col min="14870" max="14870" width="10.7109375" style="63" customWidth="1"/>
    <col min="14871" max="14871" width="26.28515625" style="63" customWidth="1"/>
    <col min="14872" max="14872" width="10.7109375" style="63" customWidth="1"/>
    <col min="14873" max="14873" width="15.7109375" style="63" customWidth="1"/>
    <col min="14874" max="14874" width="10.7109375" style="63" customWidth="1"/>
    <col min="14875" max="14875" width="16.5703125" style="63" customWidth="1"/>
    <col min="14876" max="14876" width="10.7109375" style="63" customWidth="1"/>
    <col min="14877" max="14877" width="13.42578125" style="63" customWidth="1"/>
    <col min="14878" max="14878" width="10.7109375" style="63" customWidth="1"/>
    <col min="14879" max="15098" width="9.140625" style="63" customWidth="1"/>
    <col min="15099" max="15099" width="5.7109375" style="63" customWidth="1"/>
    <col min="15100" max="15101" width="21.7109375" style="63" customWidth="1"/>
    <col min="15102" max="15102" width="7.85546875" style="63"/>
    <col min="15103" max="15103" width="8.5703125" style="63" customWidth="1"/>
    <col min="15104" max="15104" width="7.85546875" style="63"/>
    <col min="15105" max="15105" width="5.7109375" style="63" customWidth="1"/>
    <col min="15106" max="15107" width="21.7109375" style="63" customWidth="1"/>
    <col min="15108" max="15108" width="14.140625" style="63" customWidth="1"/>
    <col min="15109" max="15124" width="10.7109375" style="63" customWidth="1"/>
    <col min="15125" max="15125" width="18.28515625" style="63" customWidth="1"/>
    <col min="15126" max="15126" width="10.7109375" style="63" customWidth="1"/>
    <col min="15127" max="15127" width="26.28515625" style="63" customWidth="1"/>
    <col min="15128" max="15128" width="10.7109375" style="63" customWidth="1"/>
    <col min="15129" max="15129" width="15.7109375" style="63" customWidth="1"/>
    <col min="15130" max="15130" width="10.7109375" style="63" customWidth="1"/>
    <col min="15131" max="15131" width="16.5703125" style="63" customWidth="1"/>
    <col min="15132" max="15132" width="10.7109375" style="63" customWidth="1"/>
    <col min="15133" max="15133" width="13.42578125" style="63" customWidth="1"/>
    <col min="15134" max="15134" width="10.7109375" style="63" customWidth="1"/>
    <col min="15135" max="15354" width="9.140625" style="63" customWidth="1"/>
    <col min="15355" max="15355" width="5.7109375" style="63" customWidth="1"/>
    <col min="15356" max="15357" width="21.7109375" style="63" customWidth="1"/>
    <col min="15358" max="15358" width="7.85546875" style="63"/>
    <col min="15359" max="15359" width="8.5703125" style="63" customWidth="1"/>
    <col min="15360" max="15360" width="7.85546875" style="63"/>
    <col min="15361" max="15361" width="5.7109375" style="63" customWidth="1"/>
    <col min="15362" max="15363" width="21.7109375" style="63" customWidth="1"/>
    <col min="15364" max="15364" width="14.140625" style="63" customWidth="1"/>
    <col min="15365" max="15380" width="10.7109375" style="63" customWidth="1"/>
    <col min="15381" max="15381" width="18.28515625" style="63" customWidth="1"/>
    <col min="15382" max="15382" width="10.7109375" style="63" customWidth="1"/>
    <col min="15383" max="15383" width="26.28515625" style="63" customWidth="1"/>
    <col min="15384" max="15384" width="10.7109375" style="63" customWidth="1"/>
    <col min="15385" max="15385" width="15.7109375" style="63" customWidth="1"/>
    <col min="15386" max="15386" width="10.7109375" style="63" customWidth="1"/>
    <col min="15387" max="15387" width="16.5703125" style="63" customWidth="1"/>
    <col min="15388" max="15388" width="10.7109375" style="63" customWidth="1"/>
    <col min="15389" max="15389" width="13.42578125" style="63" customWidth="1"/>
    <col min="15390" max="15390" width="10.7109375" style="63" customWidth="1"/>
    <col min="15391" max="15610" width="9.140625" style="63" customWidth="1"/>
    <col min="15611" max="15611" width="5.7109375" style="63" customWidth="1"/>
    <col min="15612" max="15613" width="21.7109375" style="63" customWidth="1"/>
    <col min="15614" max="15614" width="7.85546875" style="63"/>
    <col min="15615" max="15615" width="8.5703125" style="63" customWidth="1"/>
    <col min="15616" max="15616" width="7.85546875" style="63"/>
    <col min="15617" max="15617" width="5.7109375" style="63" customWidth="1"/>
    <col min="15618" max="15619" width="21.7109375" style="63" customWidth="1"/>
    <col min="15620" max="15620" width="14.140625" style="63" customWidth="1"/>
    <col min="15621" max="15636" width="10.7109375" style="63" customWidth="1"/>
    <col min="15637" max="15637" width="18.28515625" style="63" customWidth="1"/>
    <col min="15638" max="15638" width="10.7109375" style="63" customWidth="1"/>
    <col min="15639" max="15639" width="26.28515625" style="63" customWidth="1"/>
    <col min="15640" max="15640" width="10.7109375" style="63" customWidth="1"/>
    <col min="15641" max="15641" width="15.7109375" style="63" customWidth="1"/>
    <col min="15642" max="15642" width="10.7109375" style="63" customWidth="1"/>
    <col min="15643" max="15643" width="16.5703125" style="63" customWidth="1"/>
    <col min="15644" max="15644" width="10.7109375" style="63" customWidth="1"/>
    <col min="15645" max="15645" width="13.42578125" style="63" customWidth="1"/>
    <col min="15646" max="15646" width="10.7109375" style="63" customWidth="1"/>
    <col min="15647" max="15866" width="9.140625" style="63" customWidth="1"/>
    <col min="15867" max="15867" width="5.7109375" style="63" customWidth="1"/>
    <col min="15868" max="15869" width="21.7109375" style="63" customWidth="1"/>
    <col min="15870" max="15870" width="7.85546875" style="63"/>
    <col min="15871" max="15871" width="8.5703125" style="63" customWidth="1"/>
    <col min="15872" max="15872" width="7.85546875" style="63"/>
    <col min="15873" max="15873" width="5.7109375" style="63" customWidth="1"/>
    <col min="15874" max="15875" width="21.7109375" style="63" customWidth="1"/>
    <col min="15876" max="15876" width="14.140625" style="63" customWidth="1"/>
    <col min="15877" max="15892" width="10.7109375" style="63" customWidth="1"/>
    <col min="15893" max="15893" width="18.28515625" style="63" customWidth="1"/>
    <col min="15894" max="15894" width="10.7109375" style="63" customWidth="1"/>
    <col min="15895" max="15895" width="26.28515625" style="63" customWidth="1"/>
    <col min="15896" max="15896" width="10.7109375" style="63" customWidth="1"/>
    <col min="15897" max="15897" width="15.7109375" style="63" customWidth="1"/>
    <col min="15898" max="15898" width="10.7109375" style="63" customWidth="1"/>
    <col min="15899" max="15899" width="16.5703125" style="63" customWidth="1"/>
    <col min="15900" max="15900" width="10.7109375" style="63" customWidth="1"/>
    <col min="15901" max="15901" width="13.42578125" style="63" customWidth="1"/>
    <col min="15902" max="15902" width="10.7109375" style="63" customWidth="1"/>
    <col min="15903" max="16122" width="9.140625" style="63" customWidth="1"/>
    <col min="16123" max="16123" width="5.7109375" style="63" customWidth="1"/>
    <col min="16124" max="16125" width="21.7109375" style="63" customWidth="1"/>
    <col min="16126" max="16126" width="7.85546875" style="63"/>
    <col min="16127" max="16127" width="8.5703125" style="63" customWidth="1"/>
    <col min="16128" max="16128" width="7.85546875" style="63"/>
    <col min="16129" max="16129" width="5.7109375" style="63" customWidth="1"/>
    <col min="16130" max="16131" width="21.7109375" style="63" customWidth="1"/>
    <col min="16132" max="16132" width="14.140625" style="63" customWidth="1"/>
    <col min="16133" max="16148" width="10.7109375" style="63" customWidth="1"/>
    <col min="16149" max="16149" width="18.28515625" style="63" customWidth="1"/>
    <col min="16150" max="16150" width="10.7109375" style="63" customWidth="1"/>
    <col min="16151" max="16151" width="26.28515625" style="63" customWidth="1"/>
    <col min="16152" max="16152" width="10.7109375" style="63" customWidth="1"/>
    <col min="16153" max="16153" width="15.7109375" style="63" customWidth="1"/>
    <col min="16154" max="16154" width="10.7109375" style="63" customWidth="1"/>
    <col min="16155" max="16155" width="16.5703125" style="63" customWidth="1"/>
    <col min="16156" max="16156" width="10.7109375" style="63" customWidth="1"/>
    <col min="16157" max="16157" width="13.42578125" style="63" customWidth="1"/>
    <col min="16158" max="16158" width="10.7109375" style="63" customWidth="1"/>
    <col min="16159" max="16378" width="9.140625" style="63" customWidth="1"/>
    <col min="16379" max="16379" width="5.7109375" style="63" customWidth="1"/>
    <col min="16380" max="16381" width="21.7109375" style="63" customWidth="1"/>
    <col min="16382" max="16382" width="7.85546875" style="63"/>
    <col min="16383" max="16383" width="8.5703125" style="63" customWidth="1"/>
    <col min="16384" max="16384" width="7.85546875" style="63"/>
  </cols>
  <sheetData>
    <row r="1" spans="1:30" s="160" customFormat="1" ht="15.75" x14ac:dyDescent="0.25">
      <c r="A1" s="217" t="s">
        <v>615</v>
      </c>
    </row>
    <row r="2" spans="1:30" s="160" customFormat="1" ht="15.75" x14ac:dyDescent="0.25"/>
    <row r="3" spans="1:30" s="160" customFormat="1" ht="15.75" x14ac:dyDescent="0.25">
      <c r="A3" s="1188" t="s">
        <v>596</v>
      </c>
      <c r="B3" s="1188"/>
      <c r="C3" s="1188"/>
      <c r="D3" s="1188"/>
      <c r="E3" s="1188"/>
      <c r="F3" s="1188"/>
      <c r="G3" s="1188"/>
      <c r="H3" s="1188"/>
      <c r="I3" s="1188"/>
      <c r="J3" s="1188"/>
      <c r="K3" s="1188"/>
      <c r="L3" s="1188"/>
      <c r="M3" s="1188"/>
      <c r="N3" s="1188"/>
      <c r="O3" s="1188"/>
      <c r="P3" s="1188"/>
      <c r="Q3" s="1188"/>
      <c r="R3" s="1188"/>
      <c r="S3" s="1188"/>
      <c r="T3" s="1188"/>
      <c r="U3" s="1188"/>
      <c r="V3" s="1188"/>
      <c r="W3" s="1188"/>
      <c r="X3" s="1188"/>
      <c r="Y3" s="1188"/>
      <c r="Z3" s="1188"/>
      <c r="AA3" s="1188"/>
      <c r="AB3" s="1188"/>
      <c r="AC3" s="1188"/>
      <c r="AD3" s="1188"/>
    </row>
    <row r="4" spans="1:30" s="160" customFormat="1" ht="15.75" x14ac:dyDescent="0.25">
      <c r="I4" s="427"/>
      <c r="J4" s="428"/>
      <c r="O4" s="427" t="str">
        <f>'1'!E5</f>
        <v>KABUPATEN</v>
      </c>
      <c r="P4" s="428" t="str">
        <f>'1'!$F$5</f>
        <v>BELITUNG TIMUR</v>
      </c>
      <c r="V4" s="426"/>
    </row>
    <row r="5" spans="1:30" s="160" customFormat="1" ht="15.75" x14ac:dyDescent="0.25">
      <c r="I5" s="427"/>
      <c r="J5" s="428"/>
      <c r="O5" s="427" t="str">
        <f>'1'!E6</f>
        <v>TAHUN</v>
      </c>
      <c r="P5" s="428">
        <f>'1'!$F$6</f>
        <v>2023</v>
      </c>
      <c r="V5" s="426"/>
    </row>
    <row r="6" spans="1:30" x14ac:dyDescent="0.25">
      <c r="A6" s="486"/>
      <c r="B6" s="486"/>
      <c r="C6" s="486"/>
      <c r="D6" s="486"/>
      <c r="E6" s="486"/>
      <c r="F6" s="486"/>
      <c r="G6" s="486"/>
      <c r="H6" s="486"/>
      <c r="I6" s="486"/>
      <c r="J6" s="486"/>
      <c r="K6" s="486"/>
      <c r="L6" s="486"/>
      <c r="M6" s="486"/>
      <c r="N6" s="486"/>
      <c r="O6" s="486"/>
      <c r="P6" s="486"/>
      <c r="Q6" s="486"/>
      <c r="R6" s="486"/>
      <c r="S6" s="486"/>
      <c r="T6" s="486"/>
      <c r="U6" s="486"/>
      <c r="V6" s="486"/>
      <c r="W6" s="83"/>
      <c r="X6" s="83"/>
      <c r="Y6" s="83"/>
      <c r="Z6" s="83"/>
      <c r="AA6" s="83"/>
      <c r="AB6" s="83"/>
      <c r="AC6" s="83"/>
      <c r="AD6" s="83"/>
    </row>
    <row r="7" spans="1:30" ht="18" customHeight="1" x14ac:dyDescent="0.25">
      <c r="A7" s="1289" t="s">
        <v>2</v>
      </c>
      <c r="B7" s="1171" t="s">
        <v>253</v>
      </c>
      <c r="C7" s="1171" t="s">
        <v>407</v>
      </c>
      <c r="D7" s="1172" t="s">
        <v>597</v>
      </c>
      <c r="E7" s="1292" t="s">
        <v>1047</v>
      </c>
      <c r="F7" s="1293"/>
      <c r="G7" s="1293"/>
      <c r="H7" s="1293"/>
      <c r="I7" s="1293"/>
      <c r="J7" s="1293"/>
      <c r="K7" s="1293"/>
      <c r="L7" s="1293"/>
      <c r="M7" s="1293"/>
      <c r="N7" s="1293"/>
      <c r="O7" s="1293"/>
      <c r="P7" s="1293"/>
      <c r="Q7" s="1293"/>
      <c r="R7" s="1293"/>
      <c r="S7" s="1293"/>
      <c r="T7" s="1293"/>
      <c r="U7" s="1293"/>
      <c r="V7" s="1294"/>
      <c r="W7" s="1172" t="s">
        <v>1246</v>
      </c>
      <c r="X7" s="1172" t="s">
        <v>27</v>
      </c>
      <c r="Y7" s="1172" t="s">
        <v>1247</v>
      </c>
      <c r="Z7" s="1172" t="s">
        <v>27</v>
      </c>
      <c r="AA7" s="1172" t="s">
        <v>1248</v>
      </c>
      <c r="AB7" s="1172" t="s">
        <v>27</v>
      </c>
      <c r="AC7" s="1172" t="s">
        <v>1249</v>
      </c>
      <c r="AD7" s="1172" t="s">
        <v>27</v>
      </c>
    </row>
    <row r="8" spans="1:30" ht="18" customHeight="1" x14ac:dyDescent="0.25">
      <c r="A8" s="1290"/>
      <c r="B8" s="1164"/>
      <c r="C8" s="1164"/>
      <c r="D8" s="1169"/>
      <c r="E8" s="1166"/>
      <c r="F8" s="1167"/>
      <c r="G8" s="1167"/>
      <c r="H8" s="1167"/>
      <c r="I8" s="1167"/>
      <c r="J8" s="1167"/>
      <c r="K8" s="1167"/>
      <c r="L8" s="1167"/>
      <c r="M8" s="1167"/>
      <c r="N8" s="1167"/>
      <c r="O8" s="1167"/>
      <c r="P8" s="1167"/>
      <c r="Q8" s="1167"/>
      <c r="R8" s="1167"/>
      <c r="S8" s="1167"/>
      <c r="T8" s="1167"/>
      <c r="U8" s="1167"/>
      <c r="V8" s="1168"/>
      <c r="W8" s="1169"/>
      <c r="X8" s="1169"/>
      <c r="Y8" s="1169"/>
      <c r="Z8" s="1169"/>
      <c r="AA8" s="1169"/>
      <c r="AB8" s="1169"/>
      <c r="AC8" s="1169"/>
      <c r="AD8" s="1169"/>
    </row>
    <row r="9" spans="1:30" ht="38.25" customHeight="1" x14ac:dyDescent="0.25">
      <c r="A9" s="1291"/>
      <c r="B9" s="1165"/>
      <c r="C9" s="1165"/>
      <c r="D9" s="1170"/>
      <c r="E9" s="581" t="s">
        <v>598</v>
      </c>
      <c r="F9" s="581" t="s">
        <v>27</v>
      </c>
      <c r="G9" s="581" t="s">
        <v>599</v>
      </c>
      <c r="H9" s="581" t="s">
        <v>27</v>
      </c>
      <c r="I9" s="581" t="s">
        <v>600</v>
      </c>
      <c r="J9" s="581" t="s">
        <v>27</v>
      </c>
      <c r="K9" s="580" t="s">
        <v>601</v>
      </c>
      <c r="L9" s="580" t="s">
        <v>27</v>
      </c>
      <c r="M9" s="581" t="s">
        <v>602</v>
      </c>
      <c r="N9" s="581" t="s">
        <v>27</v>
      </c>
      <c r="O9" s="581" t="s">
        <v>603</v>
      </c>
      <c r="P9" s="581" t="s">
        <v>27</v>
      </c>
      <c r="Q9" s="581" t="s">
        <v>604</v>
      </c>
      <c r="R9" s="581" t="s">
        <v>27</v>
      </c>
      <c r="S9" s="581" t="s">
        <v>605</v>
      </c>
      <c r="T9" s="581" t="s">
        <v>27</v>
      </c>
      <c r="U9" s="581" t="s">
        <v>255</v>
      </c>
      <c r="V9" s="580" t="s">
        <v>27</v>
      </c>
      <c r="W9" s="1170"/>
      <c r="X9" s="1170"/>
      <c r="Y9" s="1170"/>
      <c r="Z9" s="1170"/>
      <c r="AA9" s="1170"/>
      <c r="AB9" s="1170"/>
      <c r="AC9" s="1170"/>
      <c r="AD9" s="1170"/>
    </row>
    <row r="10" spans="1:30" s="747" customFormat="1" ht="12" customHeight="1" x14ac:dyDescent="0.25">
      <c r="A10" s="764">
        <v>1</v>
      </c>
      <c r="B10" s="745">
        <v>2</v>
      </c>
      <c r="C10" s="745">
        <v>3</v>
      </c>
      <c r="D10" s="745">
        <v>4</v>
      </c>
      <c r="E10" s="745">
        <v>5</v>
      </c>
      <c r="F10" s="745">
        <v>6</v>
      </c>
      <c r="G10" s="745">
        <v>7</v>
      </c>
      <c r="H10" s="745">
        <v>8</v>
      </c>
      <c r="I10" s="745">
        <v>9</v>
      </c>
      <c r="J10" s="745">
        <v>10</v>
      </c>
      <c r="K10" s="745">
        <v>11</v>
      </c>
      <c r="L10" s="745">
        <v>12</v>
      </c>
      <c r="M10" s="745">
        <v>13</v>
      </c>
      <c r="N10" s="745">
        <v>14</v>
      </c>
      <c r="O10" s="745">
        <v>15</v>
      </c>
      <c r="P10" s="745">
        <v>16</v>
      </c>
      <c r="Q10" s="745">
        <v>17</v>
      </c>
      <c r="R10" s="745">
        <v>18</v>
      </c>
      <c r="S10" s="745">
        <v>19</v>
      </c>
      <c r="T10" s="745">
        <v>20</v>
      </c>
      <c r="U10" s="745">
        <v>21</v>
      </c>
      <c r="V10" s="745">
        <v>22</v>
      </c>
      <c r="W10" s="745">
        <v>23</v>
      </c>
      <c r="X10" s="745">
        <v>24</v>
      </c>
      <c r="Y10" s="745">
        <v>25</v>
      </c>
      <c r="Z10" s="745">
        <v>26</v>
      </c>
      <c r="AA10" s="745">
        <v>27</v>
      </c>
      <c r="AB10" s="745">
        <v>28</v>
      </c>
      <c r="AC10" s="745">
        <v>29</v>
      </c>
      <c r="AD10" s="765">
        <v>30</v>
      </c>
    </row>
    <row r="11" spans="1:30" ht="20.100000000000001" customHeight="1" x14ac:dyDescent="0.25">
      <c r="A11" s="725">
        <v>1</v>
      </c>
      <c r="B11" s="93" t="str">
        <f>'9'!B9</f>
        <v>Manggar</v>
      </c>
      <c r="C11" s="93" t="str">
        <f>'9'!C9</f>
        <v>Manggar</v>
      </c>
      <c r="D11" s="165">
        <v>6797</v>
      </c>
      <c r="E11" s="165">
        <v>148</v>
      </c>
      <c r="F11" s="164">
        <f>IFERROR(E11/$U11*100,0)</f>
        <v>2.9677160617605778</v>
      </c>
      <c r="G11" s="165">
        <v>2981</v>
      </c>
      <c r="H11" s="164">
        <f>IFERROR(G11/$U11*100,0)</f>
        <v>59.775416081812715</v>
      </c>
      <c r="I11" s="165">
        <v>717</v>
      </c>
      <c r="J11" s="164">
        <f>IFERROR(I11/$U11*100,0)</f>
        <v>14.377381191096852</v>
      </c>
      <c r="K11" s="165">
        <v>293</v>
      </c>
      <c r="L11" s="164">
        <f>IFERROR(K11/$U11*100,0)</f>
        <v>5.8752757168638459</v>
      </c>
      <c r="M11" s="219">
        <v>19</v>
      </c>
      <c r="N11" s="164">
        <f>IFERROR(M11/$U11*100,0)</f>
        <v>0.38099057549629034</v>
      </c>
      <c r="O11" s="219">
        <v>262</v>
      </c>
      <c r="P11" s="164">
        <f>IFERROR(O11/$U11*100,0)</f>
        <v>5.2536595147383194</v>
      </c>
      <c r="Q11" s="219">
        <v>548</v>
      </c>
      <c r="R11" s="164">
        <f>IFERROR(Q11/$U11*100,0)</f>
        <v>10.988570282735111</v>
      </c>
      <c r="S11" s="219">
        <v>0</v>
      </c>
      <c r="T11" s="164">
        <f>IFERROR(S11/$U11*100,0)</f>
        <v>0</v>
      </c>
      <c r="U11" s="220">
        <f t="shared" ref="U11:U17" si="0">SUM(E11,G11,I11,K11,M11,M11,O11,Q11)</f>
        <v>4987</v>
      </c>
      <c r="V11" s="164">
        <f>IFERROR(U11/D11*100,0)</f>
        <v>73.370604678534647</v>
      </c>
      <c r="W11" s="219">
        <v>0</v>
      </c>
      <c r="X11" s="891">
        <f>IFERROR(W11/$U11*100,0)</f>
        <v>0</v>
      </c>
      <c r="Y11" s="219">
        <v>0</v>
      </c>
      <c r="Z11" s="891">
        <f>IFERROR(Y11/$U11*100,0)</f>
        <v>0</v>
      </c>
      <c r="AA11" s="219">
        <v>2</v>
      </c>
      <c r="AB11" s="891">
        <f>IFERROR(AA11/$U11*100,0)</f>
        <v>4.010427110487267E-2</v>
      </c>
      <c r="AC11" s="219">
        <v>251</v>
      </c>
      <c r="AD11" s="891">
        <f>IFERROR(AC11/$U11*100,0)</f>
        <v>5.0330860236615198</v>
      </c>
    </row>
    <row r="12" spans="1:30" ht="20.100000000000001" customHeight="1" x14ac:dyDescent="0.25">
      <c r="A12" s="724">
        <v>2</v>
      </c>
      <c r="B12" s="93" t="str">
        <f>'9'!B10</f>
        <v>Damar</v>
      </c>
      <c r="C12" s="93" t="str">
        <f>'9'!C10</f>
        <v>Mengkubang</v>
      </c>
      <c r="D12" s="165">
        <v>2259</v>
      </c>
      <c r="E12" s="165">
        <v>13</v>
      </c>
      <c r="F12" s="164">
        <f t="shared" ref="F12:H19" si="1">IFERROR(E12/$U12*100,0)</f>
        <v>0.69555912252541463</v>
      </c>
      <c r="G12" s="165">
        <v>1299</v>
      </c>
      <c r="H12" s="164">
        <f t="shared" si="1"/>
        <v>69.5024077046549</v>
      </c>
      <c r="I12" s="165">
        <v>189</v>
      </c>
      <c r="J12" s="164">
        <f t="shared" ref="J12" si="2">IFERROR(I12/$U12*100,0)</f>
        <v>10.112359550561797</v>
      </c>
      <c r="K12" s="165">
        <v>62</v>
      </c>
      <c r="L12" s="164">
        <f t="shared" ref="L12" si="3">IFERROR(K12/$U12*100,0)</f>
        <v>3.3172819689673623</v>
      </c>
      <c r="M12" s="221">
        <v>5</v>
      </c>
      <c r="N12" s="164">
        <f t="shared" ref="N12" si="4">IFERROR(M12/$U12*100,0)</f>
        <v>0.26752273943285176</v>
      </c>
      <c r="O12" s="221">
        <v>54</v>
      </c>
      <c r="P12" s="164">
        <f t="shared" ref="P12" si="5">IFERROR(O12/$U12*100,0)</f>
        <v>2.8892455858747992</v>
      </c>
      <c r="Q12" s="221">
        <v>242</v>
      </c>
      <c r="R12" s="164">
        <f t="shared" ref="R12" si="6">IFERROR(Q12/$U12*100,0)</f>
        <v>12.948100588550027</v>
      </c>
      <c r="S12" s="221">
        <v>0</v>
      </c>
      <c r="T12" s="164">
        <f t="shared" ref="T12" si="7">IFERROR(S12/$U12*100,0)</f>
        <v>0</v>
      </c>
      <c r="U12" s="222">
        <f>SUM(E12,G12,I12,K12,M12,M12,O12,Q12)</f>
        <v>1869</v>
      </c>
      <c r="V12" s="164">
        <f t="shared" ref="V12:V19" si="8">IFERROR(U12/D12*100,0)</f>
        <v>82.735723771580354</v>
      </c>
      <c r="W12" s="221">
        <v>0</v>
      </c>
      <c r="X12" s="867">
        <f t="shared" ref="X12:Z19" si="9">IFERROR(W12/$U12*100,0)</f>
        <v>0</v>
      </c>
      <c r="Y12" s="221">
        <v>0</v>
      </c>
      <c r="Z12" s="867">
        <f t="shared" si="9"/>
        <v>0</v>
      </c>
      <c r="AA12" s="221">
        <v>0</v>
      </c>
      <c r="AB12" s="867">
        <f t="shared" ref="AB12" si="10">IFERROR(AA12/$U12*100,0)</f>
        <v>0</v>
      </c>
      <c r="AC12" s="221">
        <v>111</v>
      </c>
      <c r="AD12" s="867">
        <f t="shared" ref="AD12" si="11">IFERROR(AC12/$U12*100,0)</f>
        <v>5.9390048154093105</v>
      </c>
    </row>
    <row r="13" spans="1:30" ht="20.100000000000001" customHeight="1" x14ac:dyDescent="0.25">
      <c r="A13" s="724">
        <v>3</v>
      </c>
      <c r="B13" s="93" t="str">
        <f>'9'!B11</f>
        <v>Kelapa Kampit</v>
      </c>
      <c r="C13" s="93" t="str">
        <f>'9'!C11</f>
        <v>Kelapa Kampit</v>
      </c>
      <c r="D13" s="165">
        <v>3244</v>
      </c>
      <c r="E13" s="165">
        <v>85</v>
      </c>
      <c r="F13" s="164">
        <f t="shared" si="1"/>
        <v>3.3372595210051035</v>
      </c>
      <c r="G13" s="165">
        <v>1338</v>
      </c>
      <c r="H13" s="164">
        <f t="shared" si="1"/>
        <v>52.532391048292105</v>
      </c>
      <c r="I13" s="165">
        <v>643</v>
      </c>
      <c r="J13" s="164">
        <f t="shared" ref="J13" si="12">IFERROR(I13/$U13*100,0)</f>
        <v>25.24538672948567</v>
      </c>
      <c r="K13" s="165">
        <v>75</v>
      </c>
      <c r="L13" s="164">
        <f t="shared" ref="L13" si="13">IFERROR(K13/$U13*100,0)</f>
        <v>2.944640753828033</v>
      </c>
      <c r="M13" s="221">
        <v>2</v>
      </c>
      <c r="N13" s="164">
        <f t="shared" ref="N13" si="14">IFERROR(M13/$U13*100,0)</f>
        <v>7.852375343541422E-2</v>
      </c>
      <c r="O13" s="221">
        <v>172</v>
      </c>
      <c r="P13" s="164">
        <f t="shared" ref="P13" si="15">IFERROR(O13/$U13*100,0)</f>
        <v>6.7530427954456229</v>
      </c>
      <c r="Q13" s="221">
        <v>230</v>
      </c>
      <c r="R13" s="164">
        <f t="shared" ref="R13" si="16">IFERROR(Q13/$U13*100,0)</f>
        <v>9.0302316450726341</v>
      </c>
      <c r="S13" s="221">
        <v>0</v>
      </c>
      <c r="T13" s="164">
        <f t="shared" ref="T13" si="17">IFERROR(S13/$U13*100,0)</f>
        <v>0</v>
      </c>
      <c r="U13" s="222">
        <f t="shared" si="0"/>
        <v>2547</v>
      </c>
      <c r="V13" s="164">
        <f t="shared" si="8"/>
        <v>78.514180024660917</v>
      </c>
      <c r="W13" s="221">
        <v>0</v>
      </c>
      <c r="X13" s="867">
        <f t="shared" si="9"/>
        <v>0</v>
      </c>
      <c r="Y13" s="221">
        <v>0</v>
      </c>
      <c r="Z13" s="867">
        <f t="shared" si="9"/>
        <v>0</v>
      </c>
      <c r="AA13" s="221">
        <v>0</v>
      </c>
      <c r="AB13" s="867">
        <f t="shared" ref="AB13" si="18">IFERROR(AA13/$U13*100,0)</f>
        <v>0</v>
      </c>
      <c r="AC13" s="221">
        <v>145</v>
      </c>
      <c r="AD13" s="867">
        <f t="shared" ref="AD13" si="19">IFERROR(AC13/$U13*100,0)</f>
        <v>5.6929721240675306</v>
      </c>
    </row>
    <row r="14" spans="1:30" ht="20.100000000000001" customHeight="1" x14ac:dyDescent="0.25">
      <c r="A14" s="724">
        <v>4</v>
      </c>
      <c r="B14" s="93" t="str">
        <f>'9'!B12</f>
        <v>Gantung</v>
      </c>
      <c r="C14" s="93" t="str">
        <f>'9'!C12</f>
        <v>Gantung</v>
      </c>
      <c r="D14" s="165">
        <v>5010</v>
      </c>
      <c r="E14" s="165">
        <v>113</v>
      </c>
      <c r="F14" s="164">
        <f t="shared" si="1"/>
        <v>2.9682164433937483</v>
      </c>
      <c r="G14" s="165">
        <v>2171</v>
      </c>
      <c r="H14" s="164">
        <f t="shared" si="1"/>
        <v>57.026530076175462</v>
      </c>
      <c r="I14" s="165">
        <v>665</v>
      </c>
      <c r="J14" s="164">
        <f t="shared" ref="J14" si="20">IFERROR(I14/$U14*100,0)</f>
        <v>17.467822432361441</v>
      </c>
      <c r="K14" s="165">
        <v>158</v>
      </c>
      <c r="L14" s="164">
        <f t="shared" ref="L14" si="21">IFERROR(K14/$U14*100,0)</f>
        <v>4.1502495403204627</v>
      </c>
      <c r="M14" s="221">
        <v>19</v>
      </c>
      <c r="N14" s="164">
        <f t="shared" ref="N14" si="22">IFERROR(M14/$U14*100,0)</f>
        <v>0.49908064092461252</v>
      </c>
      <c r="O14" s="221">
        <v>204</v>
      </c>
      <c r="P14" s="164">
        <f t="shared" ref="P14" si="23">IFERROR(O14/$U14*100,0)</f>
        <v>5.358550039401103</v>
      </c>
      <c r="Q14" s="221">
        <v>458</v>
      </c>
      <c r="R14" s="164">
        <f t="shared" ref="R14" si="24">IFERROR(Q14/$U14*100,0)</f>
        <v>12.030470186498556</v>
      </c>
      <c r="S14" s="221">
        <v>0</v>
      </c>
      <c r="T14" s="164">
        <f t="shared" ref="T14" si="25">IFERROR(S14/$U14*100,0)</f>
        <v>0</v>
      </c>
      <c r="U14" s="222">
        <f t="shared" si="0"/>
        <v>3807</v>
      </c>
      <c r="V14" s="164">
        <f t="shared" si="8"/>
        <v>75.988023952095801</v>
      </c>
      <c r="W14" s="221">
        <v>0</v>
      </c>
      <c r="X14" s="867">
        <f t="shared" si="9"/>
        <v>0</v>
      </c>
      <c r="Y14" s="221">
        <v>1</v>
      </c>
      <c r="Z14" s="867">
        <f t="shared" si="9"/>
        <v>2.6267402153926978E-2</v>
      </c>
      <c r="AA14" s="221">
        <v>2</v>
      </c>
      <c r="AB14" s="867">
        <f t="shared" ref="AB14" si="26">IFERROR(AA14/$U14*100,0)</f>
        <v>5.2534804307853955E-2</v>
      </c>
      <c r="AC14" s="221">
        <v>282</v>
      </c>
      <c r="AD14" s="867">
        <f t="shared" ref="AD14" si="27">IFERROR(AC14/$U14*100,0)</f>
        <v>7.4074074074074066</v>
      </c>
    </row>
    <row r="15" spans="1:30" ht="20.100000000000001" customHeight="1" x14ac:dyDescent="0.25">
      <c r="A15" s="724">
        <v>5</v>
      </c>
      <c r="B15" s="93" t="str">
        <f>'9'!B13</f>
        <v>Simpang Renggiang</v>
      </c>
      <c r="C15" s="93" t="str">
        <f>'9'!C13</f>
        <v>Renggiang</v>
      </c>
      <c r="D15" s="165">
        <v>1304</v>
      </c>
      <c r="E15" s="165">
        <v>21</v>
      </c>
      <c r="F15" s="164">
        <f t="shared" si="1"/>
        <v>1.5395894428152492</v>
      </c>
      <c r="G15" s="165">
        <v>822</v>
      </c>
      <c r="H15" s="164">
        <f t="shared" si="1"/>
        <v>60.26392961876833</v>
      </c>
      <c r="I15" s="165">
        <v>304</v>
      </c>
      <c r="J15" s="164">
        <f t="shared" ref="J15" si="28">IFERROR(I15/$U15*100,0)</f>
        <v>22.287390029325511</v>
      </c>
      <c r="K15" s="165">
        <v>47</v>
      </c>
      <c r="L15" s="164">
        <f t="shared" ref="L15" si="29">IFERROR(K15/$U15*100,0)</f>
        <v>3.4457478005865099</v>
      </c>
      <c r="M15" s="221">
        <v>1</v>
      </c>
      <c r="N15" s="164">
        <f t="shared" ref="N15" si="30">IFERROR(M15/$U15*100,0)</f>
        <v>7.331378299120235E-2</v>
      </c>
      <c r="O15" s="221">
        <v>35</v>
      </c>
      <c r="P15" s="164">
        <f t="shared" ref="P15" si="31">IFERROR(O15/$U15*100,0)</f>
        <v>2.5659824046920821</v>
      </c>
      <c r="Q15" s="221">
        <v>133</v>
      </c>
      <c r="R15" s="164">
        <f t="shared" ref="R15" si="32">IFERROR(Q15/$U15*100,0)</f>
        <v>9.7507331378299114</v>
      </c>
      <c r="S15" s="221">
        <v>0</v>
      </c>
      <c r="T15" s="164">
        <f t="shared" ref="T15" si="33">IFERROR(S15/$U15*100,0)</f>
        <v>0</v>
      </c>
      <c r="U15" s="222">
        <f t="shared" si="0"/>
        <v>1364</v>
      </c>
      <c r="V15" s="164">
        <f t="shared" si="8"/>
        <v>104.60122699386503</v>
      </c>
      <c r="W15" s="221">
        <v>0</v>
      </c>
      <c r="X15" s="867">
        <f t="shared" si="9"/>
        <v>0</v>
      </c>
      <c r="Y15" s="221">
        <v>0</v>
      </c>
      <c r="Z15" s="867">
        <f t="shared" si="9"/>
        <v>0</v>
      </c>
      <c r="AA15" s="221">
        <v>0</v>
      </c>
      <c r="AB15" s="867">
        <f t="shared" ref="AB15" si="34">IFERROR(AA15/$U15*100,0)</f>
        <v>0</v>
      </c>
      <c r="AC15" s="221">
        <v>46</v>
      </c>
      <c r="AD15" s="867">
        <f t="shared" ref="AD15" si="35">IFERROR(AC15/$U15*100,0)</f>
        <v>3.3724340175953076</v>
      </c>
    </row>
    <row r="16" spans="1:30" ht="20.100000000000001" customHeight="1" x14ac:dyDescent="0.25">
      <c r="A16" s="724">
        <v>6</v>
      </c>
      <c r="B16" s="93" t="str">
        <f>'9'!B14</f>
        <v>Simpang Pesak</v>
      </c>
      <c r="C16" s="93" t="str">
        <f>'9'!C14</f>
        <v>Simpang Pesak</v>
      </c>
      <c r="D16" s="165">
        <v>1303</v>
      </c>
      <c r="E16" s="165">
        <v>8</v>
      </c>
      <c r="F16" s="164">
        <f t="shared" si="1"/>
        <v>0.71364852809991086</v>
      </c>
      <c r="G16" s="165">
        <v>632</v>
      </c>
      <c r="H16" s="164">
        <f t="shared" si="1"/>
        <v>56.378233719892954</v>
      </c>
      <c r="I16" s="165">
        <v>233</v>
      </c>
      <c r="J16" s="164">
        <f t="shared" ref="J16" si="36">IFERROR(I16/$U16*100,0)</f>
        <v>20.785013380909902</v>
      </c>
      <c r="K16" s="165">
        <v>30</v>
      </c>
      <c r="L16" s="164">
        <f t="shared" ref="L16" si="37">IFERROR(K16/$U16*100,0)</f>
        <v>2.6761819803746656</v>
      </c>
      <c r="M16" s="221">
        <v>7</v>
      </c>
      <c r="N16" s="164">
        <f t="shared" ref="N16" si="38">IFERROR(M16/$U16*100,0)</f>
        <v>0.62444246208742193</v>
      </c>
      <c r="O16" s="221">
        <v>50</v>
      </c>
      <c r="P16" s="164">
        <f t="shared" ref="P16" si="39">IFERROR(O16/$U16*100,0)</f>
        <v>4.4603033006244424</v>
      </c>
      <c r="Q16" s="221">
        <v>154</v>
      </c>
      <c r="R16" s="164">
        <f t="shared" ref="R16" si="40">IFERROR(Q16/$U16*100,0)</f>
        <v>13.737734165923282</v>
      </c>
      <c r="S16" s="221">
        <v>0</v>
      </c>
      <c r="T16" s="164">
        <f t="shared" ref="T16" si="41">IFERROR(S16/$U16*100,0)</f>
        <v>0</v>
      </c>
      <c r="U16" s="222">
        <f t="shared" si="0"/>
        <v>1121</v>
      </c>
      <c r="V16" s="164">
        <f t="shared" si="8"/>
        <v>86.032233307751341</v>
      </c>
      <c r="W16" s="221">
        <v>0</v>
      </c>
      <c r="X16" s="867">
        <f t="shared" si="9"/>
        <v>0</v>
      </c>
      <c r="Y16" s="221">
        <v>0</v>
      </c>
      <c r="Z16" s="867">
        <f t="shared" si="9"/>
        <v>0</v>
      </c>
      <c r="AA16" s="221">
        <v>0</v>
      </c>
      <c r="AB16" s="867">
        <f t="shared" ref="AB16" si="42">IFERROR(AA16/$U16*100,0)</f>
        <v>0</v>
      </c>
      <c r="AC16" s="221">
        <v>68</v>
      </c>
      <c r="AD16" s="867">
        <f t="shared" ref="AD16" si="43">IFERROR(AC16/$U16*100,0)</f>
        <v>6.0660124888492417</v>
      </c>
    </row>
    <row r="17" spans="1:30" ht="20.100000000000001" customHeight="1" x14ac:dyDescent="0.25">
      <c r="A17" s="724">
        <v>7</v>
      </c>
      <c r="B17" s="93" t="str">
        <f>'9'!B15</f>
        <v>Dendang</v>
      </c>
      <c r="C17" s="93" t="str">
        <f>'9'!C15</f>
        <v>Dendang</v>
      </c>
      <c r="D17" s="165">
        <v>2257</v>
      </c>
      <c r="E17" s="165">
        <v>29</v>
      </c>
      <c r="F17" s="164">
        <f t="shared" si="1"/>
        <v>1.5384615384615385</v>
      </c>
      <c r="G17" s="165">
        <v>1407</v>
      </c>
      <c r="H17" s="164">
        <f t="shared" si="1"/>
        <v>74.641909814323597</v>
      </c>
      <c r="I17" s="165">
        <v>252</v>
      </c>
      <c r="J17" s="164">
        <f t="shared" ref="J17" si="44">IFERROR(I17/$U17*100,0)</f>
        <v>13.36870026525199</v>
      </c>
      <c r="K17" s="165">
        <v>52</v>
      </c>
      <c r="L17" s="164">
        <f t="shared" ref="L17" si="45">IFERROR(K17/$U17*100,0)</f>
        <v>2.7586206896551726</v>
      </c>
      <c r="M17" s="221">
        <v>2</v>
      </c>
      <c r="N17" s="164">
        <f t="shared" ref="N17" si="46">IFERROR(M17/$U17*100,0)</f>
        <v>0.10610079575596816</v>
      </c>
      <c r="O17" s="221">
        <v>18</v>
      </c>
      <c r="P17" s="164">
        <f t="shared" ref="P17" si="47">IFERROR(O17/$U17*100,0)</f>
        <v>0.95490716180371349</v>
      </c>
      <c r="Q17" s="221">
        <v>123</v>
      </c>
      <c r="R17" s="164">
        <f t="shared" ref="R17" si="48">IFERROR(Q17/$U17*100,0)</f>
        <v>6.5251989389920428</v>
      </c>
      <c r="S17" s="221">
        <v>0</v>
      </c>
      <c r="T17" s="164">
        <f t="shared" ref="T17" si="49">IFERROR(S17/$U17*100,0)</f>
        <v>0</v>
      </c>
      <c r="U17" s="222">
        <f t="shared" si="0"/>
        <v>1885</v>
      </c>
      <c r="V17" s="164">
        <f t="shared" si="8"/>
        <v>83.517944173681883</v>
      </c>
      <c r="W17" s="221">
        <v>0</v>
      </c>
      <c r="X17" s="867">
        <f t="shared" si="9"/>
        <v>0</v>
      </c>
      <c r="Y17" s="221">
        <v>0</v>
      </c>
      <c r="Z17" s="867">
        <f t="shared" si="9"/>
        <v>0</v>
      </c>
      <c r="AA17" s="221">
        <v>0</v>
      </c>
      <c r="AB17" s="867">
        <f t="shared" ref="AB17" si="50">IFERROR(AA17/$U17*100,0)</f>
        <v>0</v>
      </c>
      <c r="AC17" s="221">
        <v>113</v>
      </c>
      <c r="AD17" s="867">
        <f t="shared" ref="AD17" si="51">IFERROR(AC17/$U17*100,0)</f>
        <v>5.9946949602122022</v>
      </c>
    </row>
    <row r="18" spans="1:30" ht="20.100000000000001" customHeight="1" x14ac:dyDescent="0.25">
      <c r="A18" s="223"/>
      <c r="B18" s="66"/>
      <c r="C18" s="66"/>
      <c r="D18" s="170"/>
      <c r="E18" s="170"/>
      <c r="F18" s="167"/>
      <c r="G18" s="170"/>
      <c r="H18" s="167"/>
      <c r="I18" s="170"/>
      <c r="J18" s="167"/>
      <c r="K18" s="170"/>
      <c r="L18" s="167"/>
      <c r="M18" s="224"/>
      <c r="N18" s="167"/>
      <c r="O18" s="224"/>
      <c r="P18" s="167"/>
      <c r="Q18" s="224"/>
      <c r="R18" s="167"/>
      <c r="S18" s="224"/>
      <c r="T18" s="167"/>
      <c r="U18" s="225"/>
      <c r="V18" s="167"/>
      <c r="W18" s="224"/>
      <c r="X18" s="892"/>
      <c r="Y18" s="224"/>
      <c r="Z18" s="892"/>
      <c r="AA18" s="224"/>
      <c r="AB18" s="892"/>
      <c r="AC18" s="224"/>
      <c r="AD18" s="892"/>
    </row>
    <row r="19" spans="1:30" ht="20.100000000000001" customHeight="1" thickBot="1" x14ac:dyDescent="0.3">
      <c r="A19" s="226" t="s">
        <v>509</v>
      </c>
      <c r="B19" s="407"/>
      <c r="C19" s="407"/>
      <c r="D19" s="975">
        <f>SUM(D11:D18)</f>
        <v>22174</v>
      </c>
      <c r="E19" s="975">
        <f>SUM(E11:E18)</f>
        <v>417</v>
      </c>
      <c r="F19" s="976">
        <f t="shared" si="1"/>
        <v>2.3794579172610559</v>
      </c>
      <c r="G19" s="975">
        <f>SUM(G11:G18)</f>
        <v>10650</v>
      </c>
      <c r="H19" s="976">
        <f t="shared" si="1"/>
        <v>60.770328102710415</v>
      </c>
      <c r="I19" s="975">
        <f>SUM(I11:I18)</f>
        <v>3003</v>
      </c>
      <c r="J19" s="976">
        <f t="shared" ref="J19" si="52">IFERROR(I19/$U19*100,0)</f>
        <v>17.13552068473609</v>
      </c>
      <c r="K19" s="975">
        <f>SUM(K11:K18)</f>
        <v>717</v>
      </c>
      <c r="L19" s="976">
        <f t="shared" ref="L19" si="53">IFERROR(K19/$U19*100,0)</f>
        <v>4.0912981455064195</v>
      </c>
      <c r="M19" s="975">
        <f>SUM(M11:M18)</f>
        <v>55</v>
      </c>
      <c r="N19" s="976">
        <f t="shared" ref="N19" si="54">IFERROR(M19/$U19*100,0)</f>
        <v>0.31383737517831667</v>
      </c>
      <c r="O19" s="975">
        <f>SUM(O11:O18)</f>
        <v>795</v>
      </c>
      <c r="P19" s="976">
        <f t="shared" ref="P19" si="55">IFERROR(O19/$U19*100,0)</f>
        <v>4.5363766048502141</v>
      </c>
      <c r="Q19" s="975">
        <f>SUM(Q11:Q18)</f>
        <v>1888</v>
      </c>
      <c r="R19" s="976">
        <f t="shared" ref="R19" si="56">IFERROR(Q19/$U19*100,0)</f>
        <v>10.773181169757489</v>
      </c>
      <c r="S19" s="975">
        <f>SUM(S11:S18)</f>
        <v>0</v>
      </c>
      <c r="T19" s="976">
        <f t="shared" ref="T19" si="57">IFERROR(S19/$U19*100,0)</f>
        <v>0</v>
      </c>
      <c r="U19" s="977">
        <f>SUM(E19,G19,I19,K19,M19,O19,Q19)</f>
        <v>17525</v>
      </c>
      <c r="V19" s="978">
        <f t="shared" si="8"/>
        <v>79.034003788220446</v>
      </c>
      <c r="W19" s="975">
        <f>SUM(W11:W18)</f>
        <v>0</v>
      </c>
      <c r="X19" s="976">
        <f t="shared" si="9"/>
        <v>0</v>
      </c>
      <c r="Y19" s="975">
        <f>SUM(Y11:Y18)</f>
        <v>1</v>
      </c>
      <c r="Z19" s="976">
        <f t="shared" si="9"/>
        <v>5.7061340941512127E-3</v>
      </c>
      <c r="AA19" s="975">
        <f>SUM(AA11:AA18)</f>
        <v>4</v>
      </c>
      <c r="AB19" s="976">
        <f t="shared" ref="AB19" si="58">IFERROR(AA19/$U19*100,0)</f>
        <v>2.2824536376604851E-2</v>
      </c>
      <c r="AC19" s="975">
        <f>SUM(AC11:AC18)</f>
        <v>1016</v>
      </c>
      <c r="AD19" s="976">
        <f t="shared" ref="AD19" si="59">IFERROR(AC19/$U19*100,0)</f>
        <v>5.7974322396576321</v>
      </c>
    </row>
    <row r="20" spans="1:30" x14ac:dyDescent="0.25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228"/>
      <c r="O20" s="80"/>
      <c r="P20" s="80"/>
      <c r="Q20" s="80"/>
      <c r="R20" s="80"/>
      <c r="S20" s="80"/>
      <c r="T20" s="80"/>
      <c r="U20" s="80"/>
      <c r="W20" s="80"/>
      <c r="X20" s="228"/>
      <c r="Y20" s="80"/>
      <c r="Z20" s="80"/>
      <c r="AA20" s="80"/>
      <c r="AB20" s="80"/>
      <c r="AC20" s="80"/>
      <c r="AD20" s="80"/>
    </row>
    <row r="21" spans="1:30" x14ac:dyDescent="0.25">
      <c r="A21" s="544" t="s">
        <v>510</v>
      </c>
      <c r="B21" s="544"/>
      <c r="C21" s="544"/>
    </row>
    <row r="22" spans="1:30" x14ac:dyDescent="0.25">
      <c r="A22" s="544" t="s">
        <v>558</v>
      </c>
      <c r="B22" s="544"/>
      <c r="C22" s="544"/>
      <c r="F22" s="63" t="s">
        <v>1305</v>
      </c>
    </row>
    <row r="23" spans="1:30" x14ac:dyDescent="0.25">
      <c r="A23" s="544" t="s">
        <v>606</v>
      </c>
      <c r="B23" s="544"/>
      <c r="C23" s="544"/>
    </row>
    <row r="24" spans="1:30" x14ac:dyDescent="0.25">
      <c r="A24" s="544" t="s">
        <v>607</v>
      </c>
      <c r="B24" s="544"/>
      <c r="C24" s="544"/>
    </row>
    <row r="25" spans="1:30" x14ac:dyDescent="0.25">
      <c r="A25" s="544" t="s">
        <v>608</v>
      </c>
      <c r="B25" s="544"/>
      <c r="C25" s="544"/>
    </row>
    <row r="26" spans="1:30" x14ac:dyDescent="0.25">
      <c r="A26" s="544" t="s">
        <v>1230</v>
      </c>
      <c r="B26" s="544"/>
      <c r="C26" s="544"/>
    </row>
    <row r="27" spans="1:30" x14ac:dyDescent="0.25">
      <c r="A27" s="544"/>
      <c r="B27" s="544"/>
      <c r="C27" s="544"/>
    </row>
  </sheetData>
  <mergeCells count="14">
    <mergeCell ref="A3:AD3"/>
    <mergeCell ref="A7:A9"/>
    <mergeCell ref="B7:B9"/>
    <mergeCell ref="C7:C9"/>
    <mergeCell ref="D7:D9"/>
    <mergeCell ref="E7:V8"/>
    <mergeCell ref="AC7:AC9"/>
    <mergeCell ref="AD7:AD9"/>
    <mergeCell ref="W7:W9"/>
    <mergeCell ref="X7:X9"/>
    <mergeCell ref="Y7:Y9"/>
    <mergeCell ref="Z7:Z9"/>
    <mergeCell ref="AA7:AA9"/>
    <mergeCell ref="AB7:AB9"/>
  </mergeCells>
  <printOptions horizontalCentered="1"/>
  <pageMargins left="0.84" right="0.78" top="1.1417322834645669" bottom="0.9055118110236221" header="0" footer="0"/>
  <pageSetup paperSize="9" scale="34" orientation="landscape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M26"/>
  <sheetViews>
    <sheetView topLeftCell="D1" zoomScaleNormal="100" workbookViewId="0">
      <selection activeCell="L11" sqref="L11"/>
    </sheetView>
  </sheetViews>
  <sheetFormatPr defaultColWidth="9.140625" defaultRowHeight="15" x14ac:dyDescent="0.25"/>
  <cols>
    <col min="1" max="1" width="8.85546875" style="63" customWidth="1"/>
    <col min="2" max="3" width="21.7109375" style="63" customWidth="1"/>
    <col min="4" max="4" width="14.140625" style="63" customWidth="1"/>
    <col min="5" max="6" width="10.7109375" style="63" customWidth="1"/>
    <col min="7" max="7" width="15" style="63" customWidth="1"/>
    <col min="8" max="10" width="10.7109375" style="63" customWidth="1"/>
    <col min="11" max="11" width="15.42578125" style="63" customWidth="1"/>
    <col min="12" max="12" width="10.7109375" style="63" customWidth="1"/>
    <col min="13" max="256" width="9.140625" style="63"/>
    <col min="257" max="257" width="8.85546875" style="63" customWidth="1"/>
    <col min="258" max="259" width="21.7109375" style="63" customWidth="1"/>
    <col min="260" max="260" width="14.140625" style="63" customWidth="1"/>
    <col min="261" max="262" width="10.7109375" style="63" customWidth="1"/>
    <col min="263" max="263" width="15" style="63" customWidth="1"/>
    <col min="264" max="268" width="10.7109375" style="63" customWidth="1"/>
    <col min="269" max="512" width="9.140625" style="63"/>
    <col min="513" max="513" width="8.85546875" style="63" customWidth="1"/>
    <col min="514" max="515" width="21.7109375" style="63" customWidth="1"/>
    <col min="516" max="516" width="14.140625" style="63" customWidth="1"/>
    <col min="517" max="518" width="10.7109375" style="63" customWidth="1"/>
    <col min="519" max="519" width="15" style="63" customWidth="1"/>
    <col min="520" max="524" width="10.7109375" style="63" customWidth="1"/>
    <col min="525" max="768" width="9.140625" style="63"/>
    <col min="769" max="769" width="8.85546875" style="63" customWidth="1"/>
    <col min="770" max="771" width="21.7109375" style="63" customWidth="1"/>
    <col min="772" max="772" width="14.140625" style="63" customWidth="1"/>
    <col min="773" max="774" width="10.7109375" style="63" customWidth="1"/>
    <col min="775" max="775" width="15" style="63" customWidth="1"/>
    <col min="776" max="780" width="10.7109375" style="63" customWidth="1"/>
    <col min="781" max="1024" width="9.140625" style="63"/>
    <col min="1025" max="1025" width="8.85546875" style="63" customWidth="1"/>
    <col min="1026" max="1027" width="21.7109375" style="63" customWidth="1"/>
    <col min="1028" max="1028" width="14.140625" style="63" customWidth="1"/>
    <col min="1029" max="1030" width="10.7109375" style="63" customWidth="1"/>
    <col min="1031" max="1031" width="15" style="63" customWidth="1"/>
    <col min="1032" max="1036" width="10.7109375" style="63" customWidth="1"/>
    <col min="1037" max="1280" width="9.140625" style="63"/>
    <col min="1281" max="1281" width="8.85546875" style="63" customWidth="1"/>
    <col min="1282" max="1283" width="21.7109375" style="63" customWidth="1"/>
    <col min="1284" max="1284" width="14.140625" style="63" customWidth="1"/>
    <col min="1285" max="1286" width="10.7109375" style="63" customWidth="1"/>
    <col min="1287" max="1287" width="15" style="63" customWidth="1"/>
    <col min="1288" max="1292" width="10.7109375" style="63" customWidth="1"/>
    <col min="1293" max="1536" width="9.140625" style="63"/>
    <col min="1537" max="1537" width="8.85546875" style="63" customWidth="1"/>
    <col min="1538" max="1539" width="21.7109375" style="63" customWidth="1"/>
    <col min="1540" max="1540" width="14.140625" style="63" customWidth="1"/>
    <col min="1541" max="1542" width="10.7109375" style="63" customWidth="1"/>
    <col min="1543" max="1543" width="15" style="63" customWidth="1"/>
    <col min="1544" max="1548" width="10.7109375" style="63" customWidth="1"/>
    <col min="1549" max="1792" width="9.140625" style="63"/>
    <col min="1793" max="1793" width="8.85546875" style="63" customWidth="1"/>
    <col min="1794" max="1795" width="21.7109375" style="63" customWidth="1"/>
    <col min="1796" max="1796" width="14.140625" style="63" customWidth="1"/>
    <col min="1797" max="1798" width="10.7109375" style="63" customWidth="1"/>
    <col min="1799" max="1799" width="15" style="63" customWidth="1"/>
    <col min="1800" max="1804" width="10.7109375" style="63" customWidth="1"/>
    <col min="1805" max="2048" width="9.140625" style="63"/>
    <col min="2049" max="2049" width="8.85546875" style="63" customWidth="1"/>
    <col min="2050" max="2051" width="21.7109375" style="63" customWidth="1"/>
    <col min="2052" max="2052" width="14.140625" style="63" customWidth="1"/>
    <col min="2053" max="2054" width="10.7109375" style="63" customWidth="1"/>
    <col min="2055" max="2055" width="15" style="63" customWidth="1"/>
    <col min="2056" max="2060" width="10.7109375" style="63" customWidth="1"/>
    <col min="2061" max="2304" width="9.140625" style="63"/>
    <col min="2305" max="2305" width="8.85546875" style="63" customWidth="1"/>
    <col min="2306" max="2307" width="21.7109375" style="63" customWidth="1"/>
    <col min="2308" max="2308" width="14.140625" style="63" customWidth="1"/>
    <col min="2309" max="2310" width="10.7109375" style="63" customWidth="1"/>
    <col min="2311" max="2311" width="15" style="63" customWidth="1"/>
    <col min="2312" max="2316" width="10.7109375" style="63" customWidth="1"/>
    <col min="2317" max="2560" width="9.140625" style="63"/>
    <col min="2561" max="2561" width="8.85546875" style="63" customWidth="1"/>
    <col min="2562" max="2563" width="21.7109375" style="63" customWidth="1"/>
    <col min="2564" max="2564" width="14.140625" style="63" customWidth="1"/>
    <col min="2565" max="2566" width="10.7109375" style="63" customWidth="1"/>
    <col min="2567" max="2567" width="15" style="63" customWidth="1"/>
    <col min="2568" max="2572" width="10.7109375" style="63" customWidth="1"/>
    <col min="2573" max="2816" width="9.140625" style="63"/>
    <col min="2817" max="2817" width="8.85546875" style="63" customWidth="1"/>
    <col min="2818" max="2819" width="21.7109375" style="63" customWidth="1"/>
    <col min="2820" max="2820" width="14.140625" style="63" customWidth="1"/>
    <col min="2821" max="2822" width="10.7109375" style="63" customWidth="1"/>
    <col min="2823" max="2823" width="15" style="63" customWidth="1"/>
    <col min="2824" max="2828" width="10.7109375" style="63" customWidth="1"/>
    <col min="2829" max="3072" width="9.140625" style="63"/>
    <col min="3073" max="3073" width="8.85546875" style="63" customWidth="1"/>
    <col min="3074" max="3075" width="21.7109375" style="63" customWidth="1"/>
    <col min="3076" max="3076" width="14.140625" style="63" customWidth="1"/>
    <col min="3077" max="3078" width="10.7109375" style="63" customWidth="1"/>
    <col min="3079" max="3079" width="15" style="63" customWidth="1"/>
    <col min="3080" max="3084" width="10.7109375" style="63" customWidth="1"/>
    <col min="3085" max="3328" width="9.140625" style="63"/>
    <col min="3329" max="3329" width="8.85546875" style="63" customWidth="1"/>
    <col min="3330" max="3331" width="21.7109375" style="63" customWidth="1"/>
    <col min="3332" max="3332" width="14.140625" style="63" customWidth="1"/>
    <col min="3333" max="3334" width="10.7109375" style="63" customWidth="1"/>
    <col min="3335" max="3335" width="15" style="63" customWidth="1"/>
    <col min="3336" max="3340" width="10.7109375" style="63" customWidth="1"/>
    <col min="3341" max="3584" width="9.140625" style="63"/>
    <col min="3585" max="3585" width="8.85546875" style="63" customWidth="1"/>
    <col min="3586" max="3587" width="21.7109375" style="63" customWidth="1"/>
    <col min="3588" max="3588" width="14.140625" style="63" customWidth="1"/>
    <col min="3589" max="3590" width="10.7109375" style="63" customWidth="1"/>
    <col min="3591" max="3591" width="15" style="63" customWidth="1"/>
    <col min="3592" max="3596" width="10.7109375" style="63" customWidth="1"/>
    <col min="3597" max="3840" width="9.140625" style="63"/>
    <col min="3841" max="3841" width="8.85546875" style="63" customWidth="1"/>
    <col min="3842" max="3843" width="21.7109375" style="63" customWidth="1"/>
    <col min="3844" max="3844" width="14.140625" style="63" customWidth="1"/>
    <col min="3845" max="3846" width="10.7109375" style="63" customWidth="1"/>
    <col min="3847" max="3847" width="15" style="63" customWidth="1"/>
    <col min="3848" max="3852" width="10.7109375" style="63" customWidth="1"/>
    <col min="3853" max="4096" width="9.140625" style="63"/>
    <col min="4097" max="4097" width="8.85546875" style="63" customWidth="1"/>
    <col min="4098" max="4099" width="21.7109375" style="63" customWidth="1"/>
    <col min="4100" max="4100" width="14.140625" style="63" customWidth="1"/>
    <col min="4101" max="4102" width="10.7109375" style="63" customWidth="1"/>
    <col min="4103" max="4103" width="15" style="63" customWidth="1"/>
    <col min="4104" max="4108" width="10.7109375" style="63" customWidth="1"/>
    <col min="4109" max="4352" width="9.140625" style="63"/>
    <col min="4353" max="4353" width="8.85546875" style="63" customWidth="1"/>
    <col min="4354" max="4355" width="21.7109375" style="63" customWidth="1"/>
    <col min="4356" max="4356" width="14.140625" style="63" customWidth="1"/>
    <col min="4357" max="4358" width="10.7109375" style="63" customWidth="1"/>
    <col min="4359" max="4359" width="15" style="63" customWidth="1"/>
    <col min="4360" max="4364" width="10.7109375" style="63" customWidth="1"/>
    <col min="4365" max="4608" width="9.140625" style="63"/>
    <col min="4609" max="4609" width="8.85546875" style="63" customWidth="1"/>
    <col min="4610" max="4611" width="21.7109375" style="63" customWidth="1"/>
    <col min="4612" max="4612" width="14.140625" style="63" customWidth="1"/>
    <col min="4613" max="4614" width="10.7109375" style="63" customWidth="1"/>
    <col min="4615" max="4615" width="15" style="63" customWidth="1"/>
    <col min="4616" max="4620" width="10.7109375" style="63" customWidth="1"/>
    <col min="4621" max="4864" width="9.140625" style="63"/>
    <col min="4865" max="4865" width="8.85546875" style="63" customWidth="1"/>
    <col min="4866" max="4867" width="21.7109375" style="63" customWidth="1"/>
    <col min="4868" max="4868" width="14.140625" style="63" customWidth="1"/>
    <col min="4869" max="4870" width="10.7109375" style="63" customWidth="1"/>
    <col min="4871" max="4871" width="15" style="63" customWidth="1"/>
    <col min="4872" max="4876" width="10.7109375" style="63" customWidth="1"/>
    <col min="4877" max="5120" width="9.140625" style="63"/>
    <col min="5121" max="5121" width="8.85546875" style="63" customWidth="1"/>
    <col min="5122" max="5123" width="21.7109375" style="63" customWidth="1"/>
    <col min="5124" max="5124" width="14.140625" style="63" customWidth="1"/>
    <col min="5125" max="5126" width="10.7109375" style="63" customWidth="1"/>
    <col min="5127" max="5127" width="15" style="63" customWidth="1"/>
    <col min="5128" max="5132" width="10.7109375" style="63" customWidth="1"/>
    <col min="5133" max="5376" width="9.140625" style="63"/>
    <col min="5377" max="5377" width="8.85546875" style="63" customWidth="1"/>
    <col min="5378" max="5379" width="21.7109375" style="63" customWidth="1"/>
    <col min="5380" max="5380" width="14.140625" style="63" customWidth="1"/>
    <col min="5381" max="5382" width="10.7109375" style="63" customWidth="1"/>
    <col min="5383" max="5383" width="15" style="63" customWidth="1"/>
    <col min="5384" max="5388" width="10.7109375" style="63" customWidth="1"/>
    <col min="5389" max="5632" width="9.140625" style="63"/>
    <col min="5633" max="5633" width="8.85546875" style="63" customWidth="1"/>
    <col min="5634" max="5635" width="21.7109375" style="63" customWidth="1"/>
    <col min="5636" max="5636" width="14.140625" style="63" customWidth="1"/>
    <col min="5637" max="5638" width="10.7109375" style="63" customWidth="1"/>
    <col min="5639" max="5639" width="15" style="63" customWidth="1"/>
    <col min="5640" max="5644" width="10.7109375" style="63" customWidth="1"/>
    <col min="5645" max="5888" width="9.140625" style="63"/>
    <col min="5889" max="5889" width="8.85546875" style="63" customWidth="1"/>
    <col min="5890" max="5891" width="21.7109375" style="63" customWidth="1"/>
    <col min="5892" max="5892" width="14.140625" style="63" customWidth="1"/>
    <col min="5893" max="5894" width="10.7109375" style="63" customWidth="1"/>
    <col min="5895" max="5895" width="15" style="63" customWidth="1"/>
    <col min="5896" max="5900" width="10.7109375" style="63" customWidth="1"/>
    <col min="5901" max="6144" width="9.140625" style="63"/>
    <col min="6145" max="6145" width="8.85546875" style="63" customWidth="1"/>
    <col min="6146" max="6147" width="21.7109375" style="63" customWidth="1"/>
    <col min="6148" max="6148" width="14.140625" style="63" customWidth="1"/>
    <col min="6149" max="6150" width="10.7109375" style="63" customWidth="1"/>
    <col min="6151" max="6151" width="15" style="63" customWidth="1"/>
    <col min="6152" max="6156" width="10.7109375" style="63" customWidth="1"/>
    <col min="6157" max="6400" width="9.140625" style="63"/>
    <col min="6401" max="6401" width="8.85546875" style="63" customWidth="1"/>
    <col min="6402" max="6403" width="21.7109375" style="63" customWidth="1"/>
    <col min="6404" max="6404" width="14.140625" style="63" customWidth="1"/>
    <col min="6405" max="6406" width="10.7109375" style="63" customWidth="1"/>
    <col min="6407" max="6407" width="15" style="63" customWidth="1"/>
    <col min="6408" max="6412" width="10.7109375" style="63" customWidth="1"/>
    <col min="6413" max="6656" width="9.140625" style="63"/>
    <col min="6657" max="6657" width="8.85546875" style="63" customWidth="1"/>
    <col min="6658" max="6659" width="21.7109375" style="63" customWidth="1"/>
    <col min="6660" max="6660" width="14.140625" style="63" customWidth="1"/>
    <col min="6661" max="6662" width="10.7109375" style="63" customWidth="1"/>
    <col min="6663" max="6663" width="15" style="63" customWidth="1"/>
    <col min="6664" max="6668" width="10.7109375" style="63" customWidth="1"/>
    <col min="6669" max="6912" width="9.140625" style="63"/>
    <col min="6913" max="6913" width="8.85546875" style="63" customWidth="1"/>
    <col min="6914" max="6915" width="21.7109375" style="63" customWidth="1"/>
    <col min="6916" max="6916" width="14.140625" style="63" customWidth="1"/>
    <col min="6917" max="6918" width="10.7109375" style="63" customWidth="1"/>
    <col min="6919" max="6919" width="15" style="63" customWidth="1"/>
    <col min="6920" max="6924" width="10.7109375" style="63" customWidth="1"/>
    <col min="6925" max="7168" width="9.140625" style="63"/>
    <col min="7169" max="7169" width="8.85546875" style="63" customWidth="1"/>
    <col min="7170" max="7171" width="21.7109375" style="63" customWidth="1"/>
    <col min="7172" max="7172" width="14.140625" style="63" customWidth="1"/>
    <col min="7173" max="7174" width="10.7109375" style="63" customWidth="1"/>
    <col min="7175" max="7175" width="15" style="63" customWidth="1"/>
    <col min="7176" max="7180" width="10.7109375" style="63" customWidth="1"/>
    <col min="7181" max="7424" width="9.140625" style="63"/>
    <col min="7425" max="7425" width="8.85546875" style="63" customWidth="1"/>
    <col min="7426" max="7427" width="21.7109375" style="63" customWidth="1"/>
    <col min="7428" max="7428" width="14.140625" style="63" customWidth="1"/>
    <col min="7429" max="7430" width="10.7109375" style="63" customWidth="1"/>
    <col min="7431" max="7431" width="15" style="63" customWidth="1"/>
    <col min="7432" max="7436" width="10.7109375" style="63" customWidth="1"/>
    <col min="7437" max="7680" width="9.140625" style="63"/>
    <col min="7681" max="7681" width="8.85546875" style="63" customWidth="1"/>
    <col min="7682" max="7683" width="21.7109375" style="63" customWidth="1"/>
    <col min="7684" max="7684" width="14.140625" style="63" customWidth="1"/>
    <col min="7685" max="7686" width="10.7109375" style="63" customWidth="1"/>
    <col min="7687" max="7687" width="15" style="63" customWidth="1"/>
    <col min="7688" max="7692" width="10.7109375" style="63" customWidth="1"/>
    <col min="7693" max="7936" width="9.140625" style="63"/>
    <col min="7937" max="7937" width="8.85546875" style="63" customWidth="1"/>
    <col min="7938" max="7939" width="21.7109375" style="63" customWidth="1"/>
    <col min="7940" max="7940" width="14.140625" style="63" customWidth="1"/>
    <col min="7941" max="7942" width="10.7109375" style="63" customWidth="1"/>
    <col min="7943" max="7943" width="15" style="63" customWidth="1"/>
    <col min="7944" max="7948" width="10.7109375" style="63" customWidth="1"/>
    <col min="7949" max="8192" width="9.140625" style="63"/>
    <col min="8193" max="8193" width="8.85546875" style="63" customWidth="1"/>
    <col min="8194" max="8195" width="21.7109375" style="63" customWidth="1"/>
    <col min="8196" max="8196" width="14.140625" style="63" customWidth="1"/>
    <col min="8197" max="8198" width="10.7109375" style="63" customWidth="1"/>
    <col min="8199" max="8199" width="15" style="63" customWidth="1"/>
    <col min="8200" max="8204" width="10.7109375" style="63" customWidth="1"/>
    <col min="8205" max="8448" width="9.140625" style="63"/>
    <col min="8449" max="8449" width="8.85546875" style="63" customWidth="1"/>
    <col min="8450" max="8451" width="21.7109375" style="63" customWidth="1"/>
    <col min="8452" max="8452" width="14.140625" style="63" customWidth="1"/>
    <col min="8453" max="8454" width="10.7109375" style="63" customWidth="1"/>
    <col min="8455" max="8455" width="15" style="63" customWidth="1"/>
    <col min="8456" max="8460" width="10.7109375" style="63" customWidth="1"/>
    <col min="8461" max="8704" width="9.140625" style="63"/>
    <col min="8705" max="8705" width="8.85546875" style="63" customWidth="1"/>
    <col min="8706" max="8707" width="21.7109375" style="63" customWidth="1"/>
    <col min="8708" max="8708" width="14.140625" style="63" customWidth="1"/>
    <col min="8709" max="8710" width="10.7109375" style="63" customWidth="1"/>
    <col min="8711" max="8711" width="15" style="63" customWidth="1"/>
    <col min="8712" max="8716" width="10.7109375" style="63" customWidth="1"/>
    <col min="8717" max="8960" width="9.140625" style="63"/>
    <col min="8961" max="8961" width="8.85546875" style="63" customWidth="1"/>
    <col min="8962" max="8963" width="21.7109375" style="63" customWidth="1"/>
    <col min="8964" max="8964" width="14.140625" style="63" customWidth="1"/>
    <col min="8965" max="8966" width="10.7109375" style="63" customWidth="1"/>
    <col min="8967" max="8967" width="15" style="63" customWidth="1"/>
    <col min="8968" max="8972" width="10.7109375" style="63" customWidth="1"/>
    <col min="8973" max="9216" width="9.140625" style="63"/>
    <col min="9217" max="9217" width="8.85546875" style="63" customWidth="1"/>
    <col min="9218" max="9219" width="21.7109375" style="63" customWidth="1"/>
    <col min="9220" max="9220" width="14.140625" style="63" customWidth="1"/>
    <col min="9221" max="9222" width="10.7109375" style="63" customWidth="1"/>
    <col min="9223" max="9223" width="15" style="63" customWidth="1"/>
    <col min="9224" max="9228" width="10.7109375" style="63" customWidth="1"/>
    <col min="9229" max="9472" width="9.140625" style="63"/>
    <col min="9473" max="9473" width="8.85546875" style="63" customWidth="1"/>
    <col min="9474" max="9475" width="21.7109375" style="63" customWidth="1"/>
    <col min="9476" max="9476" width="14.140625" style="63" customWidth="1"/>
    <col min="9477" max="9478" width="10.7109375" style="63" customWidth="1"/>
    <col min="9479" max="9479" width="15" style="63" customWidth="1"/>
    <col min="9480" max="9484" width="10.7109375" style="63" customWidth="1"/>
    <col min="9485" max="9728" width="9.140625" style="63"/>
    <col min="9729" max="9729" width="8.85546875" style="63" customWidth="1"/>
    <col min="9730" max="9731" width="21.7109375" style="63" customWidth="1"/>
    <col min="9732" max="9732" width="14.140625" style="63" customWidth="1"/>
    <col min="9733" max="9734" width="10.7109375" style="63" customWidth="1"/>
    <col min="9735" max="9735" width="15" style="63" customWidth="1"/>
    <col min="9736" max="9740" width="10.7109375" style="63" customWidth="1"/>
    <col min="9741" max="9984" width="9.140625" style="63"/>
    <col min="9985" max="9985" width="8.85546875" style="63" customWidth="1"/>
    <col min="9986" max="9987" width="21.7109375" style="63" customWidth="1"/>
    <col min="9988" max="9988" width="14.140625" style="63" customWidth="1"/>
    <col min="9989" max="9990" width="10.7109375" style="63" customWidth="1"/>
    <col min="9991" max="9991" width="15" style="63" customWidth="1"/>
    <col min="9992" max="9996" width="10.7109375" style="63" customWidth="1"/>
    <col min="9997" max="10240" width="9.140625" style="63"/>
    <col min="10241" max="10241" width="8.85546875" style="63" customWidth="1"/>
    <col min="10242" max="10243" width="21.7109375" style="63" customWidth="1"/>
    <col min="10244" max="10244" width="14.140625" style="63" customWidth="1"/>
    <col min="10245" max="10246" width="10.7109375" style="63" customWidth="1"/>
    <col min="10247" max="10247" width="15" style="63" customWidth="1"/>
    <col min="10248" max="10252" width="10.7109375" style="63" customWidth="1"/>
    <col min="10253" max="10496" width="9.140625" style="63"/>
    <col min="10497" max="10497" width="8.85546875" style="63" customWidth="1"/>
    <col min="10498" max="10499" width="21.7109375" style="63" customWidth="1"/>
    <col min="10500" max="10500" width="14.140625" style="63" customWidth="1"/>
    <col min="10501" max="10502" width="10.7109375" style="63" customWidth="1"/>
    <col min="10503" max="10503" width="15" style="63" customWidth="1"/>
    <col min="10504" max="10508" width="10.7109375" style="63" customWidth="1"/>
    <col min="10509" max="10752" width="9.140625" style="63"/>
    <col min="10753" max="10753" width="8.85546875" style="63" customWidth="1"/>
    <col min="10754" max="10755" width="21.7109375" style="63" customWidth="1"/>
    <col min="10756" max="10756" width="14.140625" style="63" customWidth="1"/>
    <col min="10757" max="10758" width="10.7109375" style="63" customWidth="1"/>
    <col min="10759" max="10759" width="15" style="63" customWidth="1"/>
    <col min="10760" max="10764" width="10.7109375" style="63" customWidth="1"/>
    <col min="10765" max="11008" width="9.140625" style="63"/>
    <col min="11009" max="11009" width="8.85546875" style="63" customWidth="1"/>
    <col min="11010" max="11011" width="21.7109375" style="63" customWidth="1"/>
    <col min="11012" max="11012" width="14.140625" style="63" customWidth="1"/>
    <col min="11013" max="11014" width="10.7109375" style="63" customWidth="1"/>
    <col min="11015" max="11015" width="15" style="63" customWidth="1"/>
    <col min="11016" max="11020" width="10.7109375" style="63" customWidth="1"/>
    <col min="11021" max="11264" width="9.140625" style="63"/>
    <col min="11265" max="11265" width="8.85546875" style="63" customWidth="1"/>
    <col min="11266" max="11267" width="21.7109375" style="63" customWidth="1"/>
    <col min="11268" max="11268" width="14.140625" style="63" customWidth="1"/>
    <col min="11269" max="11270" width="10.7109375" style="63" customWidth="1"/>
    <col min="11271" max="11271" width="15" style="63" customWidth="1"/>
    <col min="11272" max="11276" width="10.7109375" style="63" customWidth="1"/>
    <col min="11277" max="11520" width="9.140625" style="63"/>
    <col min="11521" max="11521" width="8.85546875" style="63" customWidth="1"/>
    <col min="11522" max="11523" width="21.7109375" style="63" customWidth="1"/>
    <col min="11524" max="11524" width="14.140625" style="63" customWidth="1"/>
    <col min="11525" max="11526" width="10.7109375" style="63" customWidth="1"/>
    <col min="11527" max="11527" width="15" style="63" customWidth="1"/>
    <col min="11528" max="11532" width="10.7109375" style="63" customWidth="1"/>
    <col min="11533" max="11776" width="9.140625" style="63"/>
    <col min="11777" max="11777" width="8.85546875" style="63" customWidth="1"/>
    <col min="11778" max="11779" width="21.7109375" style="63" customWidth="1"/>
    <col min="11780" max="11780" width="14.140625" style="63" customWidth="1"/>
    <col min="11781" max="11782" width="10.7109375" style="63" customWidth="1"/>
    <col min="11783" max="11783" width="15" style="63" customWidth="1"/>
    <col min="11784" max="11788" width="10.7109375" style="63" customWidth="1"/>
    <col min="11789" max="12032" width="9.140625" style="63"/>
    <col min="12033" max="12033" width="8.85546875" style="63" customWidth="1"/>
    <col min="12034" max="12035" width="21.7109375" style="63" customWidth="1"/>
    <col min="12036" max="12036" width="14.140625" style="63" customWidth="1"/>
    <col min="12037" max="12038" width="10.7109375" style="63" customWidth="1"/>
    <col min="12039" max="12039" width="15" style="63" customWidth="1"/>
    <col min="12040" max="12044" width="10.7109375" style="63" customWidth="1"/>
    <col min="12045" max="12288" width="9.140625" style="63"/>
    <col min="12289" max="12289" width="8.85546875" style="63" customWidth="1"/>
    <col min="12290" max="12291" width="21.7109375" style="63" customWidth="1"/>
    <col min="12292" max="12292" width="14.140625" style="63" customWidth="1"/>
    <col min="12293" max="12294" width="10.7109375" style="63" customWidth="1"/>
    <col min="12295" max="12295" width="15" style="63" customWidth="1"/>
    <col min="12296" max="12300" width="10.7109375" style="63" customWidth="1"/>
    <col min="12301" max="12544" width="9.140625" style="63"/>
    <col min="12545" max="12545" width="8.85546875" style="63" customWidth="1"/>
    <col min="12546" max="12547" width="21.7109375" style="63" customWidth="1"/>
    <col min="12548" max="12548" width="14.140625" style="63" customWidth="1"/>
    <col min="12549" max="12550" width="10.7109375" style="63" customWidth="1"/>
    <col min="12551" max="12551" width="15" style="63" customWidth="1"/>
    <col min="12552" max="12556" width="10.7109375" style="63" customWidth="1"/>
    <col min="12557" max="12800" width="9.140625" style="63"/>
    <col min="12801" max="12801" width="8.85546875" style="63" customWidth="1"/>
    <col min="12802" max="12803" width="21.7109375" style="63" customWidth="1"/>
    <col min="12804" max="12804" width="14.140625" style="63" customWidth="1"/>
    <col min="12805" max="12806" width="10.7109375" style="63" customWidth="1"/>
    <col min="12807" max="12807" width="15" style="63" customWidth="1"/>
    <col min="12808" max="12812" width="10.7109375" style="63" customWidth="1"/>
    <col min="12813" max="13056" width="9.140625" style="63"/>
    <col min="13057" max="13057" width="8.85546875" style="63" customWidth="1"/>
    <col min="13058" max="13059" width="21.7109375" style="63" customWidth="1"/>
    <col min="13060" max="13060" width="14.140625" style="63" customWidth="1"/>
    <col min="13061" max="13062" width="10.7109375" style="63" customWidth="1"/>
    <col min="13063" max="13063" width="15" style="63" customWidth="1"/>
    <col min="13064" max="13068" width="10.7109375" style="63" customWidth="1"/>
    <col min="13069" max="13312" width="9.140625" style="63"/>
    <col min="13313" max="13313" width="8.85546875" style="63" customWidth="1"/>
    <col min="13314" max="13315" width="21.7109375" style="63" customWidth="1"/>
    <col min="13316" max="13316" width="14.140625" style="63" customWidth="1"/>
    <col min="13317" max="13318" width="10.7109375" style="63" customWidth="1"/>
    <col min="13319" max="13319" width="15" style="63" customWidth="1"/>
    <col min="13320" max="13324" width="10.7109375" style="63" customWidth="1"/>
    <col min="13325" max="13568" width="9.140625" style="63"/>
    <col min="13569" max="13569" width="8.85546875" style="63" customWidth="1"/>
    <col min="13570" max="13571" width="21.7109375" style="63" customWidth="1"/>
    <col min="13572" max="13572" width="14.140625" style="63" customWidth="1"/>
    <col min="13573" max="13574" width="10.7109375" style="63" customWidth="1"/>
    <col min="13575" max="13575" width="15" style="63" customWidth="1"/>
    <col min="13576" max="13580" width="10.7109375" style="63" customWidth="1"/>
    <col min="13581" max="13824" width="9.140625" style="63"/>
    <col min="13825" max="13825" width="8.85546875" style="63" customWidth="1"/>
    <col min="13826" max="13827" width="21.7109375" style="63" customWidth="1"/>
    <col min="13828" max="13828" width="14.140625" style="63" customWidth="1"/>
    <col min="13829" max="13830" width="10.7109375" style="63" customWidth="1"/>
    <col min="13831" max="13831" width="15" style="63" customWidth="1"/>
    <col min="13832" max="13836" width="10.7109375" style="63" customWidth="1"/>
    <col min="13837" max="14080" width="9.140625" style="63"/>
    <col min="14081" max="14081" width="8.85546875" style="63" customWidth="1"/>
    <col min="14082" max="14083" width="21.7109375" style="63" customWidth="1"/>
    <col min="14084" max="14084" width="14.140625" style="63" customWidth="1"/>
    <col min="14085" max="14086" width="10.7109375" style="63" customWidth="1"/>
    <col min="14087" max="14087" width="15" style="63" customWidth="1"/>
    <col min="14088" max="14092" width="10.7109375" style="63" customWidth="1"/>
    <col min="14093" max="14336" width="9.140625" style="63"/>
    <col min="14337" max="14337" width="8.85546875" style="63" customWidth="1"/>
    <col min="14338" max="14339" width="21.7109375" style="63" customWidth="1"/>
    <col min="14340" max="14340" width="14.140625" style="63" customWidth="1"/>
    <col min="14341" max="14342" width="10.7109375" style="63" customWidth="1"/>
    <col min="14343" max="14343" width="15" style="63" customWidth="1"/>
    <col min="14344" max="14348" width="10.7109375" style="63" customWidth="1"/>
    <col min="14349" max="14592" width="9.140625" style="63"/>
    <col min="14593" max="14593" width="8.85546875" style="63" customWidth="1"/>
    <col min="14594" max="14595" width="21.7109375" style="63" customWidth="1"/>
    <col min="14596" max="14596" width="14.140625" style="63" customWidth="1"/>
    <col min="14597" max="14598" width="10.7109375" style="63" customWidth="1"/>
    <col min="14599" max="14599" width="15" style="63" customWidth="1"/>
    <col min="14600" max="14604" width="10.7109375" style="63" customWidth="1"/>
    <col min="14605" max="14848" width="9.140625" style="63"/>
    <col min="14849" max="14849" width="8.85546875" style="63" customWidth="1"/>
    <col min="14850" max="14851" width="21.7109375" style="63" customWidth="1"/>
    <col min="14852" max="14852" width="14.140625" style="63" customWidth="1"/>
    <col min="14853" max="14854" width="10.7109375" style="63" customWidth="1"/>
    <col min="14855" max="14855" width="15" style="63" customWidth="1"/>
    <col min="14856" max="14860" width="10.7109375" style="63" customWidth="1"/>
    <col min="14861" max="15104" width="9.140625" style="63"/>
    <col min="15105" max="15105" width="8.85546875" style="63" customWidth="1"/>
    <col min="15106" max="15107" width="21.7109375" style="63" customWidth="1"/>
    <col min="15108" max="15108" width="14.140625" style="63" customWidth="1"/>
    <col min="15109" max="15110" width="10.7109375" style="63" customWidth="1"/>
    <col min="15111" max="15111" width="15" style="63" customWidth="1"/>
    <col min="15112" max="15116" width="10.7109375" style="63" customWidth="1"/>
    <col min="15117" max="15360" width="9.140625" style="63"/>
    <col min="15361" max="15361" width="8.85546875" style="63" customWidth="1"/>
    <col min="15362" max="15363" width="21.7109375" style="63" customWidth="1"/>
    <col min="15364" max="15364" width="14.140625" style="63" customWidth="1"/>
    <col min="15365" max="15366" width="10.7109375" style="63" customWidth="1"/>
    <col min="15367" max="15367" width="15" style="63" customWidth="1"/>
    <col min="15368" max="15372" width="10.7109375" style="63" customWidth="1"/>
    <col min="15373" max="15616" width="9.140625" style="63"/>
    <col min="15617" max="15617" width="8.85546875" style="63" customWidth="1"/>
    <col min="15618" max="15619" width="21.7109375" style="63" customWidth="1"/>
    <col min="15620" max="15620" width="14.140625" style="63" customWidth="1"/>
    <col min="15621" max="15622" width="10.7109375" style="63" customWidth="1"/>
    <col min="15623" max="15623" width="15" style="63" customWidth="1"/>
    <col min="15624" max="15628" width="10.7109375" style="63" customWidth="1"/>
    <col min="15629" max="15872" width="9.140625" style="63"/>
    <col min="15873" max="15873" width="8.85546875" style="63" customWidth="1"/>
    <col min="15874" max="15875" width="21.7109375" style="63" customWidth="1"/>
    <col min="15876" max="15876" width="14.140625" style="63" customWidth="1"/>
    <col min="15877" max="15878" width="10.7109375" style="63" customWidth="1"/>
    <col min="15879" max="15879" width="15" style="63" customWidth="1"/>
    <col min="15880" max="15884" width="10.7109375" style="63" customWidth="1"/>
    <col min="15885" max="16128" width="9.140625" style="63"/>
    <col min="16129" max="16129" width="8.85546875" style="63" customWidth="1"/>
    <col min="16130" max="16131" width="21.7109375" style="63" customWidth="1"/>
    <col min="16132" max="16132" width="14.140625" style="63" customWidth="1"/>
    <col min="16133" max="16134" width="10.7109375" style="63" customWidth="1"/>
    <col min="16135" max="16135" width="15" style="63" customWidth="1"/>
    <col min="16136" max="16140" width="10.7109375" style="63" customWidth="1"/>
    <col min="16141" max="16384" width="9.140625" style="63"/>
  </cols>
  <sheetData>
    <row r="1" spans="1:12" s="160" customFormat="1" ht="15.75" x14ac:dyDescent="0.25">
      <c r="A1" s="217" t="s">
        <v>619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</row>
    <row r="2" spans="1:12" s="160" customFormat="1" ht="15.75" x14ac:dyDescent="0.25">
      <c r="A2" s="485"/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</row>
    <row r="3" spans="1:12" s="160" customFormat="1" ht="15.75" x14ac:dyDescent="0.25">
      <c r="A3" s="1188" t="s">
        <v>609</v>
      </c>
      <c r="B3" s="1188"/>
      <c r="C3" s="1188"/>
      <c r="D3" s="1188"/>
      <c r="E3" s="1188"/>
      <c r="F3" s="1188"/>
      <c r="G3" s="1188"/>
      <c r="H3" s="1188"/>
      <c r="I3" s="1188"/>
      <c r="J3" s="1188"/>
      <c r="K3" s="1188"/>
      <c r="L3" s="1188"/>
    </row>
    <row r="4" spans="1:12" s="160" customFormat="1" ht="15.75" x14ac:dyDescent="0.25">
      <c r="D4" s="160" t="s">
        <v>610</v>
      </c>
      <c r="L4" s="425"/>
    </row>
    <row r="5" spans="1:12" s="160" customFormat="1" ht="15.75" x14ac:dyDescent="0.25">
      <c r="E5" s="672" t="str">
        <f>'1'!E5</f>
        <v>KABUPATEN</v>
      </c>
      <c r="F5" s="428" t="str">
        <f>'1'!$F$5</f>
        <v>BELITUNG TIMUR</v>
      </c>
    </row>
    <row r="6" spans="1:12" s="160" customFormat="1" ht="15.75" x14ac:dyDescent="0.25">
      <c r="E6" s="672" t="str">
        <f>'1'!E6</f>
        <v>TAHUN</v>
      </c>
      <c r="F6" s="428">
        <f>'1'!$F$6</f>
        <v>2023</v>
      </c>
    </row>
    <row r="7" spans="1:12" ht="15.75" thickBot="1" x14ac:dyDescent="0.3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1:12" ht="18" customHeight="1" x14ac:dyDescent="0.25">
      <c r="A8" s="1297" t="s">
        <v>2</v>
      </c>
      <c r="B8" s="1190" t="s">
        <v>253</v>
      </c>
      <c r="C8" s="1190" t="s">
        <v>407</v>
      </c>
      <c r="D8" s="1179" t="s">
        <v>597</v>
      </c>
      <c r="E8" s="1298" t="s">
        <v>611</v>
      </c>
      <c r="F8" s="1298" t="s">
        <v>27</v>
      </c>
      <c r="G8" s="1298" t="s">
        <v>612</v>
      </c>
      <c r="H8" s="1298" t="s">
        <v>27</v>
      </c>
      <c r="I8" s="1298" t="s">
        <v>613</v>
      </c>
      <c r="J8" s="1298" t="s">
        <v>27</v>
      </c>
      <c r="K8" s="1298" t="s">
        <v>614</v>
      </c>
      <c r="L8" s="1295" t="s">
        <v>27</v>
      </c>
    </row>
    <row r="9" spans="1:12" ht="18" customHeight="1" x14ac:dyDescent="0.25">
      <c r="A9" s="1290"/>
      <c r="B9" s="1164"/>
      <c r="C9" s="1164"/>
      <c r="D9" s="1169"/>
      <c r="E9" s="1299"/>
      <c r="F9" s="1299"/>
      <c r="G9" s="1299"/>
      <c r="H9" s="1299"/>
      <c r="I9" s="1299"/>
      <c r="J9" s="1299"/>
      <c r="K9" s="1299"/>
      <c r="L9" s="1296"/>
    </row>
    <row r="10" spans="1:12" ht="38.25" customHeight="1" x14ac:dyDescent="0.25">
      <c r="A10" s="1291"/>
      <c r="B10" s="1165"/>
      <c r="C10" s="1165"/>
      <c r="D10" s="1170"/>
      <c r="E10" s="1299"/>
      <c r="F10" s="1299"/>
      <c r="G10" s="1299"/>
      <c r="H10" s="1299"/>
      <c r="I10" s="1299"/>
      <c r="J10" s="1299"/>
      <c r="K10" s="1299"/>
      <c r="L10" s="1296"/>
    </row>
    <row r="11" spans="1:12" s="747" customFormat="1" ht="21" customHeight="1" x14ac:dyDescent="0.25">
      <c r="A11" s="764">
        <v>1</v>
      </c>
      <c r="B11" s="745">
        <v>2</v>
      </c>
      <c r="C11" s="745">
        <v>3</v>
      </c>
      <c r="D11" s="745">
        <v>4</v>
      </c>
      <c r="E11" s="766">
        <v>5</v>
      </c>
      <c r="F11" s="766">
        <v>6</v>
      </c>
      <c r="G11" s="766">
        <v>7</v>
      </c>
      <c r="H11" s="766">
        <v>8</v>
      </c>
      <c r="I11" s="766">
        <v>9</v>
      </c>
      <c r="J11" s="766">
        <v>10</v>
      </c>
      <c r="K11" s="766">
        <v>11</v>
      </c>
      <c r="L11" s="767">
        <v>12</v>
      </c>
    </row>
    <row r="12" spans="1:12" ht="20.100000000000001" customHeight="1" x14ac:dyDescent="0.25">
      <c r="A12" s="848">
        <v>1</v>
      </c>
      <c r="B12" s="93" t="str">
        <f>'9'!B9</f>
        <v>Manggar</v>
      </c>
      <c r="C12" s="93" t="str">
        <f>'29'!C11</f>
        <v>Manggar</v>
      </c>
      <c r="D12" s="165">
        <f>'29'!D11</f>
        <v>6797</v>
      </c>
      <c r="E12" s="165">
        <v>1048</v>
      </c>
      <c r="F12" s="164">
        <f>IFERROR(E12/D12*100,0)</f>
        <v>15.418567014859496</v>
      </c>
      <c r="G12" s="165">
        <v>0</v>
      </c>
      <c r="H12" s="164">
        <f>IFERROR(G12/E12*100,0)</f>
        <v>0</v>
      </c>
      <c r="I12" s="165">
        <v>155</v>
      </c>
      <c r="J12" s="164">
        <f>IFERROR(I12/D12,0)</f>
        <v>2.2804178313962042E-2</v>
      </c>
      <c r="K12" s="165">
        <v>0</v>
      </c>
      <c r="L12" s="893">
        <f>IFERROR(K12/I12*100,0)</f>
        <v>0</v>
      </c>
    </row>
    <row r="13" spans="1:12" ht="20.100000000000001" customHeight="1" x14ac:dyDescent="0.25">
      <c r="A13" s="849">
        <v>2</v>
      </c>
      <c r="B13" s="93" t="str">
        <f>'9'!B10</f>
        <v>Damar</v>
      </c>
      <c r="C13" s="93" t="str">
        <f>'29'!C12</f>
        <v>Mengkubang</v>
      </c>
      <c r="D13" s="165">
        <f>'29'!D12</f>
        <v>2259</v>
      </c>
      <c r="E13" s="165">
        <v>84</v>
      </c>
      <c r="F13" s="164">
        <f t="shared" ref="F13:F20" si="0">IFERROR(E13/D13*100,0)</f>
        <v>3.7184594953519259</v>
      </c>
      <c r="G13" s="165">
        <v>41</v>
      </c>
      <c r="H13" s="164">
        <f t="shared" ref="H13:H20" si="1">IFERROR(G13/E13*100,0)</f>
        <v>48.80952380952381</v>
      </c>
      <c r="I13" s="165">
        <v>8</v>
      </c>
      <c r="J13" s="164">
        <f t="shared" ref="J13:J20" si="2">IFERROR(I13/D13,0)</f>
        <v>3.5413899955732625E-3</v>
      </c>
      <c r="K13" s="165">
        <v>4</v>
      </c>
      <c r="L13" s="893">
        <f t="shared" ref="L13:L20" si="3">IFERROR(K13/I13*100,0)</f>
        <v>50</v>
      </c>
    </row>
    <row r="14" spans="1:12" ht="20.100000000000001" customHeight="1" x14ac:dyDescent="0.25">
      <c r="A14" s="849">
        <v>3</v>
      </c>
      <c r="B14" s="93" t="str">
        <f>'9'!B11</f>
        <v>Kelapa Kampit</v>
      </c>
      <c r="C14" s="93" t="str">
        <f>'29'!C13</f>
        <v>Kelapa Kampit</v>
      </c>
      <c r="D14" s="165">
        <f>'29'!D13</f>
        <v>3244</v>
      </c>
      <c r="E14" s="165">
        <v>342</v>
      </c>
      <c r="F14" s="164">
        <f t="shared" si="0"/>
        <v>10.542540073982737</v>
      </c>
      <c r="G14" s="165">
        <v>72</v>
      </c>
      <c r="H14" s="164">
        <f t="shared" si="1"/>
        <v>21.052631578947366</v>
      </c>
      <c r="I14" s="165">
        <v>207</v>
      </c>
      <c r="J14" s="164">
        <f t="shared" si="2"/>
        <v>6.3810110974106035E-2</v>
      </c>
      <c r="K14" s="165">
        <v>4</v>
      </c>
      <c r="L14" s="893">
        <f t="shared" si="3"/>
        <v>1.932367149758454</v>
      </c>
    </row>
    <row r="15" spans="1:12" ht="20.100000000000001" customHeight="1" x14ac:dyDescent="0.25">
      <c r="A15" s="849">
        <v>4</v>
      </c>
      <c r="B15" s="93" t="str">
        <f>'9'!B12</f>
        <v>Gantung</v>
      </c>
      <c r="C15" s="93" t="str">
        <f>'29'!C14</f>
        <v>Gantung</v>
      </c>
      <c r="D15" s="165">
        <f>'29'!D14</f>
        <v>5010</v>
      </c>
      <c r="E15" s="165">
        <v>71</v>
      </c>
      <c r="F15" s="164">
        <f t="shared" si="0"/>
        <v>1.4171656686626746</v>
      </c>
      <c r="G15" s="165">
        <v>79</v>
      </c>
      <c r="H15" s="164">
        <f t="shared" si="1"/>
        <v>111.26760563380283</v>
      </c>
      <c r="I15" s="165">
        <v>5</v>
      </c>
      <c r="J15" s="164">
        <f t="shared" si="2"/>
        <v>9.9800399201596798E-4</v>
      </c>
      <c r="K15" s="165">
        <v>4</v>
      </c>
      <c r="L15" s="893">
        <f t="shared" si="3"/>
        <v>80</v>
      </c>
    </row>
    <row r="16" spans="1:12" ht="20.100000000000001" customHeight="1" x14ac:dyDescent="0.25">
      <c r="A16" s="849">
        <v>5</v>
      </c>
      <c r="B16" s="93" t="str">
        <f>'9'!B13</f>
        <v>Simpang Renggiang</v>
      </c>
      <c r="C16" s="93" t="str">
        <f>'29'!C15</f>
        <v>Renggiang</v>
      </c>
      <c r="D16" s="165">
        <f>'29'!D15</f>
        <v>1304</v>
      </c>
      <c r="E16" s="165">
        <v>34</v>
      </c>
      <c r="F16" s="164">
        <f t="shared" si="0"/>
        <v>2.6073619631901841</v>
      </c>
      <c r="G16" s="165">
        <v>39</v>
      </c>
      <c r="H16" s="164">
        <f t="shared" si="1"/>
        <v>114.70588235294117</v>
      </c>
      <c r="I16" s="165">
        <v>4</v>
      </c>
      <c r="J16" s="164">
        <f t="shared" si="2"/>
        <v>3.0674846625766872E-3</v>
      </c>
      <c r="K16" s="165">
        <v>0</v>
      </c>
      <c r="L16" s="893">
        <f t="shared" si="3"/>
        <v>0</v>
      </c>
    </row>
    <row r="17" spans="1:13" ht="20.100000000000001" customHeight="1" x14ac:dyDescent="0.25">
      <c r="A17" s="849">
        <v>6</v>
      </c>
      <c r="B17" s="93" t="str">
        <f>'9'!B14</f>
        <v>Simpang Pesak</v>
      </c>
      <c r="C17" s="93" t="str">
        <f>'29'!C16</f>
        <v>Simpang Pesak</v>
      </c>
      <c r="D17" s="165">
        <f>'29'!D16</f>
        <v>1303</v>
      </c>
      <c r="E17" s="165">
        <v>74</v>
      </c>
      <c r="F17" s="164">
        <f t="shared" si="0"/>
        <v>5.6792018419032999</v>
      </c>
      <c r="G17" s="165">
        <v>3</v>
      </c>
      <c r="H17" s="164">
        <f t="shared" si="1"/>
        <v>4.0540540540540544</v>
      </c>
      <c r="I17" s="165">
        <v>0</v>
      </c>
      <c r="J17" s="164">
        <f t="shared" si="2"/>
        <v>0</v>
      </c>
      <c r="K17" s="165">
        <v>3</v>
      </c>
      <c r="L17" s="893">
        <f t="shared" si="3"/>
        <v>0</v>
      </c>
    </row>
    <row r="18" spans="1:13" ht="20.100000000000001" customHeight="1" x14ac:dyDescent="0.25">
      <c r="A18" s="849">
        <v>7</v>
      </c>
      <c r="B18" s="93" t="str">
        <f>'9'!B15</f>
        <v>Dendang</v>
      </c>
      <c r="C18" s="93" t="str">
        <f>'29'!C17</f>
        <v>Dendang</v>
      </c>
      <c r="D18" s="165">
        <f>'29'!D17</f>
        <v>2257</v>
      </c>
      <c r="E18" s="165">
        <v>0</v>
      </c>
      <c r="F18" s="164">
        <f t="shared" si="0"/>
        <v>0</v>
      </c>
      <c r="G18" s="165">
        <v>0</v>
      </c>
      <c r="H18" s="164">
        <f t="shared" si="1"/>
        <v>0</v>
      </c>
      <c r="I18" s="165">
        <v>0</v>
      </c>
      <c r="J18" s="164">
        <f t="shared" si="2"/>
        <v>0</v>
      </c>
      <c r="K18" s="165">
        <v>0</v>
      </c>
      <c r="L18" s="893">
        <f t="shared" si="3"/>
        <v>0</v>
      </c>
    </row>
    <row r="19" spans="1:13" ht="20.100000000000001" customHeight="1" x14ac:dyDescent="0.25">
      <c r="A19" s="223"/>
      <c r="B19" s="781"/>
      <c r="C19" s="781"/>
      <c r="D19" s="170"/>
      <c r="E19" s="170"/>
      <c r="F19" s="167"/>
      <c r="G19" s="170"/>
      <c r="H19" s="167"/>
      <c r="I19" s="170"/>
      <c r="J19" s="167"/>
      <c r="K19" s="170"/>
      <c r="L19" s="894"/>
    </row>
    <row r="20" spans="1:13" ht="20.100000000000001" customHeight="1" thickBot="1" x14ac:dyDescent="0.3">
      <c r="A20" s="226" t="s">
        <v>509</v>
      </c>
      <c r="B20" s="407"/>
      <c r="C20" s="407"/>
      <c r="D20" s="975">
        <f>SUM(D12:D19)</f>
        <v>22174</v>
      </c>
      <c r="E20" s="975">
        <f>SUM(E12:E19)</f>
        <v>1653</v>
      </c>
      <c r="F20" s="164">
        <f t="shared" si="0"/>
        <v>7.4546766483268687</v>
      </c>
      <c r="G20" s="975">
        <f>SUM(G12:G19)</f>
        <v>234</v>
      </c>
      <c r="H20" s="164">
        <f t="shared" si="1"/>
        <v>14.156079854809436</v>
      </c>
      <c r="I20" s="975">
        <f>SUM(I12:I19)</f>
        <v>379</v>
      </c>
      <c r="J20" s="164">
        <f t="shared" si="2"/>
        <v>1.7092089834941825E-2</v>
      </c>
      <c r="K20" s="975">
        <f>SUM(K12:K19)</f>
        <v>15</v>
      </c>
      <c r="L20" s="893">
        <f t="shared" si="3"/>
        <v>3.9577836411609502</v>
      </c>
    </row>
    <row r="21" spans="1:13" x14ac:dyDescent="0.25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</row>
    <row r="22" spans="1:13" x14ac:dyDescent="0.25">
      <c r="A22" s="544" t="s">
        <v>510</v>
      </c>
      <c r="B22" s="544"/>
      <c r="C22" s="544"/>
      <c r="D22" s="544"/>
      <c r="E22" s="544"/>
      <c r="F22" s="544"/>
      <c r="G22" s="544"/>
      <c r="H22" s="544"/>
      <c r="I22" s="544"/>
      <c r="J22" s="544"/>
      <c r="K22" s="544"/>
      <c r="L22" s="544"/>
      <c r="M22" s="544"/>
    </row>
    <row r="23" spans="1:13" x14ac:dyDescent="0.25">
      <c r="A23" s="449" t="s">
        <v>720</v>
      </c>
      <c r="B23" s="544"/>
      <c r="C23" s="544"/>
      <c r="D23" s="544"/>
      <c r="E23" s="544"/>
      <c r="F23" s="544"/>
      <c r="G23" s="544"/>
      <c r="H23" s="544"/>
      <c r="I23" s="544"/>
      <c r="J23" s="544"/>
      <c r="K23" s="544"/>
      <c r="L23" s="544"/>
      <c r="M23" s="544"/>
    </row>
    <row r="24" spans="1:13" ht="18" customHeight="1" x14ac:dyDescent="0.25">
      <c r="A24" s="544" t="s">
        <v>1231</v>
      </c>
      <c r="B24" s="544"/>
      <c r="C24" s="544"/>
      <c r="D24" s="544"/>
      <c r="E24" s="544"/>
      <c r="F24" s="544"/>
      <c r="G24" s="544"/>
      <c r="H24" s="544"/>
      <c r="I24" s="544"/>
      <c r="J24" s="544"/>
      <c r="K24" s="544"/>
      <c r="L24" s="544"/>
      <c r="M24" s="544"/>
    </row>
    <row r="25" spans="1:13" x14ac:dyDescent="0.2">
      <c r="A25" s="847" t="s">
        <v>1250</v>
      </c>
      <c r="B25" s="544"/>
      <c r="C25" s="544"/>
      <c r="D25" s="544"/>
      <c r="E25" s="544"/>
      <c r="F25" s="544"/>
      <c r="G25" s="544"/>
      <c r="H25" s="544"/>
      <c r="I25" s="544"/>
      <c r="J25" s="544"/>
      <c r="K25" s="544"/>
      <c r="L25" s="544"/>
      <c r="M25" s="544"/>
    </row>
    <row r="26" spans="1:13" x14ac:dyDescent="0.25">
      <c r="A26" s="544"/>
      <c r="B26" s="544" t="s">
        <v>1292</v>
      </c>
      <c r="C26" s="544"/>
      <c r="D26" s="544"/>
      <c r="E26" s="544"/>
      <c r="F26" s="544"/>
      <c r="G26" s="544"/>
      <c r="H26" s="544"/>
      <c r="I26" s="544"/>
      <c r="J26" s="544"/>
      <c r="K26" s="544"/>
      <c r="L26" s="544"/>
      <c r="M26" s="544"/>
    </row>
  </sheetData>
  <mergeCells count="13">
    <mergeCell ref="L8:L10"/>
    <mergeCell ref="A3:L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J8:J10"/>
    <mergeCell ref="K8:K10"/>
  </mergeCells>
  <printOptions horizontalCentered="1"/>
  <pageMargins left="0.84" right="0.78" top="1.1417322834645669" bottom="0.9055118110236221" header="0" footer="0"/>
  <pageSetup paperSize="9" scale="81" orientation="landscape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rgb="FF92D050"/>
    <pageSetUpPr fitToPage="1"/>
  </sheetPr>
  <dimension ref="A1:AT23"/>
  <sheetViews>
    <sheetView topLeftCell="D1" zoomScaleNormal="100" workbookViewId="0">
      <selection activeCell="K11" sqref="K11"/>
    </sheetView>
  </sheetViews>
  <sheetFormatPr defaultColWidth="9.140625" defaultRowHeight="15" x14ac:dyDescent="0.25"/>
  <cols>
    <col min="1" max="1" width="5.7109375" style="63" customWidth="1"/>
    <col min="2" max="4" width="21.7109375" style="63" customWidth="1"/>
    <col min="5" max="29" width="10.7109375" style="63" customWidth="1"/>
    <col min="30" max="30" width="7.85546875" style="63" customWidth="1"/>
    <col min="31" max="31" width="8.85546875" style="63" bestFit="1" customWidth="1"/>
    <col min="32" max="32" width="7.85546875" style="63" customWidth="1"/>
    <col min="33" max="33" width="8.85546875" style="63" bestFit="1" customWidth="1"/>
    <col min="34" max="34" width="7.85546875" style="63" customWidth="1"/>
    <col min="35" max="35" width="8.85546875" style="63" bestFit="1" customWidth="1"/>
    <col min="36" max="36" width="9" style="63" customWidth="1"/>
    <col min="37" max="37" width="8.85546875" style="63" bestFit="1" customWidth="1"/>
    <col min="38" max="38" width="7" style="63" customWidth="1"/>
    <col min="39" max="42" width="8.7109375" style="63" customWidth="1"/>
    <col min="43" max="43" width="9.85546875" style="63" customWidth="1"/>
    <col min="44" max="46" width="8.7109375" style="63" customWidth="1"/>
    <col min="47" max="256" width="9.140625" style="63"/>
    <col min="257" max="257" width="5.7109375" style="63" customWidth="1"/>
    <col min="258" max="260" width="21.7109375" style="63" customWidth="1"/>
    <col min="261" max="285" width="10.7109375" style="63" customWidth="1"/>
    <col min="286" max="286" width="7.85546875" style="63" customWidth="1"/>
    <col min="287" max="287" width="8.85546875" style="63" bestFit="1" customWidth="1"/>
    <col min="288" max="288" width="7.85546875" style="63" customWidth="1"/>
    <col min="289" max="289" width="8.85546875" style="63" bestFit="1" customWidth="1"/>
    <col min="290" max="290" width="7.85546875" style="63" customWidth="1"/>
    <col min="291" max="291" width="8.85546875" style="63" bestFit="1" customWidth="1"/>
    <col min="292" max="292" width="9" style="63" customWidth="1"/>
    <col min="293" max="293" width="8.85546875" style="63" bestFit="1" customWidth="1"/>
    <col min="294" max="294" width="7" style="63" customWidth="1"/>
    <col min="295" max="298" width="8.7109375" style="63" customWidth="1"/>
    <col min="299" max="299" width="9.85546875" style="63" customWidth="1"/>
    <col min="300" max="302" width="8.7109375" style="63" customWidth="1"/>
    <col min="303" max="512" width="9.140625" style="63"/>
    <col min="513" max="513" width="5.7109375" style="63" customWidth="1"/>
    <col min="514" max="516" width="21.7109375" style="63" customWidth="1"/>
    <col min="517" max="541" width="10.7109375" style="63" customWidth="1"/>
    <col min="542" max="542" width="7.85546875" style="63" customWidth="1"/>
    <col min="543" max="543" width="8.85546875" style="63" bestFit="1" customWidth="1"/>
    <col min="544" max="544" width="7.85546875" style="63" customWidth="1"/>
    <col min="545" max="545" width="8.85546875" style="63" bestFit="1" customWidth="1"/>
    <col min="546" max="546" width="7.85546875" style="63" customWidth="1"/>
    <col min="547" max="547" width="8.85546875" style="63" bestFit="1" customWidth="1"/>
    <col min="548" max="548" width="9" style="63" customWidth="1"/>
    <col min="549" max="549" width="8.85546875" style="63" bestFit="1" customWidth="1"/>
    <col min="550" max="550" width="7" style="63" customWidth="1"/>
    <col min="551" max="554" width="8.7109375" style="63" customWidth="1"/>
    <col min="555" max="555" width="9.85546875" style="63" customWidth="1"/>
    <col min="556" max="558" width="8.7109375" style="63" customWidth="1"/>
    <col min="559" max="768" width="9.140625" style="63"/>
    <col min="769" max="769" width="5.7109375" style="63" customWidth="1"/>
    <col min="770" max="772" width="21.7109375" style="63" customWidth="1"/>
    <col min="773" max="797" width="10.7109375" style="63" customWidth="1"/>
    <col min="798" max="798" width="7.85546875" style="63" customWidth="1"/>
    <col min="799" max="799" width="8.85546875" style="63" bestFit="1" customWidth="1"/>
    <col min="800" max="800" width="7.85546875" style="63" customWidth="1"/>
    <col min="801" max="801" width="8.85546875" style="63" bestFit="1" customWidth="1"/>
    <col min="802" max="802" width="7.85546875" style="63" customWidth="1"/>
    <col min="803" max="803" width="8.85546875" style="63" bestFit="1" customWidth="1"/>
    <col min="804" max="804" width="9" style="63" customWidth="1"/>
    <col min="805" max="805" width="8.85546875" style="63" bestFit="1" customWidth="1"/>
    <col min="806" max="806" width="7" style="63" customWidth="1"/>
    <col min="807" max="810" width="8.7109375" style="63" customWidth="1"/>
    <col min="811" max="811" width="9.85546875" style="63" customWidth="1"/>
    <col min="812" max="814" width="8.7109375" style="63" customWidth="1"/>
    <col min="815" max="1024" width="9.140625" style="63"/>
    <col min="1025" max="1025" width="5.7109375" style="63" customWidth="1"/>
    <col min="1026" max="1028" width="21.7109375" style="63" customWidth="1"/>
    <col min="1029" max="1053" width="10.7109375" style="63" customWidth="1"/>
    <col min="1054" max="1054" width="7.85546875" style="63" customWidth="1"/>
    <col min="1055" max="1055" width="8.85546875" style="63" bestFit="1" customWidth="1"/>
    <col min="1056" max="1056" width="7.85546875" style="63" customWidth="1"/>
    <col min="1057" max="1057" width="8.85546875" style="63" bestFit="1" customWidth="1"/>
    <col min="1058" max="1058" width="7.85546875" style="63" customWidth="1"/>
    <col min="1059" max="1059" width="8.85546875" style="63" bestFit="1" customWidth="1"/>
    <col min="1060" max="1060" width="9" style="63" customWidth="1"/>
    <col min="1061" max="1061" width="8.85546875" style="63" bestFit="1" customWidth="1"/>
    <col min="1062" max="1062" width="7" style="63" customWidth="1"/>
    <col min="1063" max="1066" width="8.7109375" style="63" customWidth="1"/>
    <col min="1067" max="1067" width="9.85546875" style="63" customWidth="1"/>
    <col min="1068" max="1070" width="8.7109375" style="63" customWidth="1"/>
    <col min="1071" max="1280" width="9.140625" style="63"/>
    <col min="1281" max="1281" width="5.7109375" style="63" customWidth="1"/>
    <col min="1282" max="1284" width="21.7109375" style="63" customWidth="1"/>
    <col min="1285" max="1309" width="10.7109375" style="63" customWidth="1"/>
    <col min="1310" max="1310" width="7.85546875" style="63" customWidth="1"/>
    <col min="1311" max="1311" width="8.85546875" style="63" bestFit="1" customWidth="1"/>
    <col min="1312" max="1312" width="7.85546875" style="63" customWidth="1"/>
    <col min="1313" max="1313" width="8.85546875" style="63" bestFit="1" customWidth="1"/>
    <col min="1314" max="1314" width="7.85546875" style="63" customWidth="1"/>
    <col min="1315" max="1315" width="8.85546875" style="63" bestFit="1" customWidth="1"/>
    <col min="1316" max="1316" width="9" style="63" customWidth="1"/>
    <col min="1317" max="1317" width="8.85546875" style="63" bestFit="1" customWidth="1"/>
    <col min="1318" max="1318" width="7" style="63" customWidth="1"/>
    <col min="1319" max="1322" width="8.7109375" style="63" customWidth="1"/>
    <col min="1323" max="1323" width="9.85546875" style="63" customWidth="1"/>
    <col min="1324" max="1326" width="8.7109375" style="63" customWidth="1"/>
    <col min="1327" max="1536" width="9.140625" style="63"/>
    <col min="1537" max="1537" width="5.7109375" style="63" customWidth="1"/>
    <col min="1538" max="1540" width="21.7109375" style="63" customWidth="1"/>
    <col min="1541" max="1565" width="10.7109375" style="63" customWidth="1"/>
    <col min="1566" max="1566" width="7.85546875" style="63" customWidth="1"/>
    <col min="1567" max="1567" width="8.85546875" style="63" bestFit="1" customWidth="1"/>
    <col min="1568" max="1568" width="7.85546875" style="63" customWidth="1"/>
    <col min="1569" max="1569" width="8.85546875" style="63" bestFit="1" customWidth="1"/>
    <col min="1570" max="1570" width="7.85546875" style="63" customWidth="1"/>
    <col min="1571" max="1571" width="8.85546875" style="63" bestFit="1" customWidth="1"/>
    <col min="1572" max="1572" width="9" style="63" customWidth="1"/>
    <col min="1573" max="1573" width="8.85546875" style="63" bestFit="1" customWidth="1"/>
    <col min="1574" max="1574" width="7" style="63" customWidth="1"/>
    <col min="1575" max="1578" width="8.7109375" style="63" customWidth="1"/>
    <col min="1579" max="1579" width="9.85546875" style="63" customWidth="1"/>
    <col min="1580" max="1582" width="8.7109375" style="63" customWidth="1"/>
    <col min="1583" max="1792" width="9.140625" style="63"/>
    <col min="1793" max="1793" width="5.7109375" style="63" customWidth="1"/>
    <col min="1794" max="1796" width="21.7109375" style="63" customWidth="1"/>
    <col min="1797" max="1821" width="10.7109375" style="63" customWidth="1"/>
    <col min="1822" max="1822" width="7.85546875" style="63" customWidth="1"/>
    <col min="1823" max="1823" width="8.85546875" style="63" bestFit="1" customWidth="1"/>
    <col min="1824" max="1824" width="7.85546875" style="63" customWidth="1"/>
    <col min="1825" max="1825" width="8.85546875" style="63" bestFit="1" customWidth="1"/>
    <col min="1826" max="1826" width="7.85546875" style="63" customWidth="1"/>
    <col min="1827" max="1827" width="8.85546875" style="63" bestFit="1" customWidth="1"/>
    <col min="1828" max="1828" width="9" style="63" customWidth="1"/>
    <col min="1829" max="1829" width="8.85546875" style="63" bestFit="1" customWidth="1"/>
    <col min="1830" max="1830" width="7" style="63" customWidth="1"/>
    <col min="1831" max="1834" width="8.7109375" style="63" customWidth="1"/>
    <col min="1835" max="1835" width="9.85546875" style="63" customWidth="1"/>
    <col min="1836" max="1838" width="8.7109375" style="63" customWidth="1"/>
    <col min="1839" max="2048" width="9.140625" style="63"/>
    <col min="2049" max="2049" width="5.7109375" style="63" customWidth="1"/>
    <col min="2050" max="2052" width="21.7109375" style="63" customWidth="1"/>
    <col min="2053" max="2077" width="10.7109375" style="63" customWidth="1"/>
    <col min="2078" max="2078" width="7.85546875" style="63" customWidth="1"/>
    <col min="2079" max="2079" width="8.85546875" style="63" bestFit="1" customWidth="1"/>
    <col min="2080" max="2080" width="7.85546875" style="63" customWidth="1"/>
    <col min="2081" max="2081" width="8.85546875" style="63" bestFit="1" customWidth="1"/>
    <col min="2082" max="2082" width="7.85546875" style="63" customWidth="1"/>
    <col min="2083" max="2083" width="8.85546875" style="63" bestFit="1" customWidth="1"/>
    <col min="2084" max="2084" width="9" style="63" customWidth="1"/>
    <col min="2085" max="2085" width="8.85546875" style="63" bestFit="1" customWidth="1"/>
    <col min="2086" max="2086" width="7" style="63" customWidth="1"/>
    <col min="2087" max="2090" width="8.7109375" style="63" customWidth="1"/>
    <col min="2091" max="2091" width="9.85546875" style="63" customWidth="1"/>
    <col min="2092" max="2094" width="8.7109375" style="63" customWidth="1"/>
    <col min="2095" max="2304" width="9.140625" style="63"/>
    <col min="2305" max="2305" width="5.7109375" style="63" customWidth="1"/>
    <col min="2306" max="2308" width="21.7109375" style="63" customWidth="1"/>
    <col min="2309" max="2333" width="10.7109375" style="63" customWidth="1"/>
    <col min="2334" max="2334" width="7.85546875" style="63" customWidth="1"/>
    <col min="2335" max="2335" width="8.85546875" style="63" bestFit="1" customWidth="1"/>
    <col min="2336" max="2336" width="7.85546875" style="63" customWidth="1"/>
    <col min="2337" max="2337" width="8.85546875" style="63" bestFit="1" customWidth="1"/>
    <col min="2338" max="2338" width="7.85546875" style="63" customWidth="1"/>
    <col min="2339" max="2339" width="8.85546875" style="63" bestFit="1" customWidth="1"/>
    <col min="2340" max="2340" width="9" style="63" customWidth="1"/>
    <col min="2341" max="2341" width="8.85546875" style="63" bestFit="1" customWidth="1"/>
    <col min="2342" max="2342" width="7" style="63" customWidth="1"/>
    <col min="2343" max="2346" width="8.7109375" style="63" customWidth="1"/>
    <col min="2347" max="2347" width="9.85546875" style="63" customWidth="1"/>
    <col min="2348" max="2350" width="8.7109375" style="63" customWidth="1"/>
    <col min="2351" max="2560" width="9.140625" style="63"/>
    <col min="2561" max="2561" width="5.7109375" style="63" customWidth="1"/>
    <col min="2562" max="2564" width="21.7109375" style="63" customWidth="1"/>
    <col min="2565" max="2589" width="10.7109375" style="63" customWidth="1"/>
    <col min="2590" max="2590" width="7.85546875" style="63" customWidth="1"/>
    <col min="2591" max="2591" width="8.85546875" style="63" bestFit="1" customWidth="1"/>
    <col min="2592" max="2592" width="7.85546875" style="63" customWidth="1"/>
    <col min="2593" max="2593" width="8.85546875" style="63" bestFit="1" customWidth="1"/>
    <col min="2594" max="2594" width="7.85546875" style="63" customWidth="1"/>
    <col min="2595" max="2595" width="8.85546875" style="63" bestFit="1" customWidth="1"/>
    <col min="2596" max="2596" width="9" style="63" customWidth="1"/>
    <col min="2597" max="2597" width="8.85546875" style="63" bestFit="1" customWidth="1"/>
    <col min="2598" max="2598" width="7" style="63" customWidth="1"/>
    <col min="2599" max="2602" width="8.7109375" style="63" customWidth="1"/>
    <col min="2603" max="2603" width="9.85546875" style="63" customWidth="1"/>
    <col min="2604" max="2606" width="8.7109375" style="63" customWidth="1"/>
    <col min="2607" max="2816" width="9.140625" style="63"/>
    <col min="2817" max="2817" width="5.7109375" style="63" customWidth="1"/>
    <col min="2818" max="2820" width="21.7109375" style="63" customWidth="1"/>
    <col min="2821" max="2845" width="10.7109375" style="63" customWidth="1"/>
    <col min="2846" max="2846" width="7.85546875" style="63" customWidth="1"/>
    <col min="2847" max="2847" width="8.85546875" style="63" bestFit="1" customWidth="1"/>
    <col min="2848" max="2848" width="7.85546875" style="63" customWidth="1"/>
    <col min="2849" max="2849" width="8.85546875" style="63" bestFit="1" customWidth="1"/>
    <col min="2850" max="2850" width="7.85546875" style="63" customWidth="1"/>
    <col min="2851" max="2851" width="8.85546875" style="63" bestFit="1" customWidth="1"/>
    <col min="2852" max="2852" width="9" style="63" customWidth="1"/>
    <col min="2853" max="2853" width="8.85546875" style="63" bestFit="1" customWidth="1"/>
    <col min="2854" max="2854" width="7" style="63" customWidth="1"/>
    <col min="2855" max="2858" width="8.7109375" style="63" customWidth="1"/>
    <col min="2859" max="2859" width="9.85546875" style="63" customWidth="1"/>
    <col min="2860" max="2862" width="8.7109375" style="63" customWidth="1"/>
    <col min="2863" max="3072" width="9.140625" style="63"/>
    <col min="3073" max="3073" width="5.7109375" style="63" customWidth="1"/>
    <col min="3074" max="3076" width="21.7109375" style="63" customWidth="1"/>
    <col min="3077" max="3101" width="10.7109375" style="63" customWidth="1"/>
    <col min="3102" max="3102" width="7.85546875" style="63" customWidth="1"/>
    <col min="3103" max="3103" width="8.85546875" style="63" bestFit="1" customWidth="1"/>
    <col min="3104" max="3104" width="7.85546875" style="63" customWidth="1"/>
    <col min="3105" max="3105" width="8.85546875" style="63" bestFit="1" customWidth="1"/>
    <col min="3106" max="3106" width="7.85546875" style="63" customWidth="1"/>
    <col min="3107" max="3107" width="8.85546875" style="63" bestFit="1" customWidth="1"/>
    <col min="3108" max="3108" width="9" style="63" customWidth="1"/>
    <col min="3109" max="3109" width="8.85546875" style="63" bestFit="1" customWidth="1"/>
    <col min="3110" max="3110" width="7" style="63" customWidth="1"/>
    <col min="3111" max="3114" width="8.7109375" style="63" customWidth="1"/>
    <col min="3115" max="3115" width="9.85546875" style="63" customWidth="1"/>
    <col min="3116" max="3118" width="8.7109375" style="63" customWidth="1"/>
    <col min="3119" max="3328" width="9.140625" style="63"/>
    <col min="3329" max="3329" width="5.7109375" style="63" customWidth="1"/>
    <col min="3330" max="3332" width="21.7109375" style="63" customWidth="1"/>
    <col min="3333" max="3357" width="10.7109375" style="63" customWidth="1"/>
    <col min="3358" max="3358" width="7.85546875" style="63" customWidth="1"/>
    <col min="3359" max="3359" width="8.85546875" style="63" bestFit="1" customWidth="1"/>
    <col min="3360" max="3360" width="7.85546875" style="63" customWidth="1"/>
    <col min="3361" max="3361" width="8.85546875" style="63" bestFit="1" customWidth="1"/>
    <col min="3362" max="3362" width="7.85546875" style="63" customWidth="1"/>
    <col min="3363" max="3363" width="8.85546875" style="63" bestFit="1" customWidth="1"/>
    <col min="3364" max="3364" width="9" style="63" customWidth="1"/>
    <col min="3365" max="3365" width="8.85546875" style="63" bestFit="1" customWidth="1"/>
    <col min="3366" max="3366" width="7" style="63" customWidth="1"/>
    <col min="3367" max="3370" width="8.7109375" style="63" customWidth="1"/>
    <col min="3371" max="3371" width="9.85546875" style="63" customWidth="1"/>
    <col min="3372" max="3374" width="8.7109375" style="63" customWidth="1"/>
    <col min="3375" max="3584" width="9.140625" style="63"/>
    <col min="3585" max="3585" width="5.7109375" style="63" customWidth="1"/>
    <col min="3586" max="3588" width="21.7109375" style="63" customWidth="1"/>
    <col min="3589" max="3613" width="10.7109375" style="63" customWidth="1"/>
    <col min="3614" max="3614" width="7.85546875" style="63" customWidth="1"/>
    <col min="3615" max="3615" width="8.85546875" style="63" bestFit="1" customWidth="1"/>
    <col min="3616" max="3616" width="7.85546875" style="63" customWidth="1"/>
    <col min="3617" max="3617" width="8.85546875" style="63" bestFit="1" customWidth="1"/>
    <col min="3618" max="3618" width="7.85546875" style="63" customWidth="1"/>
    <col min="3619" max="3619" width="8.85546875" style="63" bestFit="1" customWidth="1"/>
    <col min="3620" max="3620" width="9" style="63" customWidth="1"/>
    <col min="3621" max="3621" width="8.85546875" style="63" bestFit="1" customWidth="1"/>
    <col min="3622" max="3622" width="7" style="63" customWidth="1"/>
    <col min="3623" max="3626" width="8.7109375" style="63" customWidth="1"/>
    <col min="3627" max="3627" width="9.85546875" style="63" customWidth="1"/>
    <col min="3628" max="3630" width="8.7109375" style="63" customWidth="1"/>
    <col min="3631" max="3840" width="9.140625" style="63"/>
    <col min="3841" max="3841" width="5.7109375" style="63" customWidth="1"/>
    <col min="3842" max="3844" width="21.7109375" style="63" customWidth="1"/>
    <col min="3845" max="3869" width="10.7109375" style="63" customWidth="1"/>
    <col min="3870" max="3870" width="7.85546875" style="63" customWidth="1"/>
    <col min="3871" max="3871" width="8.85546875" style="63" bestFit="1" customWidth="1"/>
    <col min="3872" max="3872" width="7.85546875" style="63" customWidth="1"/>
    <col min="3873" max="3873" width="8.85546875" style="63" bestFit="1" customWidth="1"/>
    <col min="3874" max="3874" width="7.85546875" style="63" customWidth="1"/>
    <col min="3875" max="3875" width="8.85546875" style="63" bestFit="1" customWidth="1"/>
    <col min="3876" max="3876" width="9" style="63" customWidth="1"/>
    <col min="3877" max="3877" width="8.85546875" style="63" bestFit="1" customWidth="1"/>
    <col min="3878" max="3878" width="7" style="63" customWidth="1"/>
    <col min="3879" max="3882" width="8.7109375" style="63" customWidth="1"/>
    <col min="3883" max="3883" width="9.85546875" style="63" customWidth="1"/>
    <col min="3884" max="3886" width="8.7109375" style="63" customWidth="1"/>
    <col min="3887" max="4096" width="9.140625" style="63"/>
    <col min="4097" max="4097" width="5.7109375" style="63" customWidth="1"/>
    <col min="4098" max="4100" width="21.7109375" style="63" customWidth="1"/>
    <col min="4101" max="4125" width="10.7109375" style="63" customWidth="1"/>
    <col min="4126" max="4126" width="7.85546875" style="63" customWidth="1"/>
    <col min="4127" max="4127" width="8.85546875" style="63" bestFit="1" customWidth="1"/>
    <col min="4128" max="4128" width="7.85546875" style="63" customWidth="1"/>
    <col min="4129" max="4129" width="8.85546875" style="63" bestFit="1" customWidth="1"/>
    <col min="4130" max="4130" width="7.85546875" style="63" customWidth="1"/>
    <col min="4131" max="4131" width="8.85546875" style="63" bestFit="1" customWidth="1"/>
    <col min="4132" max="4132" width="9" style="63" customWidth="1"/>
    <col min="4133" max="4133" width="8.85546875" style="63" bestFit="1" customWidth="1"/>
    <col min="4134" max="4134" width="7" style="63" customWidth="1"/>
    <col min="4135" max="4138" width="8.7109375" style="63" customWidth="1"/>
    <col min="4139" max="4139" width="9.85546875" style="63" customWidth="1"/>
    <col min="4140" max="4142" width="8.7109375" style="63" customWidth="1"/>
    <col min="4143" max="4352" width="9.140625" style="63"/>
    <col min="4353" max="4353" width="5.7109375" style="63" customWidth="1"/>
    <col min="4354" max="4356" width="21.7109375" style="63" customWidth="1"/>
    <col min="4357" max="4381" width="10.7109375" style="63" customWidth="1"/>
    <col min="4382" max="4382" width="7.85546875" style="63" customWidth="1"/>
    <col min="4383" max="4383" width="8.85546875" style="63" bestFit="1" customWidth="1"/>
    <col min="4384" max="4384" width="7.85546875" style="63" customWidth="1"/>
    <col min="4385" max="4385" width="8.85546875" style="63" bestFit="1" customWidth="1"/>
    <col min="4386" max="4386" width="7.85546875" style="63" customWidth="1"/>
    <col min="4387" max="4387" width="8.85546875" style="63" bestFit="1" customWidth="1"/>
    <col min="4388" max="4388" width="9" style="63" customWidth="1"/>
    <col min="4389" max="4389" width="8.85546875" style="63" bestFit="1" customWidth="1"/>
    <col min="4390" max="4390" width="7" style="63" customWidth="1"/>
    <col min="4391" max="4394" width="8.7109375" style="63" customWidth="1"/>
    <col min="4395" max="4395" width="9.85546875" style="63" customWidth="1"/>
    <col min="4396" max="4398" width="8.7109375" style="63" customWidth="1"/>
    <col min="4399" max="4608" width="9.140625" style="63"/>
    <col min="4609" max="4609" width="5.7109375" style="63" customWidth="1"/>
    <col min="4610" max="4612" width="21.7109375" style="63" customWidth="1"/>
    <col min="4613" max="4637" width="10.7109375" style="63" customWidth="1"/>
    <col min="4638" max="4638" width="7.85546875" style="63" customWidth="1"/>
    <col min="4639" max="4639" width="8.85546875" style="63" bestFit="1" customWidth="1"/>
    <col min="4640" max="4640" width="7.85546875" style="63" customWidth="1"/>
    <col min="4641" max="4641" width="8.85546875" style="63" bestFit="1" customWidth="1"/>
    <col min="4642" max="4642" width="7.85546875" style="63" customWidth="1"/>
    <col min="4643" max="4643" width="8.85546875" style="63" bestFit="1" customWidth="1"/>
    <col min="4644" max="4644" width="9" style="63" customWidth="1"/>
    <col min="4645" max="4645" width="8.85546875" style="63" bestFit="1" customWidth="1"/>
    <col min="4646" max="4646" width="7" style="63" customWidth="1"/>
    <col min="4647" max="4650" width="8.7109375" style="63" customWidth="1"/>
    <col min="4651" max="4651" width="9.85546875" style="63" customWidth="1"/>
    <col min="4652" max="4654" width="8.7109375" style="63" customWidth="1"/>
    <col min="4655" max="4864" width="9.140625" style="63"/>
    <col min="4865" max="4865" width="5.7109375" style="63" customWidth="1"/>
    <col min="4866" max="4868" width="21.7109375" style="63" customWidth="1"/>
    <col min="4869" max="4893" width="10.7109375" style="63" customWidth="1"/>
    <col min="4894" max="4894" width="7.85546875" style="63" customWidth="1"/>
    <col min="4895" max="4895" width="8.85546875" style="63" bestFit="1" customWidth="1"/>
    <col min="4896" max="4896" width="7.85546875" style="63" customWidth="1"/>
    <col min="4897" max="4897" width="8.85546875" style="63" bestFit="1" customWidth="1"/>
    <col min="4898" max="4898" width="7.85546875" style="63" customWidth="1"/>
    <col min="4899" max="4899" width="8.85546875" style="63" bestFit="1" customWidth="1"/>
    <col min="4900" max="4900" width="9" style="63" customWidth="1"/>
    <col min="4901" max="4901" width="8.85546875" style="63" bestFit="1" customWidth="1"/>
    <col min="4902" max="4902" width="7" style="63" customWidth="1"/>
    <col min="4903" max="4906" width="8.7109375" style="63" customWidth="1"/>
    <col min="4907" max="4907" width="9.85546875" style="63" customWidth="1"/>
    <col min="4908" max="4910" width="8.7109375" style="63" customWidth="1"/>
    <col min="4911" max="5120" width="9.140625" style="63"/>
    <col min="5121" max="5121" width="5.7109375" style="63" customWidth="1"/>
    <col min="5122" max="5124" width="21.7109375" style="63" customWidth="1"/>
    <col min="5125" max="5149" width="10.7109375" style="63" customWidth="1"/>
    <col min="5150" max="5150" width="7.85546875" style="63" customWidth="1"/>
    <col min="5151" max="5151" width="8.85546875" style="63" bestFit="1" customWidth="1"/>
    <col min="5152" max="5152" width="7.85546875" style="63" customWidth="1"/>
    <col min="5153" max="5153" width="8.85546875" style="63" bestFit="1" customWidth="1"/>
    <col min="5154" max="5154" width="7.85546875" style="63" customWidth="1"/>
    <col min="5155" max="5155" width="8.85546875" style="63" bestFit="1" customWidth="1"/>
    <col min="5156" max="5156" width="9" style="63" customWidth="1"/>
    <col min="5157" max="5157" width="8.85546875" style="63" bestFit="1" customWidth="1"/>
    <col min="5158" max="5158" width="7" style="63" customWidth="1"/>
    <col min="5159" max="5162" width="8.7109375" style="63" customWidth="1"/>
    <col min="5163" max="5163" width="9.85546875" style="63" customWidth="1"/>
    <col min="5164" max="5166" width="8.7109375" style="63" customWidth="1"/>
    <col min="5167" max="5376" width="9.140625" style="63"/>
    <col min="5377" max="5377" width="5.7109375" style="63" customWidth="1"/>
    <col min="5378" max="5380" width="21.7109375" style="63" customWidth="1"/>
    <col min="5381" max="5405" width="10.7109375" style="63" customWidth="1"/>
    <col min="5406" max="5406" width="7.85546875" style="63" customWidth="1"/>
    <col min="5407" max="5407" width="8.85546875" style="63" bestFit="1" customWidth="1"/>
    <col min="5408" max="5408" width="7.85546875" style="63" customWidth="1"/>
    <col min="5409" max="5409" width="8.85546875" style="63" bestFit="1" customWidth="1"/>
    <col min="5410" max="5410" width="7.85546875" style="63" customWidth="1"/>
    <col min="5411" max="5411" width="8.85546875" style="63" bestFit="1" customWidth="1"/>
    <col min="5412" max="5412" width="9" style="63" customWidth="1"/>
    <col min="5413" max="5413" width="8.85546875" style="63" bestFit="1" customWidth="1"/>
    <col min="5414" max="5414" width="7" style="63" customWidth="1"/>
    <col min="5415" max="5418" width="8.7109375" style="63" customWidth="1"/>
    <col min="5419" max="5419" width="9.85546875" style="63" customWidth="1"/>
    <col min="5420" max="5422" width="8.7109375" style="63" customWidth="1"/>
    <col min="5423" max="5632" width="9.140625" style="63"/>
    <col min="5633" max="5633" width="5.7109375" style="63" customWidth="1"/>
    <col min="5634" max="5636" width="21.7109375" style="63" customWidth="1"/>
    <col min="5637" max="5661" width="10.7109375" style="63" customWidth="1"/>
    <col min="5662" max="5662" width="7.85546875" style="63" customWidth="1"/>
    <col min="5663" max="5663" width="8.85546875" style="63" bestFit="1" customWidth="1"/>
    <col min="5664" max="5664" width="7.85546875" style="63" customWidth="1"/>
    <col min="5665" max="5665" width="8.85546875" style="63" bestFit="1" customWidth="1"/>
    <col min="5666" max="5666" width="7.85546875" style="63" customWidth="1"/>
    <col min="5667" max="5667" width="8.85546875" style="63" bestFit="1" customWidth="1"/>
    <col min="5668" max="5668" width="9" style="63" customWidth="1"/>
    <col min="5669" max="5669" width="8.85546875" style="63" bestFit="1" customWidth="1"/>
    <col min="5670" max="5670" width="7" style="63" customWidth="1"/>
    <col min="5671" max="5674" width="8.7109375" style="63" customWidth="1"/>
    <col min="5675" max="5675" width="9.85546875" style="63" customWidth="1"/>
    <col min="5676" max="5678" width="8.7109375" style="63" customWidth="1"/>
    <col min="5679" max="5888" width="9.140625" style="63"/>
    <col min="5889" max="5889" width="5.7109375" style="63" customWidth="1"/>
    <col min="5890" max="5892" width="21.7109375" style="63" customWidth="1"/>
    <col min="5893" max="5917" width="10.7109375" style="63" customWidth="1"/>
    <col min="5918" max="5918" width="7.85546875" style="63" customWidth="1"/>
    <col min="5919" max="5919" width="8.85546875" style="63" bestFit="1" customWidth="1"/>
    <col min="5920" max="5920" width="7.85546875" style="63" customWidth="1"/>
    <col min="5921" max="5921" width="8.85546875" style="63" bestFit="1" customWidth="1"/>
    <col min="5922" max="5922" width="7.85546875" style="63" customWidth="1"/>
    <col min="5923" max="5923" width="8.85546875" style="63" bestFit="1" customWidth="1"/>
    <col min="5924" max="5924" width="9" style="63" customWidth="1"/>
    <col min="5925" max="5925" width="8.85546875" style="63" bestFit="1" customWidth="1"/>
    <col min="5926" max="5926" width="7" style="63" customWidth="1"/>
    <col min="5927" max="5930" width="8.7109375" style="63" customWidth="1"/>
    <col min="5931" max="5931" width="9.85546875" style="63" customWidth="1"/>
    <col min="5932" max="5934" width="8.7109375" style="63" customWidth="1"/>
    <col min="5935" max="6144" width="9.140625" style="63"/>
    <col min="6145" max="6145" width="5.7109375" style="63" customWidth="1"/>
    <col min="6146" max="6148" width="21.7109375" style="63" customWidth="1"/>
    <col min="6149" max="6173" width="10.7109375" style="63" customWidth="1"/>
    <col min="6174" max="6174" width="7.85546875" style="63" customWidth="1"/>
    <col min="6175" max="6175" width="8.85546875" style="63" bestFit="1" customWidth="1"/>
    <col min="6176" max="6176" width="7.85546875" style="63" customWidth="1"/>
    <col min="6177" max="6177" width="8.85546875" style="63" bestFit="1" customWidth="1"/>
    <col min="6178" max="6178" width="7.85546875" style="63" customWidth="1"/>
    <col min="6179" max="6179" width="8.85546875" style="63" bestFit="1" customWidth="1"/>
    <col min="6180" max="6180" width="9" style="63" customWidth="1"/>
    <col min="6181" max="6181" width="8.85546875" style="63" bestFit="1" customWidth="1"/>
    <col min="6182" max="6182" width="7" style="63" customWidth="1"/>
    <col min="6183" max="6186" width="8.7109375" style="63" customWidth="1"/>
    <col min="6187" max="6187" width="9.85546875" style="63" customWidth="1"/>
    <col min="6188" max="6190" width="8.7109375" style="63" customWidth="1"/>
    <col min="6191" max="6400" width="9.140625" style="63"/>
    <col min="6401" max="6401" width="5.7109375" style="63" customWidth="1"/>
    <col min="6402" max="6404" width="21.7109375" style="63" customWidth="1"/>
    <col min="6405" max="6429" width="10.7109375" style="63" customWidth="1"/>
    <col min="6430" max="6430" width="7.85546875" style="63" customWidth="1"/>
    <col min="6431" max="6431" width="8.85546875" style="63" bestFit="1" customWidth="1"/>
    <col min="6432" max="6432" width="7.85546875" style="63" customWidth="1"/>
    <col min="6433" max="6433" width="8.85546875" style="63" bestFit="1" customWidth="1"/>
    <col min="6434" max="6434" width="7.85546875" style="63" customWidth="1"/>
    <col min="6435" max="6435" width="8.85546875" style="63" bestFit="1" customWidth="1"/>
    <col min="6436" max="6436" width="9" style="63" customWidth="1"/>
    <col min="6437" max="6437" width="8.85546875" style="63" bestFit="1" customWidth="1"/>
    <col min="6438" max="6438" width="7" style="63" customWidth="1"/>
    <col min="6439" max="6442" width="8.7109375" style="63" customWidth="1"/>
    <col min="6443" max="6443" width="9.85546875" style="63" customWidth="1"/>
    <col min="6444" max="6446" width="8.7109375" style="63" customWidth="1"/>
    <col min="6447" max="6656" width="9.140625" style="63"/>
    <col min="6657" max="6657" width="5.7109375" style="63" customWidth="1"/>
    <col min="6658" max="6660" width="21.7109375" style="63" customWidth="1"/>
    <col min="6661" max="6685" width="10.7109375" style="63" customWidth="1"/>
    <col min="6686" max="6686" width="7.85546875" style="63" customWidth="1"/>
    <col min="6687" max="6687" width="8.85546875" style="63" bestFit="1" customWidth="1"/>
    <col min="6688" max="6688" width="7.85546875" style="63" customWidth="1"/>
    <col min="6689" max="6689" width="8.85546875" style="63" bestFit="1" customWidth="1"/>
    <col min="6690" max="6690" width="7.85546875" style="63" customWidth="1"/>
    <col min="6691" max="6691" width="8.85546875" style="63" bestFit="1" customWidth="1"/>
    <col min="6692" max="6692" width="9" style="63" customWidth="1"/>
    <col min="6693" max="6693" width="8.85546875" style="63" bestFit="1" customWidth="1"/>
    <col min="6694" max="6694" width="7" style="63" customWidth="1"/>
    <col min="6695" max="6698" width="8.7109375" style="63" customWidth="1"/>
    <col min="6699" max="6699" width="9.85546875" style="63" customWidth="1"/>
    <col min="6700" max="6702" width="8.7109375" style="63" customWidth="1"/>
    <col min="6703" max="6912" width="9.140625" style="63"/>
    <col min="6913" max="6913" width="5.7109375" style="63" customWidth="1"/>
    <col min="6914" max="6916" width="21.7109375" style="63" customWidth="1"/>
    <col min="6917" max="6941" width="10.7109375" style="63" customWidth="1"/>
    <col min="6942" max="6942" width="7.85546875" style="63" customWidth="1"/>
    <col min="6943" max="6943" width="8.85546875" style="63" bestFit="1" customWidth="1"/>
    <col min="6944" max="6944" width="7.85546875" style="63" customWidth="1"/>
    <col min="6945" max="6945" width="8.85546875" style="63" bestFit="1" customWidth="1"/>
    <col min="6946" max="6946" width="7.85546875" style="63" customWidth="1"/>
    <col min="6947" max="6947" width="8.85546875" style="63" bestFit="1" customWidth="1"/>
    <col min="6948" max="6948" width="9" style="63" customWidth="1"/>
    <col min="6949" max="6949" width="8.85546875" style="63" bestFit="1" customWidth="1"/>
    <col min="6950" max="6950" width="7" style="63" customWidth="1"/>
    <col min="6951" max="6954" width="8.7109375" style="63" customWidth="1"/>
    <col min="6955" max="6955" width="9.85546875" style="63" customWidth="1"/>
    <col min="6956" max="6958" width="8.7109375" style="63" customWidth="1"/>
    <col min="6959" max="7168" width="9.140625" style="63"/>
    <col min="7169" max="7169" width="5.7109375" style="63" customWidth="1"/>
    <col min="7170" max="7172" width="21.7109375" style="63" customWidth="1"/>
    <col min="7173" max="7197" width="10.7109375" style="63" customWidth="1"/>
    <col min="7198" max="7198" width="7.85546875" style="63" customWidth="1"/>
    <col min="7199" max="7199" width="8.85546875" style="63" bestFit="1" customWidth="1"/>
    <col min="7200" max="7200" width="7.85546875" style="63" customWidth="1"/>
    <col min="7201" max="7201" width="8.85546875" style="63" bestFit="1" customWidth="1"/>
    <col min="7202" max="7202" width="7.85546875" style="63" customWidth="1"/>
    <col min="7203" max="7203" width="8.85546875" style="63" bestFit="1" customWidth="1"/>
    <col min="7204" max="7204" width="9" style="63" customWidth="1"/>
    <col min="7205" max="7205" width="8.85546875" style="63" bestFit="1" customWidth="1"/>
    <col min="7206" max="7206" width="7" style="63" customWidth="1"/>
    <col min="7207" max="7210" width="8.7109375" style="63" customWidth="1"/>
    <col min="7211" max="7211" width="9.85546875" style="63" customWidth="1"/>
    <col min="7212" max="7214" width="8.7109375" style="63" customWidth="1"/>
    <col min="7215" max="7424" width="9.140625" style="63"/>
    <col min="7425" max="7425" width="5.7109375" style="63" customWidth="1"/>
    <col min="7426" max="7428" width="21.7109375" style="63" customWidth="1"/>
    <col min="7429" max="7453" width="10.7109375" style="63" customWidth="1"/>
    <col min="7454" max="7454" width="7.85546875" style="63" customWidth="1"/>
    <col min="7455" max="7455" width="8.85546875" style="63" bestFit="1" customWidth="1"/>
    <col min="7456" max="7456" width="7.85546875" style="63" customWidth="1"/>
    <col min="7457" max="7457" width="8.85546875" style="63" bestFit="1" customWidth="1"/>
    <col min="7458" max="7458" width="7.85546875" style="63" customWidth="1"/>
    <col min="7459" max="7459" width="8.85546875" style="63" bestFit="1" customWidth="1"/>
    <col min="7460" max="7460" width="9" style="63" customWidth="1"/>
    <col min="7461" max="7461" width="8.85546875" style="63" bestFit="1" customWidth="1"/>
    <col min="7462" max="7462" width="7" style="63" customWidth="1"/>
    <col min="7463" max="7466" width="8.7109375" style="63" customWidth="1"/>
    <col min="7467" max="7467" width="9.85546875" style="63" customWidth="1"/>
    <col min="7468" max="7470" width="8.7109375" style="63" customWidth="1"/>
    <col min="7471" max="7680" width="9.140625" style="63"/>
    <col min="7681" max="7681" width="5.7109375" style="63" customWidth="1"/>
    <col min="7682" max="7684" width="21.7109375" style="63" customWidth="1"/>
    <col min="7685" max="7709" width="10.7109375" style="63" customWidth="1"/>
    <col min="7710" max="7710" width="7.85546875" style="63" customWidth="1"/>
    <col min="7711" max="7711" width="8.85546875" style="63" bestFit="1" customWidth="1"/>
    <col min="7712" max="7712" width="7.85546875" style="63" customWidth="1"/>
    <col min="7713" max="7713" width="8.85546875" style="63" bestFit="1" customWidth="1"/>
    <col min="7714" max="7714" width="7.85546875" style="63" customWidth="1"/>
    <col min="7715" max="7715" width="8.85546875" style="63" bestFit="1" customWidth="1"/>
    <col min="7716" max="7716" width="9" style="63" customWidth="1"/>
    <col min="7717" max="7717" width="8.85546875" style="63" bestFit="1" customWidth="1"/>
    <col min="7718" max="7718" width="7" style="63" customWidth="1"/>
    <col min="7719" max="7722" width="8.7109375" style="63" customWidth="1"/>
    <col min="7723" max="7723" width="9.85546875" style="63" customWidth="1"/>
    <col min="7724" max="7726" width="8.7109375" style="63" customWidth="1"/>
    <col min="7727" max="7936" width="9.140625" style="63"/>
    <col min="7937" max="7937" width="5.7109375" style="63" customWidth="1"/>
    <col min="7938" max="7940" width="21.7109375" style="63" customWidth="1"/>
    <col min="7941" max="7965" width="10.7109375" style="63" customWidth="1"/>
    <col min="7966" max="7966" width="7.85546875" style="63" customWidth="1"/>
    <col min="7967" max="7967" width="8.85546875" style="63" bestFit="1" customWidth="1"/>
    <col min="7968" max="7968" width="7.85546875" style="63" customWidth="1"/>
    <col min="7969" max="7969" width="8.85546875" style="63" bestFit="1" customWidth="1"/>
    <col min="7970" max="7970" width="7.85546875" style="63" customWidth="1"/>
    <col min="7971" max="7971" width="8.85546875" style="63" bestFit="1" customWidth="1"/>
    <col min="7972" max="7972" width="9" style="63" customWidth="1"/>
    <col min="7973" max="7973" width="8.85546875" style="63" bestFit="1" customWidth="1"/>
    <col min="7974" max="7974" width="7" style="63" customWidth="1"/>
    <col min="7975" max="7978" width="8.7109375" style="63" customWidth="1"/>
    <col min="7979" max="7979" width="9.85546875" style="63" customWidth="1"/>
    <col min="7980" max="7982" width="8.7109375" style="63" customWidth="1"/>
    <col min="7983" max="8192" width="9.140625" style="63"/>
    <col min="8193" max="8193" width="5.7109375" style="63" customWidth="1"/>
    <col min="8194" max="8196" width="21.7109375" style="63" customWidth="1"/>
    <col min="8197" max="8221" width="10.7109375" style="63" customWidth="1"/>
    <col min="8222" max="8222" width="7.85546875" style="63" customWidth="1"/>
    <col min="8223" max="8223" width="8.85546875" style="63" bestFit="1" customWidth="1"/>
    <col min="8224" max="8224" width="7.85546875" style="63" customWidth="1"/>
    <col min="8225" max="8225" width="8.85546875" style="63" bestFit="1" customWidth="1"/>
    <col min="8226" max="8226" width="7.85546875" style="63" customWidth="1"/>
    <col min="8227" max="8227" width="8.85546875" style="63" bestFit="1" customWidth="1"/>
    <col min="8228" max="8228" width="9" style="63" customWidth="1"/>
    <col min="8229" max="8229" width="8.85546875" style="63" bestFit="1" customWidth="1"/>
    <col min="8230" max="8230" width="7" style="63" customWidth="1"/>
    <col min="8231" max="8234" width="8.7109375" style="63" customWidth="1"/>
    <col min="8235" max="8235" width="9.85546875" style="63" customWidth="1"/>
    <col min="8236" max="8238" width="8.7109375" style="63" customWidth="1"/>
    <col min="8239" max="8448" width="9.140625" style="63"/>
    <col min="8449" max="8449" width="5.7109375" style="63" customWidth="1"/>
    <col min="8450" max="8452" width="21.7109375" style="63" customWidth="1"/>
    <col min="8453" max="8477" width="10.7109375" style="63" customWidth="1"/>
    <col min="8478" max="8478" width="7.85546875" style="63" customWidth="1"/>
    <col min="8479" max="8479" width="8.85546875" style="63" bestFit="1" customWidth="1"/>
    <col min="8480" max="8480" width="7.85546875" style="63" customWidth="1"/>
    <col min="8481" max="8481" width="8.85546875" style="63" bestFit="1" customWidth="1"/>
    <col min="8482" max="8482" width="7.85546875" style="63" customWidth="1"/>
    <col min="8483" max="8483" width="8.85546875" style="63" bestFit="1" customWidth="1"/>
    <col min="8484" max="8484" width="9" style="63" customWidth="1"/>
    <col min="8485" max="8485" width="8.85546875" style="63" bestFit="1" customWidth="1"/>
    <col min="8486" max="8486" width="7" style="63" customWidth="1"/>
    <col min="8487" max="8490" width="8.7109375" style="63" customWidth="1"/>
    <col min="8491" max="8491" width="9.85546875" style="63" customWidth="1"/>
    <col min="8492" max="8494" width="8.7109375" style="63" customWidth="1"/>
    <col min="8495" max="8704" width="9.140625" style="63"/>
    <col min="8705" max="8705" width="5.7109375" style="63" customWidth="1"/>
    <col min="8706" max="8708" width="21.7109375" style="63" customWidth="1"/>
    <col min="8709" max="8733" width="10.7109375" style="63" customWidth="1"/>
    <col min="8734" max="8734" width="7.85546875" style="63" customWidth="1"/>
    <col min="8735" max="8735" width="8.85546875" style="63" bestFit="1" customWidth="1"/>
    <col min="8736" max="8736" width="7.85546875" style="63" customWidth="1"/>
    <col min="8737" max="8737" width="8.85546875" style="63" bestFit="1" customWidth="1"/>
    <col min="8738" max="8738" width="7.85546875" style="63" customWidth="1"/>
    <col min="8739" max="8739" width="8.85546875" style="63" bestFit="1" customWidth="1"/>
    <col min="8740" max="8740" width="9" style="63" customWidth="1"/>
    <col min="8741" max="8741" width="8.85546875" style="63" bestFit="1" customWidth="1"/>
    <col min="8742" max="8742" width="7" style="63" customWidth="1"/>
    <col min="8743" max="8746" width="8.7109375" style="63" customWidth="1"/>
    <col min="8747" max="8747" width="9.85546875" style="63" customWidth="1"/>
    <col min="8748" max="8750" width="8.7109375" style="63" customWidth="1"/>
    <col min="8751" max="8960" width="9.140625" style="63"/>
    <col min="8961" max="8961" width="5.7109375" style="63" customWidth="1"/>
    <col min="8962" max="8964" width="21.7109375" style="63" customWidth="1"/>
    <col min="8965" max="8989" width="10.7109375" style="63" customWidth="1"/>
    <col min="8990" max="8990" width="7.85546875" style="63" customWidth="1"/>
    <col min="8991" max="8991" width="8.85546875" style="63" bestFit="1" customWidth="1"/>
    <col min="8992" max="8992" width="7.85546875" style="63" customWidth="1"/>
    <col min="8993" max="8993" width="8.85546875" style="63" bestFit="1" customWidth="1"/>
    <col min="8994" max="8994" width="7.85546875" style="63" customWidth="1"/>
    <col min="8995" max="8995" width="8.85546875" style="63" bestFit="1" customWidth="1"/>
    <col min="8996" max="8996" width="9" style="63" customWidth="1"/>
    <col min="8997" max="8997" width="8.85546875" style="63" bestFit="1" customWidth="1"/>
    <col min="8998" max="8998" width="7" style="63" customWidth="1"/>
    <col min="8999" max="9002" width="8.7109375" style="63" customWidth="1"/>
    <col min="9003" max="9003" width="9.85546875" style="63" customWidth="1"/>
    <col min="9004" max="9006" width="8.7109375" style="63" customWidth="1"/>
    <col min="9007" max="9216" width="9.140625" style="63"/>
    <col min="9217" max="9217" width="5.7109375" style="63" customWidth="1"/>
    <col min="9218" max="9220" width="21.7109375" style="63" customWidth="1"/>
    <col min="9221" max="9245" width="10.7109375" style="63" customWidth="1"/>
    <col min="9246" max="9246" width="7.85546875" style="63" customWidth="1"/>
    <col min="9247" max="9247" width="8.85546875" style="63" bestFit="1" customWidth="1"/>
    <col min="9248" max="9248" width="7.85546875" style="63" customWidth="1"/>
    <col min="9249" max="9249" width="8.85546875" style="63" bestFit="1" customWidth="1"/>
    <col min="9250" max="9250" width="7.85546875" style="63" customWidth="1"/>
    <col min="9251" max="9251" width="8.85546875" style="63" bestFit="1" customWidth="1"/>
    <col min="9252" max="9252" width="9" style="63" customWidth="1"/>
    <col min="9253" max="9253" width="8.85546875" style="63" bestFit="1" customWidth="1"/>
    <col min="9254" max="9254" width="7" style="63" customWidth="1"/>
    <col min="9255" max="9258" width="8.7109375" style="63" customWidth="1"/>
    <col min="9259" max="9259" width="9.85546875" style="63" customWidth="1"/>
    <col min="9260" max="9262" width="8.7109375" style="63" customWidth="1"/>
    <col min="9263" max="9472" width="9.140625" style="63"/>
    <col min="9473" max="9473" width="5.7109375" style="63" customWidth="1"/>
    <col min="9474" max="9476" width="21.7109375" style="63" customWidth="1"/>
    <col min="9477" max="9501" width="10.7109375" style="63" customWidth="1"/>
    <col min="9502" max="9502" width="7.85546875" style="63" customWidth="1"/>
    <col min="9503" max="9503" width="8.85546875" style="63" bestFit="1" customWidth="1"/>
    <col min="9504" max="9504" width="7.85546875" style="63" customWidth="1"/>
    <col min="9505" max="9505" width="8.85546875" style="63" bestFit="1" customWidth="1"/>
    <col min="9506" max="9506" width="7.85546875" style="63" customWidth="1"/>
    <col min="9507" max="9507" width="8.85546875" style="63" bestFit="1" customWidth="1"/>
    <col min="9508" max="9508" width="9" style="63" customWidth="1"/>
    <col min="9509" max="9509" width="8.85546875" style="63" bestFit="1" customWidth="1"/>
    <col min="9510" max="9510" width="7" style="63" customWidth="1"/>
    <col min="9511" max="9514" width="8.7109375" style="63" customWidth="1"/>
    <col min="9515" max="9515" width="9.85546875" style="63" customWidth="1"/>
    <col min="9516" max="9518" width="8.7109375" style="63" customWidth="1"/>
    <col min="9519" max="9728" width="9.140625" style="63"/>
    <col min="9729" max="9729" width="5.7109375" style="63" customWidth="1"/>
    <col min="9730" max="9732" width="21.7109375" style="63" customWidth="1"/>
    <col min="9733" max="9757" width="10.7109375" style="63" customWidth="1"/>
    <col min="9758" max="9758" width="7.85546875" style="63" customWidth="1"/>
    <col min="9759" max="9759" width="8.85546875" style="63" bestFit="1" customWidth="1"/>
    <col min="9760" max="9760" width="7.85546875" style="63" customWidth="1"/>
    <col min="9761" max="9761" width="8.85546875" style="63" bestFit="1" customWidth="1"/>
    <col min="9762" max="9762" width="7.85546875" style="63" customWidth="1"/>
    <col min="9763" max="9763" width="8.85546875" style="63" bestFit="1" customWidth="1"/>
    <col min="9764" max="9764" width="9" style="63" customWidth="1"/>
    <col min="9765" max="9765" width="8.85546875" style="63" bestFit="1" customWidth="1"/>
    <col min="9766" max="9766" width="7" style="63" customWidth="1"/>
    <col min="9767" max="9770" width="8.7109375" style="63" customWidth="1"/>
    <col min="9771" max="9771" width="9.85546875" style="63" customWidth="1"/>
    <col min="9772" max="9774" width="8.7109375" style="63" customWidth="1"/>
    <col min="9775" max="9984" width="9.140625" style="63"/>
    <col min="9985" max="9985" width="5.7109375" style="63" customWidth="1"/>
    <col min="9986" max="9988" width="21.7109375" style="63" customWidth="1"/>
    <col min="9989" max="10013" width="10.7109375" style="63" customWidth="1"/>
    <col min="10014" max="10014" width="7.85546875" style="63" customWidth="1"/>
    <col min="10015" max="10015" width="8.85546875" style="63" bestFit="1" customWidth="1"/>
    <col min="10016" max="10016" width="7.85546875" style="63" customWidth="1"/>
    <col min="10017" max="10017" width="8.85546875" style="63" bestFit="1" customWidth="1"/>
    <col min="10018" max="10018" width="7.85546875" style="63" customWidth="1"/>
    <col min="10019" max="10019" width="8.85546875" style="63" bestFit="1" customWidth="1"/>
    <col min="10020" max="10020" width="9" style="63" customWidth="1"/>
    <col min="10021" max="10021" width="8.85546875" style="63" bestFit="1" customWidth="1"/>
    <col min="10022" max="10022" width="7" style="63" customWidth="1"/>
    <col min="10023" max="10026" width="8.7109375" style="63" customWidth="1"/>
    <col min="10027" max="10027" width="9.85546875" style="63" customWidth="1"/>
    <col min="10028" max="10030" width="8.7109375" style="63" customWidth="1"/>
    <col min="10031" max="10240" width="9.140625" style="63"/>
    <col min="10241" max="10241" width="5.7109375" style="63" customWidth="1"/>
    <col min="10242" max="10244" width="21.7109375" style="63" customWidth="1"/>
    <col min="10245" max="10269" width="10.7109375" style="63" customWidth="1"/>
    <col min="10270" max="10270" width="7.85546875" style="63" customWidth="1"/>
    <col min="10271" max="10271" width="8.85546875" style="63" bestFit="1" customWidth="1"/>
    <col min="10272" max="10272" width="7.85546875" style="63" customWidth="1"/>
    <col min="10273" max="10273" width="8.85546875" style="63" bestFit="1" customWidth="1"/>
    <col min="10274" max="10274" width="7.85546875" style="63" customWidth="1"/>
    <col min="10275" max="10275" width="8.85546875" style="63" bestFit="1" customWidth="1"/>
    <col min="10276" max="10276" width="9" style="63" customWidth="1"/>
    <col min="10277" max="10277" width="8.85546875" style="63" bestFit="1" customWidth="1"/>
    <col min="10278" max="10278" width="7" style="63" customWidth="1"/>
    <col min="10279" max="10282" width="8.7109375" style="63" customWidth="1"/>
    <col min="10283" max="10283" width="9.85546875" style="63" customWidth="1"/>
    <col min="10284" max="10286" width="8.7109375" style="63" customWidth="1"/>
    <col min="10287" max="10496" width="9.140625" style="63"/>
    <col min="10497" max="10497" width="5.7109375" style="63" customWidth="1"/>
    <col min="10498" max="10500" width="21.7109375" style="63" customWidth="1"/>
    <col min="10501" max="10525" width="10.7109375" style="63" customWidth="1"/>
    <col min="10526" max="10526" width="7.85546875" style="63" customWidth="1"/>
    <col min="10527" max="10527" width="8.85546875" style="63" bestFit="1" customWidth="1"/>
    <col min="10528" max="10528" width="7.85546875" style="63" customWidth="1"/>
    <col min="10529" max="10529" width="8.85546875" style="63" bestFit="1" customWidth="1"/>
    <col min="10530" max="10530" width="7.85546875" style="63" customWidth="1"/>
    <col min="10531" max="10531" width="8.85546875" style="63" bestFit="1" customWidth="1"/>
    <col min="10532" max="10532" width="9" style="63" customWidth="1"/>
    <col min="10533" max="10533" width="8.85546875" style="63" bestFit="1" customWidth="1"/>
    <col min="10534" max="10534" width="7" style="63" customWidth="1"/>
    <col min="10535" max="10538" width="8.7109375" style="63" customWidth="1"/>
    <col min="10539" max="10539" width="9.85546875" style="63" customWidth="1"/>
    <col min="10540" max="10542" width="8.7109375" style="63" customWidth="1"/>
    <col min="10543" max="10752" width="9.140625" style="63"/>
    <col min="10753" max="10753" width="5.7109375" style="63" customWidth="1"/>
    <col min="10754" max="10756" width="21.7109375" style="63" customWidth="1"/>
    <col min="10757" max="10781" width="10.7109375" style="63" customWidth="1"/>
    <col min="10782" max="10782" width="7.85546875" style="63" customWidth="1"/>
    <col min="10783" max="10783" width="8.85546875" style="63" bestFit="1" customWidth="1"/>
    <col min="10784" max="10784" width="7.85546875" style="63" customWidth="1"/>
    <col min="10785" max="10785" width="8.85546875" style="63" bestFit="1" customWidth="1"/>
    <col min="10786" max="10786" width="7.85546875" style="63" customWidth="1"/>
    <col min="10787" max="10787" width="8.85546875" style="63" bestFit="1" customWidth="1"/>
    <col min="10788" max="10788" width="9" style="63" customWidth="1"/>
    <col min="10789" max="10789" width="8.85546875" style="63" bestFit="1" customWidth="1"/>
    <col min="10790" max="10790" width="7" style="63" customWidth="1"/>
    <col min="10791" max="10794" width="8.7109375" style="63" customWidth="1"/>
    <col min="10795" max="10795" width="9.85546875" style="63" customWidth="1"/>
    <col min="10796" max="10798" width="8.7109375" style="63" customWidth="1"/>
    <col min="10799" max="11008" width="9.140625" style="63"/>
    <col min="11009" max="11009" width="5.7109375" style="63" customWidth="1"/>
    <col min="11010" max="11012" width="21.7109375" style="63" customWidth="1"/>
    <col min="11013" max="11037" width="10.7109375" style="63" customWidth="1"/>
    <col min="11038" max="11038" width="7.85546875" style="63" customWidth="1"/>
    <col min="11039" max="11039" width="8.85546875" style="63" bestFit="1" customWidth="1"/>
    <col min="11040" max="11040" width="7.85546875" style="63" customWidth="1"/>
    <col min="11041" max="11041" width="8.85546875" style="63" bestFit="1" customWidth="1"/>
    <col min="11042" max="11042" width="7.85546875" style="63" customWidth="1"/>
    <col min="11043" max="11043" width="8.85546875" style="63" bestFit="1" customWidth="1"/>
    <col min="11044" max="11044" width="9" style="63" customWidth="1"/>
    <col min="11045" max="11045" width="8.85546875" style="63" bestFit="1" customWidth="1"/>
    <col min="11046" max="11046" width="7" style="63" customWidth="1"/>
    <col min="11047" max="11050" width="8.7109375" style="63" customWidth="1"/>
    <col min="11051" max="11051" width="9.85546875" style="63" customWidth="1"/>
    <col min="11052" max="11054" width="8.7109375" style="63" customWidth="1"/>
    <col min="11055" max="11264" width="9.140625" style="63"/>
    <col min="11265" max="11265" width="5.7109375" style="63" customWidth="1"/>
    <col min="11266" max="11268" width="21.7109375" style="63" customWidth="1"/>
    <col min="11269" max="11293" width="10.7109375" style="63" customWidth="1"/>
    <col min="11294" max="11294" width="7.85546875" style="63" customWidth="1"/>
    <col min="11295" max="11295" width="8.85546875" style="63" bestFit="1" customWidth="1"/>
    <col min="11296" max="11296" width="7.85546875" style="63" customWidth="1"/>
    <col min="11297" max="11297" width="8.85546875" style="63" bestFit="1" customWidth="1"/>
    <col min="11298" max="11298" width="7.85546875" style="63" customWidth="1"/>
    <col min="11299" max="11299" width="8.85546875" style="63" bestFit="1" customWidth="1"/>
    <col min="11300" max="11300" width="9" style="63" customWidth="1"/>
    <col min="11301" max="11301" width="8.85546875" style="63" bestFit="1" customWidth="1"/>
    <col min="11302" max="11302" width="7" style="63" customWidth="1"/>
    <col min="11303" max="11306" width="8.7109375" style="63" customWidth="1"/>
    <col min="11307" max="11307" width="9.85546875" style="63" customWidth="1"/>
    <col min="11308" max="11310" width="8.7109375" style="63" customWidth="1"/>
    <col min="11311" max="11520" width="9.140625" style="63"/>
    <col min="11521" max="11521" width="5.7109375" style="63" customWidth="1"/>
    <col min="11522" max="11524" width="21.7109375" style="63" customWidth="1"/>
    <col min="11525" max="11549" width="10.7109375" style="63" customWidth="1"/>
    <col min="11550" max="11550" width="7.85546875" style="63" customWidth="1"/>
    <col min="11551" max="11551" width="8.85546875" style="63" bestFit="1" customWidth="1"/>
    <col min="11552" max="11552" width="7.85546875" style="63" customWidth="1"/>
    <col min="11553" max="11553" width="8.85546875" style="63" bestFit="1" customWidth="1"/>
    <col min="11554" max="11554" width="7.85546875" style="63" customWidth="1"/>
    <col min="11555" max="11555" width="8.85546875" style="63" bestFit="1" customWidth="1"/>
    <col min="11556" max="11556" width="9" style="63" customWidth="1"/>
    <col min="11557" max="11557" width="8.85546875" style="63" bestFit="1" customWidth="1"/>
    <col min="11558" max="11558" width="7" style="63" customWidth="1"/>
    <col min="11559" max="11562" width="8.7109375" style="63" customWidth="1"/>
    <col min="11563" max="11563" width="9.85546875" style="63" customWidth="1"/>
    <col min="11564" max="11566" width="8.7109375" style="63" customWidth="1"/>
    <col min="11567" max="11776" width="9.140625" style="63"/>
    <col min="11777" max="11777" width="5.7109375" style="63" customWidth="1"/>
    <col min="11778" max="11780" width="21.7109375" style="63" customWidth="1"/>
    <col min="11781" max="11805" width="10.7109375" style="63" customWidth="1"/>
    <col min="11806" max="11806" width="7.85546875" style="63" customWidth="1"/>
    <col min="11807" max="11807" width="8.85546875" style="63" bestFit="1" customWidth="1"/>
    <col min="11808" max="11808" width="7.85546875" style="63" customWidth="1"/>
    <col min="11809" max="11809" width="8.85546875" style="63" bestFit="1" customWidth="1"/>
    <col min="11810" max="11810" width="7.85546875" style="63" customWidth="1"/>
    <col min="11811" max="11811" width="8.85546875" style="63" bestFit="1" customWidth="1"/>
    <col min="11812" max="11812" width="9" style="63" customWidth="1"/>
    <col min="11813" max="11813" width="8.85546875" style="63" bestFit="1" customWidth="1"/>
    <col min="11814" max="11814" width="7" style="63" customWidth="1"/>
    <col min="11815" max="11818" width="8.7109375" style="63" customWidth="1"/>
    <col min="11819" max="11819" width="9.85546875" style="63" customWidth="1"/>
    <col min="11820" max="11822" width="8.7109375" style="63" customWidth="1"/>
    <col min="11823" max="12032" width="9.140625" style="63"/>
    <col min="12033" max="12033" width="5.7109375" style="63" customWidth="1"/>
    <col min="12034" max="12036" width="21.7109375" style="63" customWidth="1"/>
    <col min="12037" max="12061" width="10.7109375" style="63" customWidth="1"/>
    <col min="12062" max="12062" width="7.85546875" style="63" customWidth="1"/>
    <col min="12063" max="12063" width="8.85546875" style="63" bestFit="1" customWidth="1"/>
    <col min="12064" max="12064" width="7.85546875" style="63" customWidth="1"/>
    <col min="12065" max="12065" width="8.85546875" style="63" bestFit="1" customWidth="1"/>
    <col min="12066" max="12066" width="7.85546875" style="63" customWidth="1"/>
    <col min="12067" max="12067" width="8.85546875" style="63" bestFit="1" customWidth="1"/>
    <col min="12068" max="12068" width="9" style="63" customWidth="1"/>
    <col min="12069" max="12069" width="8.85546875" style="63" bestFit="1" customWidth="1"/>
    <col min="12070" max="12070" width="7" style="63" customWidth="1"/>
    <col min="12071" max="12074" width="8.7109375" style="63" customWidth="1"/>
    <col min="12075" max="12075" width="9.85546875" style="63" customWidth="1"/>
    <col min="12076" max="12078" width="8.7109375" style="63" customWidth="1"/>
    <col min="12079" max="12288" width="9.140625" style="63"/>
    <col min="12289" max="12289" width="5.7109375" style="63" customWidth="1"/>
    <col min="12290" max="12292" width="21.7109375" style="63" customWidth="1"/>
    <col min="12293" max="12317" width="10.7109375" style="63" customWidth="1"/>
    <col min="12318" max="12318" width="7.85546875" style="63" customWidth="1"/>
    <col min="12319" max="12319" width="8.85546875" style="63" bestFit="1" customWidth="1"/>
    <col min="12320" max="12320" width="7.85546875" style="63" customWidth="1"/>
    <col min="12321" max="12321" width="8.85546875" style="63" bestFit="1" customWidth="1"/>
    <col min="12322" max="12322" width="7.85546875" style="63" customWidth="1"/>
    <col min="12323" max="12323" width="8.85546875" style="63" bestFit="1" customWidth="1"/>
    <col min="12324" max="12324" width="9" style="63" customWidth="1"/>
    <col min="12325" max="12325" width="8.85546875" style="63" bestFit="1" customWidth="1"/>
    <col min="12326" max="12326" width="7" style="63" customWidth="1"/>
    <col min="12327" max="12330" width="8.7109375" style="63" customWidth="1"/>
    <col min="12331" max="12331" width="9.85546875" style="63" customWidth="1"/>
    <col min="12332" max="12334" width="8.7109375" style="63" customWidth="1"/>
    <col min="12335" max="12544" width="9.140625" style="63"/>
    <col min="12545" max="12545" width="5.7109375" style="63" customWidth="1"/>
    <col min="12546" max="12548" width="21.7109375" style="63" customWidth="1"/>
    <col min="12549" max="12573" width="10.7109375" style="63" customWidth="1"/>
    <col min="12574" max="12574" width="7.85546875" style="63" customWidth="1"/>
    <col min="12575" max="12575" width="8.85546875" style="63" bestFit="1" customWidth="1"/>
    <col min="12576" max="12576" width="7.85546875" style="63" customWidth="1"/>
    <col min="12577" max="12577" width="8.85546875" style="63" bestFit="1" customWidth="1"/>
    <col min="12578" max="12578" width="7.85546875" style="63" customWidth="1"/>
    <col min="12579" max="12579" width="8.85546875" style="63" bestFit="1" customWidth="1"/>
    <col min="12580" max="12580" width="9" style="63" customWidth="1"/>
    <col min="12581" max="12581" width="8.85546875" style="63" bestFit="1" customWidth="1"/>
    <col min="12582" max="12582" width="7" style="63" customWidth="1"/>
    <col min="12583" max="12586" width="8.7109375" style="63" customWidth="1"/>
    <col min="12587" max="12587" width="9.85546875" style="63" customWidth="1"/>
    <col min="12588" max="12590" width="8.7109375" style="63" customWidth="1"/>
    <col min="12591" max="12800" width="9.140625" style="63"/>
    <col min="12801" max="12801" width="5.7109375" style="63" customWidth="1"/>
    <col min="12802" max="12804" width="21.7109375" style="63" customWidth="1"/>
    <col min="12805" max="12829" width="10.7109375" style="63" customWidth="1"/>
    <col min="12830" max="12830" width="7.85546875" style="63" customWidth="1"/>
    <col min="12831" max="12831" width="8.85546875" style="63" bestFit="1" customWidth="1"/>
    <col min="12832" max="12832" width="7.85546875" style="63" customWidth="1"/>
    <col min="12833" max="12833" width="8.85546875" style="63" bestFit="1" customWidth="1"/>
    <col min="12834" max="12834" width="7.85546875" style="63" customWidth="1"/>
    <col min="12835" max="12835" width="8.85546875" style="63" bestFit="1" customWidth="1"/>
    <col min="12836" max="12836" width="9" style="63" customWidth="1"/>
    <col min="12837" max="12837" width="8.85546875" style="63" bestFit="1" customWidth="1"/>
    <col min="12838" max="12838" width="7" style="63" customWidth="1"/>
    <col min="12839" max="12842" width="8.7109375" style="63" customWidth="1"/>
    <col min="12843" max="12843" width="9.85546875" style="63" customWidth="1"/>
    <col min="12844" max="12846" width="8.7109375" style="63" customWidth="1"/>
    <col min="12847" max="13056" width="9.140625" style="63"/>
    <col min="13057" max="13057" width="5.7109375" style="63" customWidth="1"/>
    <col min="13058" max="13060" width="21.7109375" style="63" customWidth="1"/>
    <col min="13061" max="13085" width="10.7109375" style="63" customWidth="1"/>
    <col min="13086" max="13086" width="7.85546875" style="63" customWidth="1"/>
    <col min="13087" max="13087" width="8.85546875" style="63" bestFit="1" customWidth="1"/>
    <col min="13088" max="13088" width="7.85546875" style="63" customWidth="1"/>
    <col min="13089" max="13089" width="8.85546875" style="63" bestFit="1" customWidth="1"/>
    <col min="13090" max="13090" width="7.85546875" style="63" customWidth="1"/>
    <col min="13091" max="13091" width="8.85546875" style="63" bestFit="1" customWidth="1"/>
    <col min="13092" max="13092" width="9" style="63" customWidth="1"/>
    <col min="13093" max="13093" width="8.85546875" style="63" bestFit="1" customWidth="1"/>
    <col min="13094" max="13094" width="7" style="63" customWidth="1"/>
    <col min="13095" max="13098" width="8.7109375" style="63" customWidth="1"/>
    <col min="13099" max="13099" width="9.85546875" style="63" customWidth="1"/>
    <col min="13100" max="13102" width="8.7109375" style="63" customWidth="1"/>
    <col min="13103" max="13312" width="9.140625" style="63"/>
    <col min="13313" max="13313" width="5.7109375" style="63" customWidth="1"/>
    <col min="13314" max="13316" width="21.7109375" style="63" customWidth="1"/>
    <col min="13317" max="13341" width="10.7109375" style="63" customWidth="1"/>
    <col min="13342" max="13342" width="7.85546875" style="63" customWidth="1"/>
    <col min="13343" max="13343" width="8.85546875" style="63" bestFit="1" customWidth="1"/>
    <col min="13344" max="13344" width="7.85546875" style="63" customWidth="1"/>
    <col min="13345" max="13345" width="8.85546875" style="63" bestFit="1" customWidth="1"/>
    <col min="13346" max="13346" width="7.85546875" style="63" customWidth="1"/>
    <col min="13347" max="13347" width="8.85546875" style="63" bestFit="1" customWidth="1"/>
    <col min="13348" max="13348" width="9" style="63" customWidth="1"/>
    <col min="13349" max="13349" width="8.85546875" style="63" bestFit="1" customWidth="1"/>
    <col min="13350" max="13350" width="7" style="63" customWidth="1"/>
    <col min="13351" max="13354" width="8.7109375" style="63" customWidth="1"/>
    <col min="13355" max="13355" width="9.85546875" style="63" customWidth="1"/>
    <col min="13356" max="13358" width="8.7109375" style="63" customWidth="1"/>
    <col min="13359" max="13568" width="9.140625" style="63"/>
    <col min="13569" max="13569" width="5.7109375" style="63" customWidth="1"/>
    <col min="13570" max="13572" width="21.7109375" style="63" customWidth="1"/>
    <col min="13573" max="13597" width="10.7109375" style="63" customWidth="1"/>
    <col min="13598" max="13598" width="7.85546875" style="63" customWidth="1"/>
    <col min="13599" max="13599" width="8.85546875" style="63" bestFit="1" customWidth="1"/>
    <col min="13600" max="13600" width="7.85546875" style="63" customWidth="1"/>
    <col min="13601" max="13601" width="8.85546875" style="63" bestFit="1" customWidth="1"/>
    <col min="13602" max="13602" width="7.85546875" style="63" customWidth="1"/>
    <col min="13603" max="13603" width="8.85546875" style="63" bestFit="1" customWidth="1"/>
    <col min="13604" max="13604" width="9" style="63" customWidth="1"/>
    <col min="13605" max="13605" width="8.85546875" style="63" bestFit="1" customWidth="1"/>
    <col min="13606" max="13606" width="7" style="63" customWidth="1"/>
    <col min="13607" max="13610" width="8.7109375" style="63" customWidth="1"/>
    <col min="13611" max="13611" width="9.85546875" style="63" customWidth="1"/>
    <col min="13612" max="13614" width="8.7109375" style="63" customWidth="1"/>
    <col min="13615" max="13824" width="9.140625" style="63"/>
    <col min="13825" max="13825" width="5.7109375" style="63" customWidth="1"/>
    <col min="13826" max="13828" width="21.7109375" style="63" customWidth="1"/>
    <col min="13829" max="13853" width="10.7109375" style="63" customWidth="1"/>
    <col min="13854" max="13854" width="7.85546875" style="63" customWidth="1"/>
    <col min="13855" max="13855" width="8.85546875" style="63" bestFit="1" customWidth="1"/>
    <col min="13856" max="13856" width="7.85546875" style="63" customWidth="1"/>
    <col min="13857" max="13857" width="8.85546875" style="63" bestFit="1" customWidth="1"/>
    <col min="13858" max="13858" width="7.85546875" style="63" customWidth="1"/>
    <col min="13859" max="13859" width="8.85546875" style="63" bestFit="1" customWidth="1"/>
    <col min="13860" max="13860" width="9" style="63" customWidth="1"/>
    <col min="13861" max="13861" width="8.85546875" style="63" bestFit="1" customWidth="1"/>
    <col min="13862" max="13862" width="7" style="63" customWidth="1"/>
    <col min="13863" max="13866" width="8.7109375" style="63" customWidth="1"/>
    <col min="13867" max="13867" width="9.85546875" style="63" customWidth="1"/>
    <col min="13868" max="13870" width="8.7109375" style="63" customWidth="1"/>
    <col min="13871" max="14080" width="9.140625" style="63"/>
    <col min="14081" max="14081" width="5.7109375" style="63" customWidth="1"/>
    <col min="14082" max="14084" width="21.7109375" style="63" customWidth="1"/>
    <col min="14085" max="14109" width="10.7109375" style="63" customWidth="1"/>
    <col min="14110" max="14110" width="7.85546875" style="63" customWidth="1"/>
    <col min="14111" max="14111" width="8.85546875" style="63" bestFit="1" customWidth="1"/>
    <col min="14112" max="14112" width="7.85546875" style="63" customWidth="1"/>
    <col min="14113" max="14113" width="8.85546875" style="63" bestFit="1" customWidth="1"/>
    <col min="14114" max="14114" width="7.85546875" style="63" customWidth="1"/>
    <col min="14115" max="14115" width="8.85546875" style="63" bestFit="1" customWidth="1"/>
    <col min="14116" max="14116" width="9" style="63" customWidth="1"/>
    <col min="14117" max="14117" width="8.85546875" style="63" bestFit="1" customWidth="1"/>
    <col min="14118" max="14118" width="7" style="63" customWidth="1"/>
    <col min="14119" max="14122" width="8.7109375" style="63" customWidth="1"/>
    <col min="14123" max="14123" width="9.85546875" style="63" customWidth="1"/>
    <col min="14124" max="14126" width="8.7109375" style="63" customWidth="1"/>
    <col min="14127" max="14336" width="9.140625" style="63"/>
    <col min="14337" max="14337" width="5.7109375" style="63" customWidth="1"/>
    <col min="14338" max="14340" width="21.7109375" style="63" customWidth="1"/>
    <col min="14341" max="14365" width="10.7109375" style="63" customWidth="1"/>
    <col min="14366" max="14366" width="7.85546875" style="63" customWidth="1"/>
    <col min="14367" max="14367" width="8.85546875" style="63" bestFit="1" customWidth="1"/>
    <col min="14368" max="14368" width="7.85546875" style="63" customWidth="1"/>
    <col min="14369" max="14369" width="8.85546875" style="63" bestFit="1" customWidth="1"/>
    <col min="14370" max="14370" width="7.85546875" style="63" customWidth="1"/>
    <col min="14371" max="14371" width="8.85546875" style="63" bestFit="1" customWidth="1"/>
    <col min="14372" max="14372" width="9" style="63" customWidth="1"/>
    <col min="14373" max="14373" width="8.85546875" style="63" bestFit="1" customWidth="1"/>
    <col min="14374" max="14374" width="7" style="63" customWidth="1"/>
    <col min="14375" max="14378" width="8.7109375" style="63" customWidth="1"/>
    <col min="14379" max="14379" width="9.85546875" style="63" customWidth="1"/>
    <col min="14380" max="14382" width="8.7109375" style="63" customWidth="1"/>
    <col min="14383" max="14592" width="9.140625" style="63"/>
    <col min="14593" max="14593" width="5.7109375" style="63" customWidth="1"/>
    <col min="14594" max="14596" width="21.7109375" style="63" customWidth="1"/>
    <col min="14597" max="14621" width="10.7109375" style="63" customWidth="1"/>
    <col min="14622" max="14622" width="7.85546875" style="63" customWidth="1"/>
    <col min="14623" max="14623" width="8.85546875" style="63" bestFit="1" customWidth="1"/>
    <col min="14624" max="14624" width="7.85546875" style="63" customWidth="1"/>
    <col min="14625" max="14625" width="8.85546875" style="63" bestFit="1" customWidth="1"/>
    <col min="14626" max="14626" width="7.85546875" style="63" customWidth="1"/>
    <col min="14627" max="14627" width="8.85546875" style="63" bestFit="1" customWidth="1"/>
    <col min="14628" max="14628" width="9" style="63" customWidth="1"/>
    <col min="14629" max="14629" width="8.85546875" style="63" bestFit="1" customWidth="1"/>
    <col min="14630" max="14630" width="7" style="63" customWidth="1"/>
    <col min="14631" max="14634" width="8.7109375" style="63" customWidth="1"/>
    <col min="14635" max="14635" width="9.85546875" style="63" customWidth="1"/>
    <col min="14636" max="14638" width="8.7109375" style="63" customWidth="1"/>
    <col min="14639" max="14848" width="9.140625" style="63"/>
    <col min="14849" max="14849" width="5.7109375" style="63" customWidth="1"/>
    <col min="14850" max="14852" width="21.7109375" style="63" customWidth="1"/>
    <col min="14853" max="14877" width="10.7109375" style="63" customWidth="1"/>
    <col min="14878" max="14878" width="7.85546875" style="63" customWidth="1"/>
    <col min="14879" max="14879" width="8.85546875" style="63" bestFit="1" customWidth="1"/>
    <col min="14880" max="14880" width="7.85546875" style="63" customWidth="1"/>
    <col min="14881" max="14881" width="8.85546875" style="63" bestFit="1" customWidth="1"/>
    <col min="14882" max="14882" width="7.85546875" style="63" customWidth="1"/>
    <col min="14883" max="14883" width="8.85546875" style="63" bestFit="1" customWidth="1"/>
    <col min="14884" max="14884" width="9" style="63" customWidth="1"/>
    <col min="14885" max="14885" width="8.85546875" style="63" bestFit="1" customWidth="1"/>
    <col min="14886" max="14886" width="7" style="63" customWidth="1"/>
    <col min="14887" max="14890" width="8.7109375" style="63" customWidth="1"/>
    <col min="14891" max="14891" width="9.85546875" style="63" customWidth="1"/>
    <col min="14892" max="14894" width="8.7109375" style="63" customWidth="1"/>
    <col min="14895" max="15104" width="9.140625" style="63"/>
    <col min="15105" max="15105" width="5.7109375" style="63" customWidth="1"/>
    <col min="15106" max="15108" width="21.7109375" style="63" customWidth="1"/>
    <col min="15109" max="15133" width="10.7109375" style="63" customWidth="1"/>
    <col min="15134" max="15134" width="7.85546875" style="63" customWidth="1"/>
    <col min="15135" max="15135" width="8.85546875" style="63" bestFit="1" customWidth="1"/>
    <col min="15136" max="15136" width="7.85546875" style="63" customWidth="1"/>
    <col min="15137" max="15137" width="8.85546875" style="63" bestFit="1" customWidth="1"/>
    <col min="15138" max="15138" width="7.85546875" style="63" customWidth="1"/>
    <col min="15139" max="15139" width="8.85546875" style="63" bestFit="1" customWidth="1"/>
    <col min="15140" max="15140" width="9" style="63" customWidth="1"/>
    <col min="15141" max="15141" width="8.85546875" style="63" bestFit="1" customWidth="1"/>
    <col min="15142" max="15142" width="7" style="63" customWidth="1"/>
    <col min="15143" max="15146" width="8.7109375" style="63" customWidth="1"/>
    <col min="15147" max="15147" width="9.85546875" style="63" customWidth="1"/>
    <col min="15148" max="15150" width="8.7109375" style="63" customWidth="1"/>
    <col min="15151" max="15360" width="9.140625" style="63"/>
    <col min="15361" max="15361" width="5.7109375" style="63" customWidth="1"/>
    <col min="15362" max="15364" width="21.7109375" style="63" customWidth="1"/>
    <col min="15365" max="15389" width="10.7109375" style="63" customWidth="1"/>
    <col min="15390" max="15390" width="7.85546875" style="63" customWidth="1"/>
    <col min="15391" max="15391" width="8.85546875" style="63" bestFit="1" customWidth="1"/>
    <col min="15392" max="15392" width="7.85546875" style="63" customWidth="1"/>
    <col min="15393" max="15393" width="8.85546875" style="63" bestFit="1" customWidth="1"/>
    <col min="15394" max="15394" width="7.85546875" style="63" customWidth="1"/>
    <col min="15395" max="15395" width="8.85546875" style="63" bestFit="1" customWidth="1"/>
    <col min="15396" max="15396" width="9" style="63" customWidth="1"/>
    <col min="15397" max="15397" width="8.85546875" style="63" bestFit="1" customWidth="1"/>
    <col min="15398" max="15398" width="7" style="63" customWidth="1"/>
    <col min="15399" max="15402" width="8.7109375" style="63" customWidth="1"/>
    <col min="15403" max="15403" width="9.85546875" style="63" customWidth="1"/>
    <col min="15404" max="15406" width="8.7109375" style="63" customWidth="1"/>
    <col min="15407" max="15616" width="9.140625" style="63"/>
    <col min="15617" max="15617" width="5.7109375" style="63" customWidth="1"/>
    <col min="15618" max="15620" width="21.7109375" style="63" customWidth="1"/>
    <col min="15621" max="15645" width="10.7109375" style="63" customWidth="1"/>
    <col min="15646" max="15646" width="7.85546875" style="63" customWidth="1"/>
    <col min="15647" max="15647" width="8.85546875" style="63" bestFit="1" customWidth="1"/>
    <col min="15648" max="15648" width="7.85546875" style="63" customWidth="1"/>
    <col min="15649" max="15649" width="8.85546875" style="63" bestFit="1" customWidth="1"/>
    <col min="15650" max="15650" width="7.85546875" style="63" customWidth="1"/>
    <col min="15651" max="15651" width="8.85546875" style="63" bestFit="1" customWidth="1"/>
    <col min="15652" max="15652" width="9" style="63" customWidth="1"/>
    <col min="15653" max="15653" width="8.85546875" style="63" bestFit="1" customWidth="1"/>
    <col min="15654" max="15654" width="7" style="63" customWidth="1"/>
    <col min="15655" max="15658" width="8.7109375" style="63" customWidth="1"/>
    <col min="15659" max="15659" width="9.85546875" style="63" customWidth="1"/>
    <col min="15660" max="15662" width="8.7109375" style="63" customWidth="1"/>
    <col min="15663" max="15872" width="9.140625" style="63"/>
    <col min="15873" max="15873" width="5.7109375" style="63" customWidth="1"/>
    <col min="15874" max="15876" width="21.7109375" style="63" customWidth="1"/>
    <col min="15877" max="15901" width="10.7109375" style="63" customWidth="1"/>
    <col min="15902" max="15902" width="7.85546875" style="63" customWidth="1"/>
    <col min="15903" max="15903" width="8.85546875" style="63" bestFit="1" customWidth="1"/>
    <col min="15904" max="15904" width="7.85546875" style="63" customWidth="1"/>
    <col min="15905" max="15905" width="8.85546875" style="63" bestFit="1" customWidth="1"/>
    <col min="15906" max="15906" width="7.85546875" style="63" customWidth="1"/>
    <col min="15907" max="15907" width="8.85546875" style="63" bestFit="1" customWidth="1"/>
    <col min="15908" max="15908" width="9" style="63" customWidth="1"/>
    <col min="15909" max="15909" width="8.85546875" style="63" bestFit="1" customWidth="1"/>
    <col min="15910" max="15910" width="7" style="63" customWidth="1"/>
    <col min="15911" max="15914" width="8.7109375" style="63" customWidth="1"/>
    <col min="15915" max="15915" width="9.85546875" style="63" customWidth="1"/>
    <col min="15916" max="15918" width="8.7109375" style="63" customWidth="1"/>
    <col min="15919" max="16128" width="9.140625" style="63"/>
    <col min="16129" max="16129" width="5.7109375" style="63" customWidth="1"/>
    <col min="16130" max="16132" width="21.7109375" style="63" customWidth="1"/>
    <col min="16133" max="16157" width="10.7109375" style="63" customWidth="1"/>
    <col min="16158" max="16158" width="7.85546875" style="63" customWidth="1"/>
    <col min="16159" max="16159" width="8.85546875" style="63" bestFit="1" customWidth="1"/>
    <col min="16160" max="16160" width="7.85546875" style="63" customWidth="1"/>
    <col min="16161" max="16161" width="8.85546875" style="63" bestFit="1" customWidth="1"/>
    <col min="16162" max="16162" width="7.85546875" style="63" customWidth="1"/>
    <col min="16163" max="16163" width="8.85546875" style="63" bestFit="1" customWidth="1"/>
    <col min="16164" max="16164" width="9" style="63" customWidth="1"/>
    <col min="16165" max="16165" width="8.85546875" style="63" bestFit="1" customWidth="1"/>
    <col min="16166" max="16166" width="7" style="63" customWidth="1"/>
    <col min="16167" max="16170" width="8.7109375" style="63" customWidth="1"/>
    <col min="16171" max="16171" width="9.85546875" style="63" customWidth="1"/>
    <col min="16172" max="16174" width="8.7109375" style="63" customWidth="1"/>
    <col min="16175" max="16384" width="9.140625" style="63"/>
  </cols>
  <sheetData>
    <row r="1" spans="1:46" s="160" customFormat="1" ht="15.75" x14ac:dyDescent="0.25">
      <c r="A1" s="217" t="s">
        <v>625</v>
      </c>
    </row>
    <row r="2" spans="1:46" s="160" customFormat="1" ht="15.75" x14ac:dyDescent="0.25"/>
    <row r="3" spans="1:46" s="160" customFormat="1" ht="15.75" x14ac:dyDescent="0.25">
      <c r="A3" s="1188" t="s">
        <v>616</v>
      </c>
      <c r="B3" s="1188"/>
      <c r="C3" s="1188"/>
      <c r="D3" s="1188"/>
      <c r="E3" s="1188"/>
      <c r="F3" s="1188"/>
      <c r="G3" s="1188"/>
      <c r="H3" s="1188"/>
      <c r="I3" s="1188"/>
      <c r="J3" s="1188"/>
      <c r="K3" s="1188"/>
      <c r="L3" s="1188"/>
      <c r="M3" s="1188"/>
      <c r="N3" s="1188"/>
      <c r="O3" s="1188"/>
      <c r="P3" s="1188"/>
      <c r="Q3" s="1188"/>
      <c r="R3" s="1188"/>
      <c r="S3" s="1188"/>
      <c r="T3" s="1188"/>
      <c r="U3" s="1188"/>
      <c r="V3" s="425"/>
      <c r="W3" s="425"/>
      <c r="X3" s="425"/>
      <c r="Y3" s="425"/>
      <c r="Z3" s="425"/>
      <c r="AA3" s="425"/>
      <c r="AB3" s="425"/>
      <c r="AC3" s="425"/>
      <c r="AD3" s="425"/>
      <c r="AE3" s="425"/>
      <c r="AF3" s="425"/>
      <c r="AG3" s="425"/>
      <c r="AH3" s="425"/>
      <c r="AI3" s="425"/>
      <c r="AJ3" s="425"/>
      <c r="AK3" s="425"/>
      <c r="AL3" s="426"/>
      <c r="AM3" s="426"/>
      <c r="AN3" s="426"/>
      <c r="AO3" s="426"/>
      <c r="AP3" s="426"/>
      <c r="AQ3" s="426"/>
      <c r="AR3" s="426"/>
      <c r="AS3" s="426"/>
      <c r="AT3" s="426"/>
    </row>
    <row r="4" spans="1:46" s="160" customFormat="1" ht="15.75" x14ac:dyDescent="0.25">
      <c r="H4" s="427" t="str">
        <f>'1'!E5</f>
        <v>KABUPATEN</v>
      </c>
      <c r="I4" s="428" t="str">
        <f>'1'!$F$5</f>
        <v>BELITUNG TIMUR</v>
      </c>
      <c r="AJ4" s="427"/>
      <c r="AK4" s="428"/>
      <c r="AL4" s="426"/>
      <c r="AM4" s="426"/>
      <c r="AN4" s="426"/>
      <c r="AO4" s="426"/>
      <c r="AP4" s="426"/>
      <c r="AQ4" s="426"/>
      <c r="AR4" s="426"/>
      <c r="AS4" s="426"/>
      <c r="AT4" s="426"/>
    </row>
    <row r="5" spans="1:46" s="160" customFormat="1" ht="15.75" x14ac:dyDescent="0.25">
      <c r="H5" s="427" t="str">
        <f>'1'!E6</f>
        <v>TAHUN</v>
      </c>
      <c r="I5" s="428">
        <f>'1'!$F$6</f>
        <v>2023</v>
      </c>
      <c r="AJ5" s="427"/>
      <c r="AK5" s="428"/>
      <c r="AL5" s="426"/>
      <c r="AM5" s="426"/>
      <c r="AN5" s="426"/>
      <c r="AO5" s="426"/>
      <c r="AP5" s="426"/>
      <c r="AQ5" s="426"/>
      <c r="AR5" s="426"/>
      <c r="AS5" s="426"/>
      <c r="AT5" s="426"/>
    </row>
    <row r="6" spans="1:46" ht="15.75" thickBot="1" x14ac:dyDescent="0.3">
      <c r="A6" s="85"/>
      <c r="B6" s="85"/>
      <c r="C6" s="85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</row>
    <row r="7" spans="1:46" x14ac:dyDescent="0.25">
      <c r="A7" s="1164" t="s">
        <v>2</v>
      </c>
      <c r="B7" s="1164" t="s">
        <v>253</v>
      </c>
      <c r="C7" s="1164" t="s">
        <v>407</v>
      </c>
      <c r="D7" s="1179" t="s">
        <v>617</v>
      </c>
      <c r="E7" s="1240" t="s">
        <v>618</v>
      </c>
      <c r="F7" s="1241"/>
      <c r="G7" s="1241"/>
      <c r="H7" s="1241"/>
      <c r="I7" s="1241"/>
      <c r="J7" s="1241"/>
      <c r="K7" s="1241"/>
      <c r="L7" s="1241"/>
      <c r="M7" s="1241"/>
      <c r="N7" s="1241"/>
      <c r="O7" s="1241"/>
      <c r="P7" s="1241"/>
      <c r="Q7" s="1241"/>
      <c r="R7" s="1241"/>
      <c r="S7" s="1241"/>
      <c r="T7" s="1241"/>
      <c r="U7" s="1241"/>
      <c r="V7" s="1242"/>
    </row>
    <row r="8" spans="1:46" x14ac:dyDescent="0.25">
      <c r="A8" s="1164"/>
      <c r="B8" s="1164"/>
      <c r="C8" s="1164"/>
      <c r="D8" s="1169"/>
      <c r="E8" s="1300"/>
      <c r="F8" s="1188"/>
      <c r="G8" s="1188"/>
      <c r="H8" s="1188"/>
      <c r="I8" s="1188"/>
      <c r="J8" s="1188"/>
      <c r="K8" s="1188"/>
      <c r="L8" s="1188"/>
      <c r="M8" s="1188"/>
      <c r="N8" s="1188"/>
      <c r="O8" s="1188"/>
      <c r="P8" s="1188"/>
      <c r="Q8" s="1188"/>
      <c r="R8" s="1188"/>
      <c r="S8" s="1188"/>
      <c r="T8" s="1188"/>
      <c r="U8" s="1188"/>
      <c r="V8" s="1301"/>
      <c r="W8" s="83"/>
      <c r="X8" s="83"/>
      <c r="Y8" s="83"/>
      <c r="Z8" s="83"/>
      <c r="AA8" s="83"/>
      <c r="AB8" s="83"/>
      <c r="AC8" s="83"/>
    </row>
    <row r="9" spans="1:46" ht="31.5" x14ac:dyDescent="0.25">
      <c r="A9" s="1165"/>
      <c r="B9" s="1165"/>
      <c r="C9" s="1165"/>
      <c r="D9" s="1170"/>
      <c r="E9" s="581" t="s">
        <v>598</v>
      </c>
      <c r="F9" s="581" t="s">
        <v>27</v>
      </c>
      <c r="G9" s="581" t="s">
        <v>599</v>
      </c>
      <c r="H9" s="581" t="s">
        <v>27</v>
      </c>
      <c r="I9" s="581" t="s">
        <v>600</v>
      </c>
      <c r="J9" s="581" t="s">
        <v>27</v>
      </c>
      <c r="K9" s="580" t="s">
        <v>601</v>
      </c>
      <c r="L9" s="580" t="s">
        <v>27</v>
      </c>
      <c r="M9" s="581" t="s">
        <v>602</v>
      </c>
      <c r="N9" s="581" t="s">
        <v>27</v>
      </c>
      <c r="O9" s="581" t="s">
        <v>603</v>
      </c>
      <c r="P9" s="581" t="s">
        <v>27</v>
      </c>
      <c r="Q9" s="581" t="s">
        <v>604</v>
      </c>
      <c r="R9" s="581" t="s">
        <v>27</v>
      </c>
      <c r="S9" s="581" t="s">
        <v>605</v>
      </c>
      <c r="T9" s="581" t="s">
        <v>27</v>
      </c>
      <c r="U9" s="581" t="s">
        <v>255</v>
      </c>
      <c r="V9" s="580" t="s">
        <v>27</v>
      </c>
    </row>
    <row r="10" spans="1:46" s="747" customFormat="1" ht="21" customHeight="1" x14ac:dyDescent="0.25">
      <c r="A10" s="745">
        <v>1</v>
      </c>
      <c r="B10" s="745">
        <v>2</v>
      </c>
      <c r="C10" s="745">
        <v>3</v>
      </c>
      <c r="D10" s="745">
        <v>4</v>
      </c>
      <c r="E10" s="745">
        <v>5</v>
      </c>
      <c r="F10" s="745">
        <v>6</v>
      </c>
      <c r="G10" s="745">
        <v>7</v>
      </c>
      <c r="H10" s="745">
        <v>8</v>
      </c>
      <c r="I10" s="745">
        <v>9</v>
      </c>
      <c r="J10" s="745">
        <v>10</v>
      </c>
      <c r="K10" s="745">
        <v>11</v>
      </c>
      <c r="L10" s="745">
        <v>12</v>
      </c>
      <c r="M10" s="745">
        <v>13</v>
      </c>
      <c r="N10" s="745">
        <v>14</v>
      </c>
      <c r="O10" s="745">
        <v>15</v>
      </c>
      <c r="P10" s="745">
        <v>16</v>
      </c>
      <c r="Q10" s="745">
        <v>17</v>
      </c>
      <c r="R10" s="745">
        <v>18</v>
      </c>
      <c r="S10" s="745">
        <v>19</v>
      </c>
      <c r="T10" s="745">
        <v>20</v>
      </c>
      <c r="U10" s="745">
        <v>21</v>
      </c>
      <c r="V10" s="745">
        <v>22</v>
      </c>
    </row>
    <row r="11" spans="1:46" ht="18" customHeight="1" x14ac:dyDescent="0.25">
      <c r="A11" s="725">
        <v>1</v>
      </c>
      <c r="B11" s="93" t="str">
        <f>'9'!B9</f>
        <v>Manggar</v>
      </c>
      <c r="C11" s="93" t="str">
        <f>'9'!C9</f>
        <v>Manggar</v>
      </c>
      <c r="D11" s="165">
        <f>'24'!K11</f>
        <v>656</v>
      </c>
      <c r="E11" s="165">
        <v>25</v>
      </c>
      <c r="F11" s="164">
        <f>IFERROR(E11/$U11*100,0)</f>
        <v>8.5324232081911262</v>
      </c>
      <c r="G11" s="165">
        <v>92</v>
      </c>
      <c r="H11" s="164">
        <f>IFERROR(G11/$U11*100,0)</f>
        <v>31.399317406143346</v>
      </c>
      <c r="I11" s="165">
        <v>74</v>
      </c>
      <c r="J11" s="164">
        <f>IFERROR(I11/$U11*100,0)</f>
        <v>25.255972696245731</v>
      </c>
      <c r="K11" s="165">
        <v>44</v>
      </c>
      <c r="L11" s="164">
        <f>IFERROR(K11/$U11*100,0)</f>
        <v>15.017064846416384</v>
      </c>
      <c r="M11" s="219">
        <v>2</v>
      </c>
      <c r="N11" s="164">
        <f>IFERROR(M11/$U11*100,0)</f>
        <v>0.68259385665529015</v>
      </c>
      <c r="O11" s="219">
        <v>17</v>
      </c>
      <c r="P11" s="164">
        <f>IFERROR(O11/$U11*100,0)</f>
        <v>5.802047781569966</v>
      </c>
      <c r="Q11" s="219">
        <v>37</v>
      </c>
      <c r="R11" s="164">
        <f>IFERROR(Q11/$U11*100,0)</f>
        <v>12.627986348122866</v>
      </c>
      <c r="S11" s="219">
        <v>0</v>
      </c>
      <c r="T11" s="164">
        <f>IFERROR(S11/$U11*100,0)</f>
        <v>0</v>
      </c>
      <c r="U11" s="220">
        <f t="shared" ref="U11:U17" si="0">SUM(E11,G11,I11,K11,M11,M11,O11,Q11)</f>
        <v>293</v>
      </c>
      <c r="V11" s="164">
        <f>IFERROR(U11/D11*100,0)</f>
        <v>44.664634146341463</v>
      </c>
    </row>
    <row r="12" spans="1:46" ht="18" customHeight="1" x14ac:dyDescent="0.25">
      <c r="A12" s="724">
        <v>2</v>
      </c>
      <c r="B12" s="93" t="str">
        <f>'9'!B10</f>
        <v>Damar</v>
      </c>
      <c r="C12" s="93" t="str">
        <f>'9'!C10</f>
        <v>Mengkubang</v>
      </c>
      <c r="D12" s="165">
        <f>'24'!K12</f>
        <v>220</v>
      </c>
      <c r="E12" s="165">
        <v>5</v>
      </c>
      <c r="F12" s="164">
        <f t="shared" ref="F12:H19" si="1">IFERROR(E12/$U12*100,0)</f>
        <v>2.5510204081632653</v>
      </c>
      <c r="G12" s="165">
        <v>138</v>
      </c>
      <c r="H12" s="164">
        <f t="shared" si="1"/>
        <v>70.408163265306129</v>
      </c>
      <c r="I12" s="165">
        <v>26</v>
      </c>
      <c r="J12" s="164">
        <f t="shared" ref="J12" si="2">IFERROR(I12/$U12*100,0)</f>
        <v>13.26530612244898</v>
      </c>
      <c r="K12" s="165">
        <v>13</v>
      </c>
      <c r="L12" s="164">
        <f t="shared" ref="L12" si="3">IFERROR(K12/$U12*100,0)</f>
        <v>6.6326530612244898</v>
      </c>
      <c r="M12" s="221">
        <v>0</v>
      </c>
      <c r="N12" s="164">
        <f t="shared" ref="N12" si="4">IFERROR(M12/$U12*100,0)</f>
        <v>0</v>
      </c>
      <c r="O12" s="221">
        <v>0</v>
      </c>
      <c r="P12" s="164">
        <f t="shared" ref="P12" si="5">IFERROR(O12/$U12*100,0)</f>
        <v>0</v>
      </c>
      <c r="Q12" s="221">
        <v>14</v>
      </c>
      <c r="R12" s="164">
        <f t="shared" ref="R12" si="6">IFERROR(Q12/$U12*100,0)</f>
        <v>7.1428571428571423</v>
      </c>
      <c r="S12" s="221">
        <v>0</v>
      </c>
      <c r="T12" s="164">
        <f t="shared" ref="T12" si="7">IFERROR(S12/$U12*100,0)</f>
        <v>0</v>
      </c>
      <c r="U12" s="222">
        <f t="shared" si="0"/>
        <v>196</v>
      </c>
      <c r="V12" s="164">
        <f t="shared" ref="V12:V19" si="8">IFERROR(U12/D12*100,0)</f>
        <v>89.090909090909093</v>
      </c>
    </row>
    <row r="13" spans="1:46" ht="18" customHeight="1" x14ac:dyDescent="0.25">
      <c r="A13" s="724">
        <v>3</v>
      </c>
      <c r="B13" s="93" t="str">
        <f>'9'!B11</f>
        <v>Kelapa Kampit</v>
      </c>
      <c r="C13" s="93" t="str">
        <f>'9'!C11</f>
        <v>Kelapa Kampit</v>
      </c>
      <c r="D13" s="165">
        <f>'24'!K13</f>
        <v>313</v>
      </c>
      <c r="E13" s="165">
        <v>18</v>
      </c>
      <c r="F13" s="164">
        <f t="shared" si="1"/>
        <v>6.1433447098976108</v>
      </c>
      <c r="G13" s="165">
        <v>149</v>
      </c>
      <c r="H13" s="164">
        <f t="shared" si="1"/>
        <v>50.853242320819113</v>
      </c>
      <c r="I13" s="165">
        <v>69</v>
      </c>
      <c r="J13" s="164">
        <f t="shared" ref="J13" si="9">IFERROR(I13/$U13*100,0)</f>
        <v>23.549488054607508</v>
      </c>
      <c r="K13" s="165">
        <v>27</v>
      </c>
      <c r="L13" s="164">
        <f t="shared" ref="L13" si="10">IFERROR(K13/$U13*100,0)</f>
        <v>9.2150170648464158</v>
      </c>
      <c r="M13" s="221">
        <v>0</v>
      </c>
      <c r="N13" s="164">
        <f t="shared" ref="N13" si="11">IFERROR(M13/$U13*100,0)</f>
        <v>0</v>
      </c>
      <c r="O13" s="221">
        <v>2</v>
      </c>
      <c r="P13" s="164">
        <f t="shared" ref="P13" si="12">IFERROR(O13/$U13*100,0)</f>
        <v>0.68259385665529015</v>
      </c>
      <c r="Q13" s="221">
        <v>28</v>
      </c>
      <c r="R13" s="164">
        <f t="shared" ref="R13" si="13">IFERROR(Q13/$U13*100,0)</f>
        <v>9.5563139931740615</v>
      </c>
      <c r="S13" s="221">
        <v>0</v>
      </c>
      <c r="T13" s="164">
        <f t="shared" ref="T13" si="14">IFERROR(S13/$U13*100,0)</f>
        <v>0</v>
      </c>
      <c r="U13" s="222">
        <f t="shared" si="0"/>
        <v>293</v>
      </c>
      <c r="V13" s="164">
        <f t="shared" si="8"/>
        <v>93.610223642172514</v>
      </c>
    </row>
    <row r="14" spans="1:46" ht="18" customHeight="1" x14ac:dyDescent="0.25">
      <c r="A14" s="724">
        <v>4</v>
      </c>
      <c r="B14" s="93" t="str">
        <f>'9'!B12</f>
        <v>Gantung</v>
      </c>
      <c r="C14" s="93" t="str">
        <f>'9'!C12</f>
        <v>Gantung</v>
      </c>
      <c r="D14" s="165">
        <f>'24'!K14</f>
        <v>484</v>
      </c>
      <c r="E14" s="165">
        <v>33</v>
      </c>
      <c r="F14" s="164">
        <f t="shared" si="1"/>
        <v>7.0663811563169174</v>
      </c>
      <c r="G14" s="165">
        <v>185</v>
      </c>
      <c r="H14" s="164">
        <f t="shared" si="1"/>
        <v>39.614561027837262</v>
      </c>
      <c r="I14" s="165">
        <v>113</v>
      </c>
      <c r="J14" s="164">
        <f t="shared" ref="J14" si="15">IFERROR(I14/$U14*100,0)</f>
        <v>24.197002141327623</v>
      </c>
      <c r="K14" s="165">
        <v>77</v>
      </c>
      <c r="L14" s="164">
        <f t="shared" ref="L14" si="16">IFERROR(K14/$U14*100,0)</f>
        <v>16.488222698072803</v>
      </c>
      <c r="M14" s="221">
        <v>1</v>
      </c>
      <c r="N14" s="164">
        <f t="shared" ref="N14" si="17">IFERROR(M14/$U14*100,0)</f>
        <v>0.21413276231263384</v>
      </c>
      <c r="O14" s="221">
        <v>5</v>
      </c>
      <c r="P14" s="164">
        <f t="shared" ref="P14" si="18">IFERROR(O14/$U14*100,0)</f>
        <v>1.070663811563169</v>
      </c>
      <c r="Q14" s="221">
        <v>52</v>
      </c>
      <c r="R14" s="164">
        <f t="shared" ref="R14" si="19">IFERROR(Q14/$U14*100,0)</f>
        <v>11.134903640256958</v>
      </c>
      <c r="S14" s="221">
        <v>0</v>
      </c>
      <c r="T14" s="164">
        <f t="shared" ref="T14" si="20">IFERROR(S14/$U14*100,0)</f>
        <v>0</v>
      </c>
      <c r="U14" s="222">
        <f t="shared" si="0"/>
        <v>467</v>
      </c>
      <c r="V14" s="164">
        <f t="shared" si="8"/>
        <v>96.487603305785115</v>
      </c>
    </row>
    <row r="15" spans="1:46" ht="18" customHeight="1" x14ac:dyDescent="0.25">
      <c r="A15" s="724">
        <v>5</v>
      </c>
      <c r="B15" s="93" t="str">
        <f>'9'!B13</f>
        <v>Simpang Renggiang</v>
      </c>
      <c r="C15" s="93" t="str">
        <f>'9'!C13</f>
        <v>Renggiang</v>
      </c>
      <c r="D15" s="165">
        <f>'24'!K15</f>
        <v>126</v>
      </c>
      <c r="E15" s="165">
        <v>5</v>
      </c>
      <c r="F15" s="164">
        <f t="shared" si="1"/>
        <v>5.2083333333333339</v>
      </c>
      <c r="G15" s="165">
        <v>56</v>
      </c>
      <c r="H15" s="164">
        <f t="shared" si="1"/>
        <v>58.333333333333336</v>
      </c>
      <c r="I15" s="165">
        <v>23</v>
      </c>
      <c r="J15" s="164">
        <f t="shared" ref="J15" si="21">IFERROR(I15/$U15*100,0)</f>
        <v>23.958333333333336</v>
      </c>
      <c r="K15" s="165">
        <v>2</v>
      </c>
      <c r="L15" s="164">
        <f t="shared" ref="L15" si="22">IFERROR(K15/$U15*100,0)</f>
        <v>2.083333333333333</v>
      </c>
      <c r="M15" s="221">
        <v>0</v>
      </c>
      <c r="N15" s="164">
        <f t="shared" ref="N15" si="23">IFERROR(M15/$U15*100,0)</f>
        <v>0</v>
      </c>
      <c r="O15" s="221">
        <v>2</v>
      </c>
      <c r="P15" s="164">
        <f t="shared" ref="P15" si="24">IFERROR(O15/$U15*100,0)</f>
        <v>2.083333333333333</v>
      </c>
      <c r="Q15" s="221">
        <v>8</v>
      </c>
      <c r="R15" s="164">
        <f t="shared" ref="R15" si="25">IFERROR(Q15/$U15*100,0)</f>
        <v>8.3333333333333321</v>
      </c>
      <c r="S15" s="221">
        <v>0</v>
      </c>
      <c r="T15" s="164">
        <f t="shared" ref="T15" si="26">IFERROR(S15/$U15*100,0)</f>
        <v>0</v>
      </c>
      <c r="U15" s="222">
        <f t="shared" si="0"/>
        <v>96</v>
      </c>
      <c r="V15" s="164">
        <f t="shared" si="8"/>
        <v>76.19047619047619</v>
      </c>
    </row>
    <row r="16" spans="1:46" ht="18" customHeight="1" x14ac:dyDescent="0.25">
      <c r="A16" s="724">
        <v>6</v>
      </c>
      <c r="B16" s="93" t="str">
        <f>'9'!B14</f>
        <v>Simpang Pesak</v>
      </c>
      <c r="C16" s="93" t="str">
        <f>'9'!C14</f>
        <v>Simpang Pesak</v>
      </c>
      <c r="D16" s="165">
        <f>'24'!K16</f>
        <v>142</v>
      </c>
      <c r="E16" s="165">
        <v>7</v>
      </c>
      <c r="F16" s="164">
        <f t="shared" si="1"/>
        <v>6.3063063063063058</v>
      </c>
      <c r="G16" s="165">
        <v>55</v>
      </c>
      <c r="H16" s="164">
        <f t="shared" si="1"/>
        <v>49.549549549549546</v>
      </c>
      <c r="I16" s="165">
        <v>23</v>
      </c>
      <c r="J16" s="164">
        <f t="shared" ref="J16" si="27">IFERROR(I16/$U16*100,0)</f>
        <v>20.72072072072072</v>
      </c>
      <c r="K16" s="165">
        <v>13</v>
      </c>
      <c r="L16" s="164">
        <f t="shared" ref="L16" si="28">IFERROR(K16/$U16*100,0)</f>
        <v>11.711711711711711</v>
      </c>
      <c r="M16" s="221">
        <v>0</v>
      </c>
      <c r="N16" s="164">
        <f t="shared" ref="N16" si="29">IFERROR(M16/$U16*100,0)</f>
        <v>0</v>
      </c>
      <c r="O16" s="221">
        <v>2</v>
      </c>
      <c r="P16" s="164">
        <f t="shared" ref="P16" si="30">IFERROR(O16/$U16*100,0)</f>
        <v>1.8018018018018018</v>
      </c>
      <c r="Q16" s="221">
        <v>11</v>
      </c>
      <c r="R16" s="164">
        <f t="shared" ref="R16" si="31">IFERROR(Q16/$U16*100,0)</f>
        <v>9.9099099099099099</v>
      </c>
      <c r="S16" s="221">
        <v>0</v>
      </c>
      <c r="T16" s="164">
        <f t="shared" ref="T16" si="32">IFERROR(S16/$U16*100,0)</f>
        <v>0</v>
      </c>
      <c r="U16" s="222">
        <f t="shared" si="0"/>
        <v>111</v>
      </c>
      <c r="V16" s="164">
        <f t="shared" si="8"/>
        <v>78.16901408450704</v>
      </c>
    </row>
    <row r="17" spans="1:31" ht="18" customHeight="1" x14ac:dyDescent="0.25">
      <c r="A17" s="724">
        <v>7</v>
      </c>
      <c r="B17" s="93" t="str">
        <f>'9'!B15</f>
        <v>Dendang</v>
      </c>
      <c r="C17" s="93" t="str">
        <f>'9'!C15</f>
        <v>Dendang</v>
      </c>
      <c r="D17" s="165">
        <f>'24'!K17</f>
        <v>177</v>
      </c>
      <c r="E17" s="165">
        <v>9</v>
      </c>
      <c r="F17" s="164">
        <f t="shared" si="1"/>
        <v>7.8947368421052628</v>
      </c>
      <c r="G17" s="165">
        <v>59</v>
      </c>
      <c r="H17" s="164">
        <f t="shared" si="1"/>
        <v>51.754385964912288</v>
      </c>
      <c r="I17" s="165">
        <v>26</v>
      </c>
      <c r="J17" s="164">
        <f t="shared" ref="J17" si="33">IFERROR(I17/$U17*100,0)</f>
        <v>22.807017543859647</v>
      </c>
      <c r="K17" s="165">
        <v>8</v>
      </c>
      <c r="L17" s="164">
        <f t="shared" ref="L17" si="34">IFERROR(K17/$U17*100,0)</f>
        <v>7.0175438596491224</v>
      </c>
      <c r="M17" s="221">
        <v>0</v>
      </c>
      <c r="N17" s="164">
        <f t="shared" ref="N17" si="35">IFERROR(M17/$U17*100,0)</f>
        <v>0</v>
      </c>
      <c r="O17" s="221">
        <v>0</v>
      </c>
      <c r="P17" s="164">
        <f t="shared" ref="P17" si="36">IFERROR(O17/$U17*100,0)</f>
        <v>0</v>
      </c>
      <c r="Q17" s="221">
        <v>12</v>
      </c>
      <c r="R17" s="164">
        <f t="shared" ref="R17" si="37">IFERROR(Q17/$U17*100,0)</f>
        <v>10.526315789473683</v>
      </c>
      <c r="S17" s="221">
        <v>0</v>
      </c>
      <c r="T17" s="164">
        <f t="shared" ref="T17" si="38">IFERROR(S17/$U17*100,0)</f>
        <v>0</v>
      </c>
      <c r="U17" s="222">
        <f t="shared" si="0"/>
        <v>114</v>
      </c>
      <c r="V17" s="164">
        <f t="shared" si="8"/>
        <v>64.406779661016941</v>
      </c>
    </row>
    <row r="18" spans="1:31" ht="18" customHeight="1" x14ac:dyDescent="0.25">
      <c r="A18" s="66"/>
      <c r="B18" s="66"/>
      <c r="C18" s="66"/>
      <c r="D18" s="170"/>
      <c r="E18" s="170"/>
      <c r="F18" s="167"/>
      <c r="G18" s="170"/>
      <c r="H18" s="167"/>
      <c r="I18" s="170"/>
      <c r="J18" s="167"/>
      <c r="K18" s="170"/>
      <c r="L18" s="167"/>
      <c r="M18" s="224"/>
      <c r="N18" s="167"/>
      <c r="O18" s="224"/>
      <c r="P18" s="167"/>
      <c r="Q18" s="224"/>
      <c r="R18" s="167"/>
      <c r="S18" s="224"/>
      <c r="T18" s="167"/>
      <c r="U18" s="225"/>
      <c r="V18" s="167"/>
    </row>
    <row r="19" spans="1:31" ht="18" customHeight="1" thickBot="1" x14ac:dyDescent="0.3">
      <c r="A19" s="406" t="s">
        <v>509</v>
      </c>
      <c r="B19" s="407"/>
      <c r="C19" s="407"/>
      <c r="D19" s="975">
        <f>SUM(D11:D17)</f>
        <v>2118</v>
      </c>
      <c r="E19" s="975">
        <f>SUM(E11:E17)</f>
        <v>102</v>
      </c>
      <c r="F19" s="976">
        <f t="shared" si="1"/>
        <v>6.5092533503509893</v>
      </c>
      <c r="G19" s="975">
        <f>SUM(G11:G18)</f>
        <v>734</v>
      </c>
      <c r="H19" s="976">
        <f t="shared" si="1"/>
        <v>46.841097638800257</v>
      </c>
      <c r="I19" s="975">
        <f>SUM(I11:I18)</f>
        <v>354</v>
      </c>
      <c r="J19" s="976">
        <f t="shared" ref="J19" si="39">IFERROR(I19/$U19*100,0)</f>
        <v>22.590938098276965</v>
      </c>
      <c r="K19" s="975">
        <f>SUM(K11:K18)</f>
        <v>184</v>
      </c>
      <c r="L19" s="976">
        <f t="shared" ref="L19" si="40">IFERROR(K19/$U19*100,0)</f>
        <v>11.742182514358648</v>
      </c>
      <c r="M19" s="975">
        <f>SUM(M11:M18)</f>
        <v>3</v>
      </c>
      <c r="N19" s="976">
        <f t="shared" ref="N19" si="41">IFERROR(M19/$U19*100,0)</f>
        <v>0.19144862795149969</v>
      </c>
      <c r="O19" s="975">
        <f>SUM(O11:O18)</f>
        <v>28</v>
      </c>
      <c r="P19" s="976">
        <f t="shared" ref="P19" si="42">IFERROR(O19/$U19*100,0)</f>
        <v>1.7868538608806637</v>
      </c>
      <c r="Q19" s="975">
        <f>SUM(Q11:Q18)</f>
        <v>162</v>
      </c>
      <c r="R19" s="976">
        <f t="shared" ref="R19" si="43">IFERROR(Q19/$U19*100,0)</f>
        <v>10.338225909380983</v>
      </c>
      <c r="S19" s="975">
        <f>SUM(S11:S18)</f>
        <v>0</v>
      </c>
      <c r="T19" s="976">
        <f t="shared" ref="T19" si="44">IFERROR(S19/$U19*100,0)</f>
        <v>0</v>
      </c>
      <c r="U19" s="977">
        <f>SUM(E19,G19,I19,K19,M19,O19,Q19)</f>
        <v>1567</v>
      </c>
      <c r="V19" s="978">
        <f t="shared" si="8"/>
        <v>73.984891406987728</v>
      </c>
    </row>
    <row r="20" spans="1:31" x14ac:dyDescent="0.25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228"/>
      <c r="O20" s="80"/>
      <c r="P20" s="80"/>
      <c r="Q20" s="80"/>
      <c r="R20" s="80"/>
      <c r="S20" s="80"/>
      <c r="T20" s="80"/>
      <c r="U20" s="80"/>
      <c r="AE20" s="218"/>
    </row>
    <row r="21" spans="1:31" x14ac:dyDescent="0.25">
      <c r="A21" s="544" t="s">
        <v>510</v>
      </c>
    </row>
    <row r="23" spans="1:31" x14ac:dyDescent="0.25">
      <c r="E23" s="858" t="s">
        <v>1306</v>
      </c>
    </row>
  </sheetData>
  <mergeCells count="6">
    <mergeCell ref="A3:U3"/>
    <mergeCell ref="A7:A9"/>
    <mergeCell ref="B7:B9"/>
    <mergeCell ref="C7:C9"/>
    <mergeCell ref="D7:D9"/>
    <mergeCell ref="E7:V8"/>
  </mergeCells>
  <pageMargins left="0.7" right="0.7" top="0.75" bottom="0.75" header="0.3" footer="0.3"/>
  <pageSetup paperSize="9" scale="51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>
    <pageSetUpPr fitToPage="1"/>
  </sheetPr>
  <dimension ref="A1:V22"/>
  <sheetViews>
    <sheetView topLeftCell="E1" zoomScaleNormal="100" workbookViewId="0">
      <selection activeCell="U12" sqref="U12"/>
    </sheetView>
  </sheetViews>
  <sheetFormatPr defaultColWidth="9.28515625" defaultRowHeight="15" x14ac:dyDescent="0.25"/>
  <cols>
    <col min="1" max="1" width="5.5703125" style="109" customWidth="1"/>
    <col min="2" max="2" width="18.140625" style="109" customWidth="1"/>
    <col min="3" max="3" width="17.5703125" style="109" customWidth="1"/>
    <col min="4" max="4" width="11.5703125" style="109" customWidth="1"/>
    <col min="5" max="5" width="15.7109375" style="109" customWidth="1"/>
    <col min="6" max="6" width="13.42578125" style="109" customWidth="1"/>
    <col min="7" max="7" width="14.7109375" style="109" customWidth="1"/>
    <col min="8" max="9" width="13.85546875" style="109" customWidth="1"/>
    <col min="10" max="10" width="16.42578125" style="109" customWidth="1"/>
    <col min="11" max="11" width="18.5703125" style="109" customWidth="1"/>
    <col min="12" max="13" width="13.85546875" style="109" customWidth="1"/>
    <col min="14" max="14" width="16.7109375" style="109" customWidth="1"/>
    <col min="15" max="15" width="13.85546875" style="109" customWidth="1"/>
    <col min="16" max="17" width="12.5703125" style="109" customWidth="1"/>
    <col min="18" max="18" width="13.85546875" style="109" customWidth="1"/>
    <col min="19" max="19" width="16.140625" style="109" customWidth="1"/>
    <col min="20" max="20" width="16.28515625" style="109" customWidth="1"/>
    <col min="21" max="21" width="17.140625" style="109" customWidth="1"/>
    <col min="22" max="258" width="9.28515625" style="109"/>
    <col min="259" max="259" width="5.5703125" style="109" customWidth="1"/>
    <col min="260" max="261" width="19.5703125" style="109" customWidth="1"/>
    <col min="262" max="262" width="12.5703125" style="109" customWidth="1"/>
    <col min="263" max="263" width="13.42578125" style="109" customWidth="1"/>
    <col min="264" max="264" width="9.42578125" style="109" customWidth="1"/>
    <col min="265" max="265" width="9.5703125" style="109" customWidth="1"/>
    <col min="266" max="277" width="8.5703125" style="109" customWidth="1"/>
    <col min="278" max="514" width="9.28515625" style="109"/>
    <col min="515" max="515" width="5.5703125" style="109" customWidth="1"/>
    <col min="516" max="517" width="19.5703125" style="109" customWidth="1"/>
    <col min="518" max="518" width="12.5703125" style="109" customWidth="1"/>
    <col min="519" max="519" width="13.42578125" style="109" customWidth="1"/>
    <col min="520" max="520" width="9.42578125" style="109" customWidth="1"/>
    <col min="521" max="521" width="9.5703125" style="109" customWidth="1"/>
    <col min="522" max="533" width="8.5703125" style="109" customWidth="1"/>
    <col min="534" max="770" width="9.28515625" style="109"/>
    <col min="771" max="771" width="5.5703125" style="109" customWidth="1"/>
    <col min="772" max="773" width="19.5703125" style="109" customWidth="1"/>
    <col min="774" max="774" width="12.5703125" style="109" customWidth="1"/>
    <col min="775" max="775" width="13.42578125" style="109" customWidth="1"/>
    <col min="776" max="776" width="9.42578125" style="109" customWidth="1"/>
    <col min="777" max="777" width="9.5703125" style="109" customWidth="1"/>
    <col min="778" max="789" width="8.5703125" style="109" customWidth="1"/>
    <col min="790" max="1026" width="9.28515625" style="109"/>
    <col min="1027" max="1027" width="5.5703125" style="109" customWidth="1"/>
    <col min="1028" max="1029" width="19.5703125" style="109" customWidth="1"/>
    <col min="1030" max="1030" width="12.5703125" style="109" customWidth="1"/>
    <col min="1031" max="1031" width="13.42578125" style="109" customWidth="1"/>
    <col min="1032" max="1032" width="9.42578125" style="109" customWidth="1"/>
    <col min="1033" max="1033" width="9.5703125" style="109" customWidth="1"/>
    <col min="1034" max="1045" width="8.5703125" style="109" customWidth="1"/>
    <col min="1046" max="1282" width="9.28515625" style="109"/>
    <col min="1283" max="1283" width="5.5703125" style="109" customWidth="1"/>
    <col min="1284" max="1285" width="19.5703125" style="109" customWidth="1"/>
    <col min="1286" max="1286" width="12.5703125" style="109" customWidth="1"/>
    <col min="1287" max="1287" width="13.42578125" style="109" customWidth="1"/>
    <col min="1288" max="1288" width="9.42578125" style="109" customWidth="1"/>
    <col min="1289" max="1289" width="9.5703125" style="109" customWidth="1"/>
    <col min="1290" max="1301" width="8.5703125" style="109" customWidth="1"/>
    <col min="1302" max="1538" width="9.28515625" style="109"/>
    <col min="1539" max="1539" width="5.5703125" style="109" customWidth="1"/>
    <col min="1540" max="1541" width="19.5703125" style="109" customWidth="1"/>
    <col min="1542" max="1542" width="12.5703125" style="109" customWidth="1"/>
    <col min="1543" max="1543" width="13.42578125" style="109" customWidth="1"/>
    <col min="1544" max="1544" width="9.42578125" style="109" customWidth="1"/>
    <col min="1545" max="1545" width="9.5703125" style="109" customWidth="1"/>
    <col min="1546" max="1557" width="8.5703125" style="109" customWidth="1"/>
    <col min="1558" max="1794" width="9.28515625" style="109"/>
    <col min="1795" max="1795" width="5.5703125" style="109" customWidth="1"/>
    <col min="1796" max="1797" width="19.5703125" style="109" customWidth="1"/>
    <col min="1798" max="1798" width="12.5703125" style="109" customWidth="1"/>
    <col min="1799" max="1799" width="13.42578125" style="109" customWidth="1"/>
    <col min="1800" max="1800" width="9.42578125" style="109" customWidth="1"/>
    <col min="1801" max="1801" width="9.5703125" style="109" customWidth="1"/>
    <col min="1802" max="1813" width="8.5703125" style="109" customWidth="1"/>
    <col min="1814" max="2050" width="9.28515625" style="109"/>
    <col min="2051" max="2051" width="5.5703125" style="109" customWidth="1"/>
    <col min="2052" max="2053" width="19.5703125" style="109" customWidth="1"/>
    <col min="2054" max="2054" width="12.5703125" style="109" customWidth="1"/>
    <col min="2055" max="2055" width="13.42578125" style="109" customWidth="1"/>
    <col min="2056" max="2056" width="9.42578125" style="109" customWidth="1"/>
    <col min="2057" max="2057" width="9.5703125" style="109" customWidth="1"/>
    <col min="2058" max="2069" width="8.5703125" style="109" customWidth="1"/>
    <col min="2070" max="2306" width="9.28515625" style="109"/>
    <col min="2307" max="2307" width="5.5703125" style="109" customWidth="1"/>
    <col min="2308" max="2309" width="19.5703125" style="109" customWidth="1"/>
    <col min="2310" max="2310" width="12.5703125" style="109" customWidth="1"/>
    <col min="2311" max="2311" width="13.42578125" style="109" customWidth="1"/>
    <col min="2312" max="2312" width="9.42578125" style="109" customWidth="1"/>
    <col min="2313" max="2313" width="9.5703125" style="109" customWidth="1"/>
    <col min="2314" max="2325" width="8.5703125" style="109" customWidth="1"/>
    <col min="2326" max="2562" width="9.28515625" style="109"/>
    <col min="2563" max="2563" width="5.5703125" style="109" customWidth="1"/>
    <col min="2564" max="2565" width="19.5703125" style="109" customWidth="1"/>
    <col min="2566" max="2566" width="12.5703125" style="109" customWidth="1"/>
    <col min="2567" max="2567" width="13.42578125" style="109" customWidth="1"/>
    <col min="2568" max="2568" width="9.42578125" style="109" customWidth="1"/>
    <col min="2569" max="2569" width="9.5703125" style="109" customWidth="1"/>
    <col min="2570" max="2581" width="8.5703125" style="109" customWidth="1"/>
    <col min="2582" max="2818" width="9.28515625" style="109"/>
    <col min="2819" max="2819" width="5.5703125" style="109" customWidth="1"/>
    <col min="2820" max="2821" width="19.5703125" style="109" customWidth="1"/>
    <col min="2822" max="2822" width="12.5703125" style="109" customWidth="1"/>
    <col min="2823" max="2823" width="13.42578125" style="109" customWidth="1"/>
    <col min="2824" max="2824" width="9.42578125" style="109" customWidth="1"/>
    <col min="2825" max="2825" width="9.5703125" style="109" customWidth="1"/>
    <col min="2826" max="2837" width="8.5703125" style="109" customWidth="1"/>
    <col min="2838" max="3074" width="9.28515625" style="109"/>
    <col min="3075" max="3075" width="5.5703125" style="109" customWidth="1"/>
    <col min="3076" max="3077" width="19.5703125" style="109" customWidth="1"/>
    <col min="3078" max="3078" width="12.5703125" style="109" customWidth="1"/>
    <col min="3079" max="3079" width="13.42578125" style="109" customWidth="1"/>
    <col min="3080" max="3080" width="9.42578125" style="109" customWidth="1"/>
    <col min="3081" max="3081" width="9.5703125" style="109" customWidth="1"/>
    <col min="3082" max="3093" width="8.5703125" style="109" customWidth="1"/>
    <col min="3094" max="3330" width="9.28515625" style="109"/>
    <col min="3331" max="3331" width="5.5703125" style="109" customWidth="1"/>
    <col min="3332" max="3333" width="19.5703125" style="109" customWidth="1"/>
    <col min="3334" max="3334" width="12.5703125" style="109" customWidth="1"/>
    <col min="3335" max="3335" width="13.42578125" style="109" customWidth="1"/>
    <col min="3336" max="3336" width="9.42578125" style="109" customWidth="1"/>
    <col min="3337" max="3337" width="9.5703125" style="109" customWidth="1"/>
    <col min="3338" max="3349" width="8.5703125" style="109" customWidth="1"/>
    <col min="3350" max="3586" width="9.28515625" style="109"/>
    <col min="3587" max="3587" width="5.5703125" style="109" customWidth="1"/>
    <col min="3588" max="3589" width="19.5703125" style="109" customWidth="1"/>
    <col min="3590" max="3590" width="12.5703125" style="109" customWidth="1"/>
    <col min="3591" max="3591" width="13.42578125" style="109" customWidth="1"/>
    <col min="3592" max="3592" width="9.42578125" style="109" customWidth="1"/>
    <col min="3593" max="3593" width="9.5703125" style="109" customWidth="1"/>
    <col min="3594" max="3605" width="8.5703125" style="109" customWidth="1"/>
    <col min="3606" max="3842" width="9.28515625" style="109"/>
    <col min="3843" max="3843" width="5.5703125" style="109" customWidth="1"/>
    <col min="3844" max="3845" width="19.5703125" style="109" customWidth="1"/>
    <col min="3846" max="3846" width="12.5703125" style="109" customWidth="1"/>
    <col min="3847" max="3847" width="13.42578125" style="109" customWidth="1"/>
    <col min="3848" max="3848" width="9.42578125" style="109" customWidth="1"/>
    <col min="3849" max="3849" width="9.5703125" style="109" customWidth="1"/>
    <col min="3850" max="3861" width="8.5703125" style="109" customWidth="1"/>
    <col min="3862" max="4098" width="9.28515625" style="109"/>
    <col min="4099" max="4099" width="5.5703125" style="109" customWidth="1"/>
    <col min="4100" max="4101" width="19.5703125" style="109" customWidth="1"/>
    <col min="4102" max="4102" width="12.5703125" style="109" customWidth="1"/>
    <col min="4103" max="4103" width="13.42578125" style="109" customWidth="1"/>
    <col min="4104" max="4104" width="9.42578125" style="109" customWidth="1"/>
    <col min="4105" max="4105" width="9.5703125" style="109" customWidth="1"/>
    <col min="4106" max="4117" width="8.5703125" style="109" customWidth="1"/>
    <col min="4118" max="4354" width="9.28515625" style="109"/>
    <col min="4355" max="4355" width="5.5703125" style="109" customWidth="1"/>
    <col min="4356" max="4357" width="19.5703125" style="109" customWidth="1"/>
    <col min="4358" max="4358" width="12.5703125" style="109" customWidth="1"/>
    <col min="4359" max="4359" width="13.42578125" style="109" customWidth="1"/>
    <col min="4360" max="4360" width="9.42578125" style="109" customWidth="1"/>
    <col min="4361" max="4361" width="9.5703125" style="109" customWidth="1"/>
    <col min="4362" max="4373" width="8.5703125" style="109" customWidth="1"/>
    <col min="4374" max="4610" width="9.28515625" style="109"/>
    <col min="4611" max="4611" width="5.5703125" style="109" customWidth="1"/>
    <col min="4612" max="4613" width="19.5703125" style="109" customWidth="1"/>
    <col min="4614" max="4614" width="12.5703125" style="109" customWidth="1"/>
    <col min="4615" max="4615" width="13.42578125" style="109" customWidth="1"/>
    <col min="4616" max="4616" width="9.42578125" style="109" customWidth="1"/>
    <col min="4617" max="4617" width="9.5703125" style="109" customWidth="1"/>
    <col min="4618" max="4629" width="8.5703125" style="109" customWidth="1"/>
    <col min="4630" max="4866" width="9.28515625" style="109"/>
    <col min="4867" max="4867" width="5.5703125" style="109" customWidth="1"/>
    <col min="4868" max="4869" width="19.5703125" style="109" customWidth="1"/>
    <col min="4870" max="4870" width="12.5703125" style="109" customWidth="1"/>
    <col min="4871" max="4871" width="13.42578125" style="109" customWidth="1"/>
    <col min="4872" max="4872" width="9.42578125" style="109" customWidth="1"/>
    <col min="4873" max="4873" width="9.5703125" style="109" customWidth="1"/>
    <col min="4874" max="4885" width="8.5703125" style="109" customWidth="1"/>
    <col min="4886" max="5122" width="9.28515625" style="109"/>
    <col min="5123" max="5123" width="5.5703125" style="109" customWidth="1"/>
    <col min="5124" max="5125" width="19.5703125" style="109" customWidth="1"/>
    <col min="5126" max="5126" width="12.5703125" style="109" customWidth="1"/>
    <col min="5127" max="5127" width="13.42578125" style="109" customWidth="1"/>
    <col min="5128" max="5128" width="9.42578125" style="109" customWidth="1"/>
    <col min="5129" max="5129" width="9.5703125" style="109" customWidth="1"/>
    <col min="5130" max="5141" width="8.5703125" style="109" customWidth="1"/>
    <col min="5142" max="5378" width="9.28515625" style="109"/>
    <col min="5379" max="5379" width="5.5703125" style="109" customWidth="1"/>
    <col min="5380" max="5381" width="19.5703125" style="109" customWidth="1"/>
    <col min="5382" max="5382" width="12.5703125" style="109" customWidth="1"/>
    <col min="5383" max="5383" width="13.42578125" style="109" customWidth="1"/>
    <col min="5384" max="5384" width="9.42578125" style="109" customWidth="1"/>
    <col min="5385" max="5385" width="9.5703125" style="109" customWidth="1"/>
    <col min="5386" max="5397" width="8.5703125" style="109" customWidth="1"/>
    <col min="5398" max="5634" width="9.28515625" style="109"/>
    <col min="5635" max="5635" width="5.5703125" style="109" customWidth="1"/>
    <col min="5636" max="5637" width="19.5703125" style="109" customWidth="1"/>
    <col min="5638" max="5638" width="12.5703125" style="109" customWidth="1"/>
    <col min="5639" max="5639" width="13.42578125" style="109" customWidth="1"/>
    <col min="5640" max="5640" width="9.42578125" style="109" customWidth="1"/>
    <col min="5641" max="5641" width="9.5703125" style="109" customWidth="1"/>
    <col min="5642" max="5653" width="8.5703125" style="109" customWidth="1"/>
    <col min="5654" max="5890" width="9.28515625" style="109"/>
    <col min="5891" max="5891" width="5.5703125" style="109" customWidth="1"/>
    <col min="5892" max="5893" width="19.5703125" style="109" customWidth="1"/>
    <col min="5894" max="5894" width="12.5703125" style="109" customWidth="1"/>
    <col min="5895" max="5895" width="13.42578125" style="109" customWidth="1"/>
    <col min="5896" max="5896" width="9.42578125" style="109" customWidth="1"/>
    <col min="5897" max="5897" width="9.5703125" style="109" customWidth="1"/>
    <col min="5898" max="5909" width="8.5703125" style="109" customWidth="1"/>
    <col min="5910" max="6146" width="9.28515625" style="109"/>
    <col min="6147" max="6147" width="5.5703125" style="109" customWidth="1"/>
    <col min="6148" max="6149" width="19.5703125" style="109" customWidth="1"/>
    <col min="6150" max="6150" width="12.5703125" style="109" customWidth="1"/>
    <col min="6151" max="6151" width="13.42578125" style="109" customWidth="1"/>
    <col min="6152" max="6152" width="9.42578125" style="109" customWidth="1"/>
    <col min="6153" max="6153" width="9.5703125" style="109" customWidth="1"/>
    <col min="6154" max="6165" width="8.5703125" style="109" customWidth="1"/>
    <col min="6166" max="6402" width="9.28515625" style="109"/>
    <col min="6403" max="6403" width="5.5703125" style="109" customWidth="1"/>
    <col min="6404" max="6405" width="19.5703125" style="109" customWidth="1"/>
    <col min="6406" max="6406" width="12.5703125" style="109" customWidth="1"/>
    <col min="6407" max="6407" width="13.42578125" style="109" customWidth="1"/>
    <col min="6408" max="6408" width="9.42578125" style="109" customWidth="1"/>
    <col min="6409" max="6409" width="9.5703125" style="109" customWidth="1"/>
    <col min="6410" max="6421" width="8.5703125" style="109" customWidth="1"/>
    <col min="6422" max="6658" width="9.28515625" style="109"/>
    <col min="6659" max="6659" width="5.5703125" style="109" customWidth="1"/>
    <col min="6660" max="6661" width="19.5703125" style="109" customWidth="1"/>
    <col min="6662" max="6662" width="12.5703125" style="109" customWidth="1"/>
    <col min="6663" max="6663" width="13.42578125" style="109" customWidth="1"/>
    <col min="6664" max="6664" width="9.42578125" style="109" customWidth="1"/>
    <col min="6665" max="6665" width="9.5703125" style="109" customWidth="1"/>
    <col min="6666" max="6677" width="8.5703125" style="109" customWidth="1"/>
    <col min="6678" max="6914" width="9.28515625" style="109"/>
    <col min="6915" max="6915" width="5.5703125" style="109" customWidth="1"/>
    <col min="6916" max="6917" width="19.5703125" style="109" customWidth="1"/>
    <col min="6918" max="6918" width="12.5703125" style="109" customWidth="1"/>
    <col min="6919" max="6919" width="13.42578125" style="109" customWidth="1"/>
    <col min="6920" max="6920" width="9.42578125" style="109" customWidth="1"/>
    <col min="6921" max="6921" width="9.5703125" style="109" customWidth="1"/>
    <col min="6922" max="6933" width="8.5703125" style="109" customWidth="1"/>
    <col min="6934" max="7170" width="9.28515625" style="109"/>
    <col min="7171" max="7171" width="5.5703125" style="109" customWidth="1"/>
    <col min="7172" max="7173" width="19.5703125" style="109" customWidth="1"/>
    <col min="7174" max="7174" width="12.5703125" style="109" customWidth="1"/>
    <col min="7175" max="7175" width="13.42578125" style="109" customWidth="1"/>
    <col min="7176" max="7176" width="9.42578125" style="109" customWidth="1"/>
    <col min="7177" max="7177" width="9.5703125" style="109" customWidth="1"/>
    <col min="7178" max="7189" width="8.5703125" style="109" customWidth="1"/>
    <col min="7190" max="7426" width="9.28515625" style="109"/>
    <col min="7427" max="7427" width="5.5703125" style="109" customWidth="1"/>
    <col min="7428" max="7429" width="19.5703125" style="109" customWidth="1"/>
    <col min="7430" max="7430" width="12.5703125" style="109" customWidth="1"/>
    <col min="7431" max="7431" width="13.42578125" style="109" customWidth="1"/>
    <col min="7432" max="7432" width="9.42578125" style="109" customWidth="1"/>
    <col min="7433" max="7433" width="9.5703125" style="109" customWidth="1"/>
    <col min="7434" max="7445" width="8.5703125" style="109" customWidth="1"/>
    <col min="7446" max="7682" width="9.28515625" style="109"/>
    <col min="7683" max="7683" width="5.5703125" style="109" customWidth="1"/>
    <col min="7684" max="7685" width="19.5703125" style="109" customWidth="1"/>
    <col min="7686" max="7686" width="12.5703125" style="109" customWidth="1"/>
    <col min="7687" max="7687" width="13.42578125" style="109" customWidth="1"/>
    <col min="7688" max="7688" width="9.42578125" style="109" customWidth="1"/>
    <col min="7689" max="7689" width="9.5703125" style="109" customWidth="1"/>
    <col min="7690" max="7701" width="8.5703125" style="109" customWidth="1"/>
    <col min="7702" max="7938" width="9.28515625" style="109"/>
    <col min="7939" max="7939" width="5.5703125" style="109" customWidth="1"/>
    <col min="7940" max="7941" width="19.5703125" style="109" customWidth="1"/>
    <col min="7942" max="7942" width="12.5703125" style="109" customWidth="1"/>
    <col min="7943" max="7943" width="13.42578125" style="109" customWidth="1"/>
    <col min="7944" max="7944" width="9.42578125" style="109" customWidth="1"/>
    <col min="7945" max="7945" width="9.5703125" style="109" customWidth="1"/>
    <col min="7946" max="7957" width="8.5703125" style="109" customWidth="1"/>
    <col min="7958" max="8194" width="9.28515625" style="109"/>
    <col min="8195" max="8195" width="5.5703125" style="109" customWidth="1"/>
    <col min="8196" max="8197" width="19.5703125" style="109" customWidth="1"/>
    <col min="8198" max="8198" width="12.5703125" style="109" customWidth="1"/>
    <col min="8199" max="8199" width="13.42578125" style="109" customWidth="1"/>
    <col min="8200" max="8200" width="9.42578125" style="109" customWidth="1"/>
    <col min="8201" max="8201" width="9.5703125" style="109" customWidth="1"/>
    <col min="8202" max="8213" width="8.5703125" style="109" customWidth="1"/>
    <col min="8214" max="8450" width="9.28515625" style="109"/>
    <col min="8451" max="8451" width="5.5703125" style="109" customWidth="1"/>
    <col min="8452" max="8453" width="19.5703125" style="109" customWidth="1"/>
    <col min="8454" max="8454" width="12.5703125" style="109" customWidth="1"/>
    <col min="8455" max="8455" width="13.42578125" style="109" customWidth="1"/>
    <col min="8456" max="8456" width="9.42578125" style="109" customWidth="1"/>
    <col min="8457" max="8457" width="9.5703125" style="109" customWidth="1"/>
    <col min="8458" max="8469" width="8.5703125" style="109" customWidth="1"/>
    <col min="8470" max="8706" width="9.28515625" style="109"/>
    <col min="8707" max="8707" width="5.5703125" style="109" customWidth="1"/>
    <col min="8708" max="8709" width="19.5703125" style="109" customWidth="1"/>
    <col min="8710" max="8710" width="12.5703125" style="109" customWidth="1"/>
    <col min="8711" max="8711" width="13.42578125" style="109" customWidth="1"/>
    <col min="8712" max="8712" width="9.42578125" style="109" customWidth="1"/>
    <col min="8713" max="8713" width="9.5703125" style="109" customWidth="1"/>
    <col min="8714" max="8725" width="8.5703125" style="109" customWidth="1"/>
    <col min="8726" max="8962" width="9.28515625" style="109"/>
    <col min="8963" max="8963" width="5.5703125" style="109" customWidth="1"/>
    <col min="8964" max="8965" width="19.5703125" style="109" customWidth="1"/>
    <col min="8966" max="8966" width="12.5703125" style="109" customWidth="1"/>
    <col min="8967" max="8967" width="13.42578125" style="109" customWidth="1"/>
    <col min="8968" max="8968" width="9.42578125" style="109" customWidth="1"/>
    <col min="8969" max="8969" width="9.5703125" style="109" customWidth="1"/>
    <col min="8970" max="8981" width="8.5703125" style="109" customWidth="1"/>
    <col min="8982" max="9218" width="9.28515625" style="109"/>
    <col min="9219" max="9219" width="5.5703125" style="109" customWidth="1"/>
    <col min="9220" max="9221" width="19.5703125" style="109" customWidth="1"/>
    <col min="9222" max="9222" width="12.5703125" style="109" customWidth="1"/>
    <col min="9223" max="9223" width="13.42578125" style="109" customWidth="1"/>
    <col min="9224" max="9224" width="9.42578125" style="109" customWidth="1"/>
    <col min="9225" max="9225" width="9.5703125" style="109" customWidth="1"/>
    <col min="9226" max="9237" width="8.5703125" style="109" customWidth="1"/>
    <col min="9238" max="9474" width="9.28515625" style="109"/>
    <col min="9475" max="9475" width="5.5703125" style="109" customWidth="1"/>
    <col min="9476" max="9477" width="19.5703125" style="109" customWidth="1"/>
    <col min="9478" max="9478" width="12.5703125" style="109" customWidth="1"/>
    <col min="9479" max="9479" width="13.42578125" style="109" customWidth="1"/>
    <col min="9480" max="9480" width="9.42578125" style="109" customWidth="1"/>
    <col min="9481" max="9481" width="9.5703125" style="109" customWidth="1"/>
    <col min="9482" max="9493" width="8.5703125" style="109" customWidth="1"/>
    <col min="9494" max="9730" width="9.28515625" style="109"/>
    <col min="9731" max="9731" width="5.5703125" style="109" customWidth="1"/>
    <col min="9732" max="9733" width="19.5703125" style="109" customWidth="1"/>
    <col min="9734" max="9734" width="12.5703125" style="109" customWidth="1"/>
    <col min="9735" max="9735" width="13.42578125" style="109" customWidth="1"/>
    <col min="9736" max="9736" width="9.42578125" style="109" customWidth="1"/>
    <col min="9737" max="9737" width="9.5703125" style="109" customWidth="1"/>
    <col min="9738" max="9749" width="8.5703125" style="109" customWidth="1"/>
    <col min="9750" max="9986" width="9.28515625" style="109"/>
    <col min="9987" max="9987" width="5.5703125" style="109" customWidth="1"/>
    <col min="9988" max="9989" width="19.5703125" style="109" customWidth="1"/>
    <col min="9990" max="9990" width="12.5703125" style="109" customWidth="1"/>
    <col min="9991" max="9991" width="13.42578125" style="109" customWidth="1"/>
    <col min="9992" max="9992" width="9.42578125" style="109" customWidth="1"/>
    <col min="9993" max="9993" width="9.5703125" style="109" customWidth="1"/>
    <col min="9994" max="10005" width="8.5703125" style="109" customWidth="1"/>
    <col min="10006" max="10242" width="9.28515625" style="109"/>
    <col min="10243" max="10243" width="5.5703125" style="109" customWidth="1"/>
    <col min="10244" max="10245" width="19.5703125" style="109" customWidth="1"/>
    <col min="10246" max="10246" width="12.5703125" style="109" customWidth="1"/>
    <col min="10247" max="10247" width="13.42578125" style="109" customWidth="1"/>
    <col min="10248" max="10248" width="9.42578125" style="109" customWidth="1"/>
    <col min="10249" max="10249" width="9.5703125" style="109" customWidth="1"/>
    <col min="10250" max="10261" width="8.5703125" style="109" customWidth="1"/>
    <col min="10262" max="10498" width="9.28515625" style="109"/>
    <col min="10499" max="10499" width="5.5703125" style="109" customWidth="1"/>
    <col min="10500" max="10501" width="19.5703125" style="109" customWidth="1"/>
    <col min="10502" max="10502" width="12.5703125" style="109" customWidth="1"/>
    <col min="10503" max="10503" width="13.42578125" style="109" customWidth="1"/>
    <col min="10504" max="10504" width="9.42578125" style="109" customWidth="1"/>
    <col min="10505" max="10505" width="9.5703125" style="109" customWidth="1"/>
    <col min="10506" max="10517" width="8.5703125" style="109" customWidth="1"/>
    <col min="10518" max="10754" width="9.28515625" style="109"/>
    <col min="10755" max="10755" width="5.5703125" style="109" customWidth="1"/>
    <col min="10756" max="10757" width="19.5703125" style="109" customWidth="1"/>
    <col min="10758" max="10758" width="12.5703125" style="109" customWidth="1"/>
    <col min="10759" max="10759" width="13.42578125" style="109" customWidth="1"/>
    <col min="10760" max="10760" width="9.42578125" style="109" customWidth="1"/>
    <col min="10761" max="10761" width="9.5703125" style="109" customWidth="1"/>
    <col min="10762" max="10773" width="8.5703125" style="109" customWidth="1"/>
    <col min="10774" max="11010" width="9.28515625" style="109"/>
    <col min="11011" max="11011" width="5.5703125" style="109" customWidth="1"/>
    <col min="11012" max="11013" width="19.5703125" style="109" customWidth="1"/>
    <col min="11014" max="11014" width="12.5703125" style="109" customWidth="1"/>
    <col min="11015" max="11015" width="13.42578125" style="109" customWidth="1"/>
    <col min="11016" max="11016" width="9.42578125" style="109" customWidth="1"/>
    <col min="11017" max="11017" width="9.5703125" style="109" customWidth="1"/>
    <col min="11018" max="11029" width="8.5703125" style="109" customWidth="1"/>
    <col min="11030" max="11266" width="9.28515625" style="109"/>
    <col min="11267" max="11267" width="5.5703125" style="109" customWidth="1"/>
    <col min="11268" max="11269" width="19.5703125" style="109" customWidth="1"/>
    <col min="11270" max="11270" width="12.5703125" style="109" customWidth="1"/>
    <col min="11271" max="11271" width="13.42578125" style="109" customWidth="1"/>
    <col min="11272" max="11272" width="9.42578125" style="109" customWidth="1"/>
    <col min="11273" max="11273" width="9.5703125" style="109" customWidth="1"/>
    <col min="11274" max="11285" width="8.5703125" style="109" customWidth="1"/>
    <col min="11286" max="11522" width="9.28515625" style="109"/>
    <col min="11523" max="11523" width="5.5703125" style="109" customWidth="1"/>
    <col min="11524" max="11525" width="19.5703125" style="109" customWidth="1"/>
    <col min="11526" max="11526" width="12.5703125" style="109" customWidth="1"/>
    <col min="11527" max="11527" width="13.42578125" style="109" customWidth="1"/>
    <col min="11528" max="11528" width="9.42578125" style="109" customWidth="1"/>
    <col min="11529" max="11529" width="9.5703125" style="109" customWidth="1"/>
    <col min="11530" max="11541" width="8.5703125" style="109" customWidth="1"/>
    <col min="11542" max="11778" width="9.28515625" style="109"/>
    <col min="11779" max="11779" width="5.5703125" style="109" customWidth="1"/>
    <col min="11780" max="11781" width="19.5703125" style="109" customWidth="1"/>
    <col min="11782" max="11782" width="12.5703125" style="109" customWidth="1"/>
    <col min="11783" max="11783" width="13.42578125" style="109" customWidth="1"/>
    <col min="11784" max="11784" width="9.42578125" style="109" customWidth="1"/>
    <col min="11785" max="11785" width="9.5703125" style="109" customWidth="1"/>
    <col min="11786" max="11797" width="8.5703125" style="109" customWidth="1"/>
    <col min="11798" max="12034" width="9.28515625" style="109"/>
    <col min="12035" max="12035" width="5.5703125" style="109" customWidth="1"/>
    <col min="12036" max="12037" width="19.5703125" style="109" customWidth="1"/>
    <col min="12038" max="12038" width="12.5703125" style="109" customWidth="1"/>
    <col min="12039" max="12039" width="13.42578125" style="109" customWidth="1"/>
    <col min="12040" max="12040" width="9.42578125" style="109" customWidth="1"/>
    <col min="12041" max="12041" width="9.5703125" style="109" customWidth="1"/>
    <col min="12042" max="12053" width="8.5703125" style="109" customWidth="1"/>
    <col min="12054" max="12290" width="9.28515625" style="109"/>
    <col min="12291" max="12291" width="5.5703125" style="109" customWidth="1"/>
    <col min="12292" max="12293" width="19.5703125" style="109" customWidth="1"/>
    <col min="12294" max="12294" width="12.5703125" style="109" customWidth="1"/>
    <col min="12295" max="12295" width="13.42578125" style="109" customWidth="1"/>
    <col min="12296" max="12296" width="9.42578125" style="109" customWidth="1"/>
    <col min="12297" max="12297" width="9.5703125" style="109" customWidth="1"/>
    <col min="12298" max="12309" width="8.5703125" style="109" customWidth="1"/>
    <col min="12310" max="12546" width="9.28515625" style="109"/>
    <col min="12547" max="12547" width="5.5703125" style="109" customWidth="1"/>
    <col min="12548" max="12549" width="19.5703125" style="109" customWidth="1"/>
    <col min="12550" max="12550" width="12.5703125" style="109" customWidth="1"/>
    <col min="12551" max="12551" width="13.42578125" style="109" customWidth="1"/>
    <col min="12552" max="12552" width="9.42578125" style="109" customWidth="1"/>
    <col min="12553" max="12553" width="9.5703125" style="109" customWidth="1"/>
    <col min="12554" max="12565" width="8.5703125" style="109" customWidth="1"/>
    <col min="12566" max="12802" width="9.28515625" style="109"/>
    <col min="12803" max="12803" width="5.5703125" style="109" customWidth="1"/>
    <col min="12804" max="12805" width="19.5703125" style="109" customWidth="1"/>
    <col min="12806" max="12806" width="12.5703125" style="109" customWidth="1"/>
    <col min="12807" max="12807" width="13.42578125" style="109" customWidth="1"/>
    <col min="12808" max="12808" width="9.42578125" style="109" customWidth="1"/>
    <col min="12809" max="12809" width="9.5703125" style="109" customWidth="1"/>
    <col min="12810" max="12821" width="8.5703125" style="109" customWidth="1"/>
    <col min="12822" max="13058" width="9.28515625" style="109"/>
    <col min="13059" max="13059" width="5.5703125" style="109" customWidth="1"/>
    <col min="13060" max="13061" width="19.5703125" style="109" customWidth="1"/>
    <col min="13062" max="13062" width="12.5703125" style="109" customWidth="1"/>
    <col min="13063" max="13063" width="13.42578125" style="109" customWidth="1"/>
    <col min="13064" max="13064" width="9.42578125" style="109" customWidth="1"/>
    <col min="13065" max="13065" width="9.5703125" style="109" customWidth="1"/>
    <col min="13066" max="13077" width="8.5703125" style="109" customWidth="1"/>
    <col min="13078" max="13314" width="9.28515625" style="109"/>
    <col min="13315" max="13315" width="5.5703125" style="109" customWidth="1"/>
    <col min="13316" max="13317" width="19.5703125" style="109" customWidth="1"/>
    <col min="13318" max="13318" width="12.5703125" style="109" customWidth="1"/>
    <col min="13319" max="13319" width="13.42578125" style="109" customWidth="1"/>
    <col min="13320" max="13320" width="9.42578125" style="109" customWidth="1"/>
    <col min="13321" max="13321" width="9.5703125" style="109" customWidth="1"/>
    <col min="13322" max="13333" width="8.5703125" style="109" customWidth="1"/>
    <col min="13334" max="13570" width="9.28515625" style="109"/>
    <col min="13571" max="13571" width="5.5703125" style="109" customWidth="1"/>
    <col min="13572" max="13573" width="19.5703125" style="109" customWidth="1"/>
    <col min="13574" max="13574" width="12.5703125" style="109" customWidth="1"/>
    <col min="13575" max="13575" width="13.42578125" style="109" customWidth="1"/>
    <col min="13576" max="13576" width="9.42578125" style="109" customWidth="1"/>
    <col min="13577" max="13577" width="9.5703125" style="109" customWidth="1"/>
    <col min="13578" max="13589" width="8.5703125" style="109" customWidth="1"/>
    <col min="13590" max="13826" width="9.28515625" style="109"/>
    <col min="13827" max="13827" width="5.5703125" style="109" customWidth="1"/>
    <col min="13828" max="13829" width="19.5703125" style="109" customWidth="1"/>
    <col min="13830" max="13830" width="12.5703125" style="109" customWidth="1"/>
    <col min="13831" max="13831" width="13.42578125" style="109" customWidth="1"/>
    <col min="13832" max="13832" width="9.42578125" style="109" customWidth="1"/>
    <col min="13833" max="13833" width="9.5703125" style="109" customWidth="1"/>
    <col min="13834" max="13845" width="8.5703125" style="109" customWidth="1"/>
    <col min="13846" max="14082" width="9.28515625" style="109"/>
    <col min="14083" max="14083" width="5.5703125" style="109" customWidth="1"/>
    <col min="14084" max="14085" width="19.5703125" style="109" customWidth="1"/>
    <col min="14086" max="14086" width="12.5703125" style="109" customWidth="1"/>
    <col min="14087" max="14087" width="13.42578125" style="109" customWidth="1"/>
    <col min="14088" max="14088" width="9.42578125" style="109" customWidth="1"/>
    <col min="14089" max="14089" width="9.5703125" style="109" customWidth="1"/>
    <col min="14090" max="14101" width="8.5703125" style="109" customWidth="1"/>
    <col min="14102" max="14338" width="9.28515625" style="109"/>
    <col min="14339" max="14339" width="5.5703125" style="109" customWidth="1"/>
    <col min="14340" max="14341" width="19.5703125" style="109" customWidth="1"/>
    <col min="14342" max="14342" width="12.5703125" style="109" customWidth="1"/>
    <col min="14343" max="14343" width="13.42578125" style="109" customWidth="1"/>
    <col min="14344" max="14344" width="9.42578125" style="109" customWidth="1"/>
    <col min="14345" max="14345" width="9.5703125" style="109" customWidth="1"/>
    <col min="14346" max="14357" width="8.5703125" style="109" customWidth="1"/>
    <col min="14358" max="14594" width="9.28515625" style="109"/>
    <col min="14595" max="14595" width="5.5703125" style="109" customWidth="1"/>
    <col min="14596" max="14597" width="19.5703125" style="109" customWidth="1"/>
    <col min="14598" max="14598" width="12.5703125" style="109" customWidth="1"/>
    <col min="14599" max="14599" width="13.42578125" style="109" customWidth="1"/>
    <col min="14600" max="14600" width="9.42578125" style="109" customWidth="1"/>
    <col min="14601" max="14601" width="9.5703125" style="109" customWidth="1"/>
    <col min="14602" max="14613" width="8.5703125" style="109" customWidth="1"/>
    <col min="14614" max="14850" width="9.28515625" style="109"/>
    <col min="14851" max="14851" width="5.5703125" style="109" customWidth="1"/>
    <col min="14852" max="14853" width="19.5703125" style="109" customWidth="1"/>
    <col min="14854" max="14854" width="12.5703125" style="109" customWidth="1"/>
    <col min="14855" max="14855" width="13.42578125" style="109" customWidth="1"/>
    <col min="14856" max="14856" width="9.42578125" style="109" customWidth="1"/>
    <col min="14857" max="14857" width="9.5703125" style="109" customWidth="1"/>
    <col min="14858" max="14869" width="8.5703125" style="109" customWidth="1"/>
    <col min="14870" max="15106" width="9.28515625" style="109"/>
    <col min="15107" max="15107" width="5.5703125" style="109" customWidth="1"/>
    <col min="15108" max="15109" width="19.5703125" style="109" customWidth="1"/>
    <col min="15110" max="15110" width="12.5703125" style="109" customWidth="1"/>
    <col min="15111" max="15111" width="13.42578125" style="109" customWidth="1"/>
    <col min="15112" max="15112" width="9.42578125" style="109" customWidth="1"/>
    <col min="15113" max="15113" width="9.5703125" style="109" customWidth="1"/>
    <col min="15114" max="15125" width="8.5703125" style="109" customWidth="1"/>
    <col min="15126" max="15362" width="9.28515625" style="109"/>
    <col min="15363" max="15363" width="5.5703125" style="109" customWidth="1"/>
    <col min="15364" max="15365" width="19.5703125" style="109" customWidth="1"/>
    <col min="15366" max="15366" width="12.5703125" style="109" customWidth="1"/>
    <col min="15367" max="15367" width="13.42578125" style="109" customWidth="1"/>
    <col min="15368" max="15368" width="9.42578125" style="109" customWidth="1"/>
    <col min="15369" max="15369" width="9.5703125" style="109" customWidth="1"/>
    <col min="15370" max="15381" width="8.5703125" style="109" customWidth="1"/>
    <col min="15382" max="15618" width="9.28515625" style="109"/>
    <col min="15619" max="15619" width="5.5703125" style="109" customWidth="1"/>
    <col min="15620" max="15621" width="19.5703125" style="109" customWidth="1"/>
    <col min="15622" max="15622" width="12.5703125" style="109" customWidth="1"/>
    <col min="15623" max="15623" width="13.42578125" style="109" customWidth="1"/>
    <col min="15624" max="15624" width="9.42578125" style="109" customWidth="1"/>
    <col min="15625" max="15625" width="9.5703125" style="109" customWidth="1"/>
    <col min="15626" max="15637" width="8.5703125" style="109" customWidth="1"/>
    <col min="15638" max="15874" width="9.28515625" style="109"/>
    <col min="15875" max="15875" width="5.5703125" style="109" customWidth="1"/>
    <col min="15876" max="15877" width="19.5703125" style="109" customWidth="1"/>
    <col min="15878" max="15878" width="12.5703125" style="109" customWidth="1"/>
    <col min="15879" max="15879" width="13.42578125" style="109" customWidth="1"/>
    <col min="15880" max="15880" width="9.42578125" style="109" customWidth="1"/>
    <col min="15881" max="15881" width="9.5703125" style="109" customWidth="1"/>
    <col min="15882" max="15893" width="8.5703125" style="109" customWidth="1"/>
    <col min="15894" max="16130" width="9.28515625" style="109"/>
    <col min="16131" max="16131" width="5.5703125" style="109" customWidth="1"/>
    <col min="16132" max="16133" width="19.5703125" style="109" customWidth="1"/>
    <col min="16134" max="16134" width="12.5703125" style="109" customWidth="1"/>
    <col min="16135" max="16135" width="13.42578125" style="109" customWidth="1"/>
    <col min="16136" max="16136" width="9.42578125" style="109" customWidth="1"/>
    <col min="16137" max="16137" width="9.5703125" style="109" customWidth="1"/>
    <col min="16138" max="16149" width="8.5703125" style="109" customWidth="1"/>
    <col min="16150" max="16384" width="9.28515625" style="109"/>
  </cols>
  <sheetData>
    <row r="1" spans="1:22" ht="15.75" x14ac:dyDescent="0.25">
      <c r="A1" s="262" t="s">
        <v>635</v>
      </c>
    </row>
    <row r="3" spans="1:22" ht="15.75" x14ac:dyDescent="0.25">
      <c r="A3" s="1308" t="s">
        <v>1048</v>
      </c>
      <c r="B3" s="1308"/>
      <c r="C3" s="1308"/>
      <c r="D3" s="1308"/>
      <c r="E3" s="1308"/>
      <c r="F3" s="1308"/>
      <c r="G3" s="1308"/>
      <c r="H3" s="1308"/>
      <c r="I3" s="1308"/>
      <c r="J3" s="1308"/>
      <c r="K3" s="1308"/>
      <c r="L3" s="1308"/>
      <c r="M3" s="1308"/>
      <c r="N3" s="1308"/>
      <c r="O3" s="1308"/>
      <c r="P3" s="1308"/>
      <c r="Q3" s="1308"/>
      <c r="R3" s="1308"/>
      <c r="S3" s="1308"/>
      <c r="T3" s="1308"/>
      <c r="U3" s="1308"/>
    </row>
    <row r="4" spans="1:22" ht="15.75" x14ac:dyDescent="0.25">
      <c r="A4" s="1194" t="s">
        <v>620</v>
      </c>
      <c r="B4" s="1194"/>
      <c r="C4" s="1194"/>
      <c r="D4" s="1194"/>
      <c r="E4" s="1194"/>
      <c r="F4" s="1194"/>
      <c r="G4" s="1194"/>
      <c r="H4" s="1194"/>
      <c r="I4" s="1194"/>
      <c r="J4" s="1194"/>
      <c r="K4" s="1194"/>
      <c r="L4" s="1194"/>
      <c r="M4" s="1194"/>
      <c r="N4" s="1194"/>
      <c r="O4" s="1194"/>
      <c r="P4" s="1194"/>
      <c r="Q4" s="1194"/>
      <c r="R4" s="1194"/>
      <c r="S4" s="1194"/>
      <c r="T4" s="1194"/>
      <c r="U4" s="1194"/>
    </row>
    <row r="5" spans="1:22" ht="15.75" x14ac:dyDescent="0.25">
      <c r="A5" s="739"/>
      <c r="B5" s="740"/>
      <c r="C5" s="741"/>
      <c r="D5" s="264"/>
      <c r="E5" s="264"/>
      <c r="F5" s="264"/>
      <c r="G5" s="264"/>
      <c r="H5" s="264"/>
      <c r="I5" s="264"/>
      <c r="J5" s="264"/>
      <c r="K5" s="427" t="str">
        <f>'1'!E5</f>
        <v>KABUPATEN</v>
      </c>
      <c r="L5" s="650" t="str">
        <f>'1'!$F$5</f>
        <v>BELITUNG TIMUR</v>
      </c>
      <c r="M5" s="160"/>
      <c r="N5" s="264"/>
      <c r="O5" s="264"/>
      <c r="P5" s="264"/>
      <c r="Q5" s="264"/>
      <c r="R5" s="264"/>
      <c r="S5" s="264"/>
      <c r="T5" s="264"/>
      <c r="U5" s="264"/>
    </row>
    <row r="6" spans="1:22" ht="15.75" x14ac:dyDescent="0.25">
      <c r="A6" s="423"/>
      <c r="B6" s="740"/>
      <c r="C6" s="741"/>
      <c r="D6" s="264"/>
      <c r="E6" s="264"/>
      <c r="F6" s="264"/>
      <c r="G6" s="264"/>
      <c r="H6" s="264"/>
      <c r="I6" s="264"/>
      <c r="J6" s="264"/>
      <c r="K6" s="427" t="str">
        <f>'1'!E6</f>
        <v>TAHUN</v>
      </c>
      <c r="L6" s="971">
        <f>'1'!$F$6</f>
        <v>2023</v>
      </c>
      <c r="M6" s="160"/>
      <c r="N6" s="264"/>
      <c r="O6" s="264"/>
      <c r="P6" s="264"/>
      <c r="Q6" s="264"/>
      <c r="R6" s="264"/>
      <c r="S6" s="264"/>
      <c r="T6" s="264"/>
      <c r="U6" s="264"/>
    </row>
    <row r="7" spans="1:22" ht="15.75" thickBot="1" x14ac:dyDescent="0.3">
      <c r="A7" s="257"/>
      <c r="B7" s="257"/>
      <c r="C7" s="257"/>
      <c r="D7" s="257"/>
      <c r="E7" s="257"/>
      <c r="H7" s="545"/>
      <c r="I7" s="545"/>
      <c r="J7" s="545"/>
      <c r="K7" s="545"/>
      <c r="L7" s="545"/>
      <c r="M7" s="545"/>
      <c r="N7" s="545"/>
      <c r="O7" s="545"/>
      <c r="P7" s="545"/>
      <c r="Q7" s="545"/>
      <c r="R7" s="545"/>
      <c r="S7" s="257"/>
      <c r="T7" s="257"/>
      <c r="U7" s="257"/>
    </row>
    <row r="8" spans="1:22" ht="28.5" customHeight="1" x14ac:dyDescent="0.25">
      <c r="A8" s="1195" t="s">
        <v>2</v>
      </c>
      <c r="B8" s="1304" t="s">
        <v>253</v>
      </c>
      <c r="C8" s="1304" t="s">
        <v>407</v>
      </c>
      <c r="D8" s="1305" t="s">
        <v>621</v>
      </c>
      <c r="E8" s="1306" t="s">
        <v>622</v>
      </c>
      <c r="F8" s="1197" t="s">
        <v>1092</v>
      </c>
      <c r="G8" s="1311"/>
      <c r="H8" s="1305" t="s">
        <v>1049</v>
      </c>
      <c r="I8" s="1305"/>
      <c r="J8" s="1305"/>
      <c r="K8" s="1305"/>
      <c r="L8" s="1305"/>
      <c r="M8" s="1305"/>
      <c r="N8" s="1305"/>
      <c r="O8" s="1305"/>
      <c r="P8" s="1305"/>
      <c r="Q8" s="1305"/>
      <c r="R8" s="1305"/>
      <c r="S8" s="1310" t="s">
        <v>1099</v>
      </c>
      <c r="T8" s="1310" t="s">
        <v>1100</v>
      </c>
      <c r="U8" s="1310" t="s">
        <v>1101</v>
      </c>
    </row>
    <row r="9" spans="1:22" ht="35.25" customHeight="1" x14ac:dyDescent="0.25">
      <c r="A9" s="1282"/>
      <c r="B9" s="1196"/>
      <c r="C9" s="1196"/>
      <c r="D9" s="1284"/>
      <c r="E9" s="1307"/>
      <c r="F9" s="1198"/>
      <c r="G9" s="1312"/>
      <c r="H9" s="1302" t="s">
        <v>1093</v>
      </c>
      <c r="I9" s="1302" t="s">
        <v>1094</v>
      </c>
      <c r="J9" s="1302" t="s">
        <v>564</v>
      </c>
      <c r="K9" s="1302" t="s">
        <v>1106</v>
      </c>
      <c r="L9" s="1302" t="s">
        <v>644</v>
      </c>
      <c r="M9" s="1302" t="s">
        <v>1095</v>
      </c>
      <c r="N9" s="1302" t="s">
        <v>1293</v>
      </c>
      <c r="O9" s="1302" t="s">
        <v>1096</v>
      </c>
      <c r="P9" s="1302" t="s">
        <v>1097</v>
      </c>
      <c r="Q9" s="1302" t="s">
        <v>1017</v>
      </c>
      <c r="R9" s="1309" t="s">
        <v>1098</v>
      </c>
      <c r="S9" s="1302"/>
      <c r="T9" s="1302"/>
      <c r="U9" s="1302"/>
    </row>
    <row r="10" spans="1:22" ht="37.5" customHeight="1" x14ac:dyDescent="0.25">
      <c r="A10" s="1196"/>
      <c r="B10" s="1283"/>
      <c r="C10" s="1283"/>
      <c r="D10" s="1285"/>
      <c r="E10" s="1284"/>
      <c r="F10" s="778" t="s">
        <v>255</v>
      </c>
      <c r="G10" s="778" t="s">
        <v>27</v>
      </c>
      <c r="H10" s="1303"/>
      <c r="I10" s="1303"/>
      <c r="J10" s="1303"/>
      <c r="K10" s="1303"/>
      <c r="L10" s="1303"/>
      <c r="M10" s="1303"/>
      <c r="N10" s="1303"/>
      <c r="O10" s="1303"/>
      <c r="P10" s="1303"/>
      <c r="Q10" s="1303"/>
      <c r="R10" s="1303"/>
      <c r="S10" s="1303"/>
      <c r="T10" s="1303"/>
      <c r="U10" s="1303"/>
    </row>
    <row r="11" spans="1:22" x14ac:dyDescent="0.25">
      <c r="A11" s="644">
        <v>1</v>
      </c>
      <c r="B11" s="649">
        <v>2</v>
      </c>
      <c r="C11" s="644">
        <v>3</v>
      </c>
      <c r="D11" s="649">
        <v>4</v>
      </c>
      <c r="E11" s="644">
        <v>5</v>
      </c>
      <c r="F11" s="649">
        <v>6</v>
      </c>
      <c r="G11" s="644">
        <v>7</v>
      </c>
      <c r="H11" s="649">
        <v>8</v>
      </c>
      <c r="I11" s="649">
        <v>10</v>
      </c>
      <c r="J11" s="644">
        <v>11</v>
      </c>
      <c r="K11" s="649">
        <v>12</v>
      </c>
      <c r="L11" s="649">
        <v>13</v>
      </c>
      <c r="M11" s="644">
        <v>14</v>
      </c>
      <c r="N11" s="649">
        <v>15</v>
      </c>
      <c r="O11" s="644">
        <v>16</v>
      </c>
      <c r="P11" s="649">
        <v>17</v>
      </c>
      <c r="Q11" s="644">
        <v>18</v>
      </c>
      <c r="R11" s="649">
        <v>19</v>
      </c>
      <c r="S11" s="644">
        <v>20</v>
      </c>
      <c r="T11" s="649">
        <v>21</v>
      </c>
      <c r="U11" s="644">
        <v>22</v>
      </c>
    </row>
    <row r="12" spans="1:22" ht="17.100000000000001" customHeight="1" x14ac:dyDescent="0.25">
      <c r="A12" s="725">
        <v>1</v>
      </c>
      <c r="B12" s="93" t="str">
        <f>'9'!B9</f>
        <v>Manggar</v>
      </c>
      <c r="C12" s="93" t="str">
        <f>'9'!C9</f>
        <v>Manggar</v>
      </c>
      <c r="D12" s="488">
        <f>'24'!D11</f>
        <v>687</v>
      </c>
      <c r="E12" s="489">
        <f>20%*D12</f>
        <v>137.4</v>
      </c>
      <c r="F12" s="489">
        <v>117</v>
      </c>
      <c r="G12" s="948">
        <f>IFERROR(F12/E12*100,0)</f>
        <v>85.1528384279476</v>
      </c>
      <c r="H12" s="489">
        <v>38</v>
      </c>
      <c r="I12" s="489">
        <v>64</v>
      </c>
      <c r="J12" s="489">
        <v>18</v>
      </c>
      <c r="K12" s="489">
        <v>0</v>
      </c>
      <c r="L12" s="489">
        <v>0</v>
      </c>
      <c r="M12" s="489">
        <v>0</v>
      </c>
      <c r="N12" s="489">
        <v>35</v>
      </c>
      <c r="O12" s="489">
        <v>0</v>
      </c>
      <c r="P12" s="489">
        <v>0</v>
      </c>
      <c r="Q12" s="489">
        <v>0</v>
      </c>
      <c r="R12" s="489">
        <v>34</v>
      </c>
      <c r="S12" s="489">
        <v>117</v>
      </c>
      <c r="T12" s="489">
        <v>0</v>
      </c>
      <c r="U12" s="489">
        <v>0</v>
      </c>
      <c r="V12" s="970">
        <f>SUM(H12:R12)</f>
        <v>189</v>
      </c>
    </row>
    <row r="13" spans="1:22" ht="17.100000000000001" customHeight="1" x14ac:dyDescent="0.25">
      <c r="A13" s="724">
        <v>2</v>
      </c>
      <c r="B13" s="93" t="str">
        <f>'9'!B10</f>
        <v>Damar</v>
      </c>
      <c r="C13" s="93" t="str">
        <f>'9'!C10</f>
        <v>Mengkubang</v>
      </c>
      <c r="D13" s="488">
        <f>'24'!D12</f>
        <v>231</v>
      </c>
      <c r="E13" s="489">
        <f>20%*D13</f>
        <v>46.2</v>
      </c>
      <c r="F13" s="489">
        <v>77</v>
      </c>
      <c r="G13" s="948">
        <f t="shared" ref="G13:G20" si="0">IFERROR(F13/E13*100,0)</f>
        <v>166.66666666666666</v>
      </c>
      <c r="H13" s="489">
        <v>22</v>
      </c>
      <c r="I13" s="489">
        <v>19</v>
      </c>
      <c r="J13" s="489">
        <v>3</v>
      </c>
      <c r="K13" s="489">
        <v>0</v>
      </c>
      <c r="L13" s="489">
        <v>0</v>
      </c>
      <c r="M13" s="489">
        <v>0</v>
      </c>
      <c r="N13" s="489">
        <v>10</v>
      </c>
      <c r="O13" s="489">
        <v>0</v>
      </c>
      <c r="P13" s="489">
        <v>0</v>
      </c>
      <c r="Q13" s="489">
        <v>0</v>
      </c>
      <c r="R13" s="489">
        <v>45</v>
      </c>
      <c r="S13" s="489">
        <v>77</v>
      </c>
      <c r="T13" s="489">
        <v>3</v>
      </c>
      <c r="U13" s="489">
        <v>0</v>
      </c>
      <c r="V13" s="109">
        <f t="shared" ref="V13:V20" si="1">SUM(H13:R13)</f>
        <v>99</v>
      </c>
    </row>
    <row r="14" spans="1:22" ht="17.100000000000001" customHeight="1" x14ac:dyDescent="0.25">
      <c r="A14" s="724">
        <v>3</v>
      </c>
      <c r="B14" s="93" t="str">
        <f>'9'!B11</f>
        <v>Kelapa Kampit</v>
      </c>
      <c r="C14" s="93" t="str">
        <f>'9'!C11</f>
        <v>Kelapa Kampit</v>
      </c>
      <c r="D14" s="488">
        <f>'24'!D13</f>
        <v>328</v>
      </c>
      <c r="E14" s="489">
        <f t="shared" ref="E14:E18" si="2">20%*D14</f>
        <v>65.600000000000009</v>
      </c>
      <c r="F14" s="489">
        <v>95</v>
      </c>
      <c r="G14" s="948">
        <f t="shared" si="0"/>
        <v>144.8170731707317</v>
      </c>
      <c r="H14" s="489">
        <v>22</v>
      </c>
      <c r="I14" s="489">
        <v>30</v>
      </c>
      <c r="J14" s="489">
        <v>4</v>
      </c>
      <c r="K14" s="489">
        <v>0</v>
      </c>
      <c r="L14" s="489">
        <v>0</v>
      </c>
      <c r="M14" s="489">
        <v>0</v>
      </c>
      <c r="N14" s="489">
        <v>13</v>
      </c>
      <c r="O14" s="489">
        <v>0</v>
      </c>
      <c r="P14" s="489">
        <v>0</v>
      </c>
      <c r="Q14" s="489">
        <v>0</v>
      </c>
      <c r="R14" s="489">
        <v>52</v>
      </c>
      <c r="S14" s="489">
        <v>95</v>
      </c>
      <c r="T14" s="489">
        <v>0</v>
      </c>
      <c r="U14" s="489">
        <v>0</v>
      </c>
      <c r="V14" s="109">
        <f t="shared" si="1"/>
        <v>121</v>
      </c>
    </row>
    <row r="15" spans="1:22" ht="17.100000000000001" customHeight="1" x14ac:dyDescent="0.25">
      <c r="A15" s="724">
        <v>4</v>
      </c>
      <c r="B15" s="93" t="str">
        <f>'9'!B12</f>
        <v>Gantung</v>
      </c>
      <c r="C15" s="93" t="str">
        <f>'9'!C12</f>
        <v>Gantung</v>
      </c>
      <c r="D15" s="488">
        <f>'24'!D14</f>
        <v>507</v>
      </c>
      <c r="E15" s="489">
        <f>20%*D15</f>
        <v>101.4</v>
      </c>
      <c r="F15" s="489">
        <v>106</v>
      </c>
      <c r="G15" s="948">
        <f t="shared" si="0"/>
        <v>104.53648915187377</v>
      </c>
      <c r="H15" s="489">
        <v>55</v>
      </c>
      <c r="I15" s="489">
        <v>5</v>
      </c>
      <c r="J15" s="489">
        <v>9</v>
      </c>
      <c r="K15" s="489">
        <v>0</v>
      </c>
      <c r="L15" s="489">
        <v>0</v>
      </c>
      <c r="M15" s="489">
        <v>0</v>
      </c>
      <c r="N15" s="489">
        <v>26</v>
      </c>
      <c r="O15" s="489">
        <v>0</v>
      </c>
      <c r="P15" s="489">
        <v>0</v>
      </c>
      <c r="Q15" s="489">
        <v>0</v>
      </c>
      <c r="R15" s="489">
        <v>53</v>
      </c>
      <c r="S15" s="489">
        <v>106</v>
      </c>
      <c r="T15" s="489">
        <v>0</v>
      </c>
      <c r="U15" s="489">
        <v>0</v>
      </c>
      <c r="V15" s="109">
        <f t="shared" si="1"/>
        <v>148</v>
      </c>
    </row>
    <row r="16" spans="1:22" ht="17.100000000000001" customHeight="1" x14ac:dyDescent="0.25">
      <c r="A16" s="724">
        <v>5</v>
      </c>
      <c r="B16" s="93" t="str">
        <f>'9'!B13</f>
        <v>Simpang Renggiang</v>
      </c>
      <c r="C16" s="93" t="str">
        <f>'9'!C13</f>
        <v>Renggiang</v>
      </c>
      <c r="D16" s="488">
        <f>'24'!D15</f>
        <v>132</v>
      </c>
      <c r="E16" s="489">
        <f t="shared" si="2"/>
        <v>26.400000000000002</v>
      </c>
      <c r="F16" s="489">
        <v>10</v>
      </c>
      <c r="G16" s="948">
        <f t="shared" si="0"/>
        <v>37.878787878787875</v>
      </c>
      <c r="H16" s="489">
        <v>26</v>
      </c>
      <c r="I16" s="489">
        <v>25</v>
      </c>
      <c r="J16" s="489">
        <v>5</v>
      </c>
      <c r="K16" s="489">
        <v>0</v>
      </c>
      <c r="L16" s="489">
        <v>0</v>
      </c>
      <c r="M16" s="489">
        <v>0</v>
      </c>
      <c r="N16" s="489">
        <v>0</v>
      </c>
      <c r="O16" s="489">
        <v>0</v>
      </c>
      <c r="P16" s="489">
        <v>0</v>
      </c>
      <c r="Q16" s="489">
        <v>0</v>
      </c>
      <c r="R16" s="489">
        <v>1</v>
      </c>
      <c r="S16" s="489">
        <v>10</v>
      </c>
      <c r="T16" s="489">
        <v>0</v>
      </c>
      <c r="U16" s="489">
        <v>0</v>
      </c>
      <c r="V16" s="109">
        <f t="shared" si="1"/>
        <v>57</v>
      </c>
    </row>
    <row r="17" spans="1:22" ht="17.100000000000001" customHeight="1" x14ac:dyDescent="0.25">
      <c r="A17" s="724">
        <v>6</v>
      </c>
      <c r="B17" s="93" t="str">
        <f>'9'!B14</f>
        <v>Simpang Pesak</v>
      </c>
      <c r="C17" s="93" t="str">
        <f>'9'!C14</f>
        <v>Simpang Pesak</v>
      </c>
      <c r="D17" s="488">
        <f>'24'!D16</f>
        <v>149</v>
      </c>
      <c r="E17" s="489">
        <f t="shared" si="2"/>
        <v>29.8</v>
      </c>
      <c r="F17" s="489">
        <v>36</v>
      </c>
      <c r="G17" s="948">
        <f t="shared" si="0"/>
        <v>120.80536912751678</v>
      </c>
      <c r="H17" s="489">
        <v>13</v>
      </c>
      <c r="I17" s="489">
        <v>8</v>
      </c>
      <c r="J17" s="489">
        <v>1</v>
      </c>
      <c r="K17" s="489">
        <v>0</v>
      </c>
      <c r="L17" s="489">
        <v>0</v>
      </c>
      <c r="M17" s="489">
        <v>0</v>
      </c>
      <c r="N17" s="489">
        <v>7</v>
      </c>
      <c r="O17" s="489">
        <v>0</v>
      </c>
      <c r="P17" s="489">
        <v>0</v>
      </c>
      <c r="Q17" s="489">
        <v>0</v>
      </c>
      <c r="R17" s="489">
        <v>25</v>
      </c>
      <c r="S17" s="489">
        <v>36</v>
      </c>
      <c r="T17" s="489">
        <v>0</v>
      </c>
      <c r="U17" s="489">
        <v>0</v>
      </c>
      <c r="V17" s="109">
        <f t="shared" si="1"/>
        <v>54</v>
      </c>
    </row>
    <row r="18" spans="1:22" ht="17.100000000000001" customHeight="1" x14ac:dyDescent="0.25">
      <c r="A18" s="724">
        <v>7</v>
      </c>
      <c r="B18" s="93" t="str">
        <f>'9'!B15</f>
        <v>Dendang</v>
      </c>
      <c r="C18" s="93" t="str">
        <f>'9'!C15</f>
        <v>Dendang</v>
      </c>
      <c r="D18" s="488">
        <f>'24'!D17</f>
        <v>185</v>
      </c>
      <c r="E18" s="489">
        <f t="shared" si="2"/>
        <v>37</v>
      </c>
      <c r="F18" s="489">
        <v>57</v>
      </c>
      <c r="G18" s="948">
        <f t="shared" si="0"/>
        <v>154.05405405405406</v>
      </c>
      <c r="H18" s="489">
        <v>19</v>
      </c>
      <c r="I18" s="489">
        <v>14</v>
      </c>
      <c r="J18" s="489">
        <v>7</v>
      </c>
      <c r="K18" s="489">
        <v>0</v>
      </c>
      <c r="L18" s="489">
        <v>0</v>
      </c>
      <c r="M18" s="489">
        <v>0</v>
      </c>
      <c r="N18" s="489">
        <v>8</v>
      </c>
      <c r="O18" s="489">
        <v>0</v>
      </c>
      <c r="P18" s="489">
        <v>0</v>
      </c>
      <c r="Q18" s="489">
        <v>0</v>
      </c>
      <c r="R18" s="489">
        <v>26</v>
      </c>
      <c r="S18" s="489">
        <v>57</v>
      </c>
      <c r="T18" s="489">
        <v>3</v>
      </c>
      <c r="U18" s="489">
        <v>0</v>
      </c>
      <c r="V18" s="109">
        <f t="shared" si="1"/>
        <v>74</v>
      </c>
    </row>
    <row r="19" spans="1:22" ht="17.100000000000001" customHeight="1" x14ac:dyDescent="0.25">
      <c r="A19" s="110"/>
      <c r="B19" s="471"/>
      <c r="C19" s="471"/>
      <c r="D19" s="488"/>
      <c r="E19" s="489"/>
      <c r="F19" s="489"/>
      <c r="G19" s="948"/>
      <c r="H19" s="489"/>
      <c r="I19" s="489"/>
      <c r="J19" s="489"/>
      <c r="K19" s="489"/>
      <c r="L19" s="489"/>
      <c r="M19" s="489"/>
      <c r="N19" s="489"/>
      <c r="O19" s="489"/>
      <c r="P19" s="489"/>
      <c r="Q19" s="489"/>
      <c r="R19" s="489"/>
      <c r="S19" s="489"/>
      <c r="T19" s="489"/>
      <c r="U19" s="489"/>
      <c r="V19" s="109">
        <f t="shared" si="1"/>
        <v>0</v>
      </c>
    </row>
    <row r="20" spans="1:22" ht="17.100000000000001" customHeight="1" thickBot="1" x14ac:dyDescent="0.3">
      <c r="A20" s="259" t="s">
        <v>476</v>
      </c>
      <c r="B20" s="115"/>
      <c r="C20" s="472"/>
      <c r="D20" s="490">
        <f>SUM(D12:D19)</f>
        <v>2219</v>
      </c>
      <c r="E20" s="491">
        <f>20%*D20</f>
        <v>443.8</v>
      </c>
      <c r="F20" s="491">
        <f>SUM(F12:F19)</f>
        <v>498</v>
      </c>
      <c r="G20" s="949">
        <f t="shared" si="0"/>
        <v>112.21270842721947</v>
      </c>
      <c r="H20" s="491">
        <f t="shared" ref="H20:U20" si="3">SUM(H12:H19)</f>
        <v>195</v>
      </c>
      <c r="I20" s="491">
        <f t="shared" si="3"/>
        <v>165</v>
      </c>
      <c r="J20" s="491">
        <f t="shared" si="3"/>
        <v>47</v>
      </c>
      <c r="K20" s="491">
        <f t="shared" si="3"/>
        <v>0</v>
      </c>
      <c r="L20" s="491">
        <f t="shared" si="3"/>
        <v>0</v>
      </c>
      <c r="M20" s="491">
        <f t="shared" si="3"/>
        <v>0</v>
      </c>
      <c r="N20" s="491">
        <f t="shared" si="3"/>
        <v>99</v>
      </c>
      <c r="O20" s="491">
        <f t="shared" si="3"/>
        <v>0</v>
      </c>
      <c r="P20" s="491">
        <f t="shared" si="3"/>
        <v>0</v>
      </c>
      <c r="Q20" s="491">
        <f t="shared" si="3"/>
        <v>0</v>
      </c>
      <c r="R20" s="491">
        <f t="shared" si="3"/>
        <v>236</v>
      </c>
      <c r="S20" s="491">
        <f t="shared" si="3"/>
        <v>498</v>
      </c>
      <c r="T20" s="491">
        <f t="shared" si="3"/>
        <v>6</v>
      </c>
      <c r="U20" s="491">
        <f t="shared" si="3"/>
        <v>0</v>
      </c>
      <c r="V20" s="109">
        <f t="shared" si="1"/>
        <v>742</v>
      </c>
    </row>
    <row r="22" spans="1:22" x14ac:dyDescent="0.25">
      <c r="A22" s="473" t="s">
        <v>386</v>
      </c>
    </row>
  </sheetData>
  <mergeCells count="23">
    <mergeCell ref="A3:U3"/>
    <mergeCell ref="A4:U4"/>
    <mergeCell ref="O9:O10"/>
    <mergeCell ref="P9:P10"/>
    <mergeCell ref="Q9:Q10"/>
    <mergeCell ref="R9:R10"/>
    <mergeCell ref="J9:J10"/>
    <mergeCell ref="M9:M10"/>
    <mergeCell ref="N9:N10"/>
    <mergeCell ref="T8:T10"/>
    <mergeCell ref="U8:U10"/>
    <mergeCell ref="H9:H10"/>
    <mergeCell ref="I9:I10"/>
    <mergeCell ref="F8:G9"/>
    <mergeCell ref="H8:R8"/>
    <mergeCell ref="S8:S10"/>
    <mergeCell ref="K9:K10"/>
    <mergeCell ref="L9:L10"/>
    <mergeCell ref="A8:A10"/>
    <mergeCell ref="B8:B10"/>
    <mergeCell ref="C8:C10"/>
    <mergeCell ref="D8:D10"/>
    <mergeCell ref="E8:E10"/>
  </mergeCells>
  <printOptions horizontalCentered="1"/>
  <pageMargins left="1.1100000000000001" right="0.9" top="1.1499999999999999" bottom="0.9" header="0" footer="0"/>
  <pageSetup paperSize="9" scale="39" orientation="landscape" horizontalDpi="300" verticalDpi="300" r:id="rId1"/>
  <headerFooter alignWithMargins="0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rgb="FF92D050"/>
    <pageSetUpPr fitToPage="1"/>
  </sheetPr>
  <dimension ref="A1:Y23"/>
  <sheetViews>
    <sheetView topLeftCell="O1" zoomScaleNormal="100" workbookViewId="0">
      <selection activeCell="Y12" sqref="Y12"/>
    </sheetView>
  </sheetViews>
  <sheetFormatPr defaultColWidth="9.28515625" defaultRowHeight="15" x14ac:dyDescent="0.25"/>
  <cols>
    <col min="1" max="1" width="5.5703125" style="109" customWidth="1"/>
    <col min="2" max="3" width="19.5703125" style="109" customWidth="1"/>
    <col min="4" max="9" width="8.5703125" style="109" customWidth="1"/>
    <col min="10" max="10" width="12.7109375" style="109" customWidth="1"/>
    <col min="11" max="11" width="8.5703125" style="109" customWidth="1"/>
    <col min="12" max="12" width="12.85546875" style="109" customWidth="1"/>
    <col min="13" max="13" width="8.5703125" style="109" customWidth="1"/>
    <col min="14" max="14" width="12" style="109" customWidth="1"/>
    <col min="15" max="15" width="8.5703125" style="109" customWidth="1"/>
    <col min="16" max="16" width="11.5703125" style="109" customWidth="1"/>
    <col min="17" max="17" width="8.5703125" style="109" customWidth="1"/>
    <col min="18" max="18" width="11.7109375" style="109" customWidth="1"/>
    <col min="19" max="19" width="8.5703125" style="109" customWidth="1"/>
    <col min="20" max="20" width="12.28515625" style="109" customWidth="1"/>
    <col min="21" max="21" width="8.5703125" style="109" customWidth="1"/>
    <col min="22" max="22" width="10.7109375" style="109" customWidth="1"/>
    <col min="23" max="23" width="8.5703125" style="109" customWidth="1"/>
    <col min="24" max="24" width="12" style="109" customWidth="1"/>
    <col min="25" max="25" width="8.5703125" style="109" customWidth="1"/>
    <col min="26" max="262" width="9.28515625" style="109"/>
    <col min="263" max="263" width="5.5703125" style="109" customWidth="1"/>
    <col min="264" max="265" width="19.5703125" style="109" customWidth="1"/>
    <col min="266" max="266" width="12.5703125" style="109" customWidth="1"/>
    <col min="267" max="267" width="13.42578125" style="109" customWidth="1"/>
    <col min="268" max="268" width="9.42578125" style="109" customWidth="1"/>
    <col min="269" max="269" width="9.5703125" style="109" customWidth="1"/>
    <col min="270" max="281" width="8.5703125" style="109" customWidth="1"/>
    <col min="282" max="518" width="9.28515625" style="109"/>
    <col min="519" max="519" width="5.5703125" style="109" customWidth="1"/>
    <col min="520" max="521" width="19.5703125" style="109" customWidth="1"/>
    <col min="522" max="522" width="12.5703125" style="109" customWidth="1"/>
    <col min="523" max="523" width="13.42578125" style="109" customWidth="1"/>
    <col min="524" max="524" width="9.42578125" style="109" customWidth="1"/>
    <col min="525" max="525" width="9.5703125" style="109" customWidth="1"/>
    <col min="526" max="537" width="8.5703125" style="109" customWidth="1"/>
    <col min="538" max="774" width="9.28515625" style="109"/>
    <col min="775" max="775" width="5.5703125" style="109" customWidth="1"/>
    <col min="776" max="777" width="19.5703125" style="109" customWidth="1"/>
    <col min="778" max="778" width="12.5703125" style="109" customWidth="1"/>
    <col min="779" max="779" width="13.42578125" style="109" customWidth="1"/>
    <col min="780" max="780" width="9.42578125" style="109" customWidth="1"/>
    <col min="781" max="781" width="9.5703125" style="109" customWidth="1"/>
    <col min="782" max="793" width="8.5703125" style="109" customWidth="1"/>
    <col min="794" max="1030" width="9.28515625" style="109"/>
    <col min="1031" max="1031" width="5.5703125" style="109" customWidth="1"/>
    <col min="1032" max="1033" width="19.5703125" style="109" customWidth="1"/>
    <col min="1034" max="1034" width="12.5703125" style="109" customWidth="1"/>
    <col min="1035" max="1035" width="13.42578125" style="109" customWidth="1"/>
    <col min="1036" max="1036" width="9.42578125" style="109" customWidth="1"/>
    <col min="1037" max="1037" width="9.5703125" style="109" customWidth="1"/>
    <col min="1038" max="1049" width="8.5703125" style="109" customWidth="1"/>
    <col min="1050" max="1286" width="9.28515625" style="109"/>
    <col min="1287" max="1287" width="5.5703125" style="109" customWidth="1"/>
    <col min="1288" max="1289" width="19.5703125" style="109" customWidth="1"/>
    <col min="1290" max="1290" width="12.5703125" style="109" customWidth="1"/>
    <col min="1291" max="1291" width="13.42578125" style="109" customWidth="1"/>
    <col min="1292" max="1292" width="9.42578125" style="109" customWidth="1"/>
    <col min="1293" max="1293" width="9.5703125" style="109" customWidth="1"/>
    <col min="1294" max="1305" width="8.5703125" style="109" customWidth="1"/>
    <col min="1306" max="1542" width="9.28515625" style="109"/>
    <col min="1543" max="1543" width="5.5703125" style="109" customWidth="1"/>
    <col min="1544" max="1545" width="19.5703125" style="109" customWidth="1"/>
    <col min="1546" max="1546" width="12.5703125" style="109" customWidth="1"/>
    <col min="1547" max="1547" width="13.42578125" style="109" customWidth="1"/>
    <col min="1548" max="1548" width="9.42578125" style="109" customWidth="1"/>
    <col min="1549" max="1549" width="9.5703125" style="109" customWidth="1"/>
    <col min="1550" max="1561" width="8.5703125" style="109" customWidth="1"/>
    <col min="1562" max="1798" width="9.28515625" style="109"/>
    <col min="1799" max="1799" width="5.5703125" style="109" customWidth="1"/>
    <col min="1800" max="1801" width="19.5703125" style="109" customWidth="1"/>
    <col min="1802" max="1802" width="12.5703125" style="109" customWidth="1"/>
    <col min="1803" max="1803" width="13.42578125" style="109" customWidth="1"/>
    <col min="1804" max="1804" width="9.42578125" style="109" customWidth="1"/>
    <col min="1805" max="1805" width="9.5703125" style="109" customWidth="1"/>
    <col min="1806" max="1817" width="8.5703125" style="109" customWidth="1"/>
    <col min="1818" max="2054" width="9.28515625" style="109"/>
    <col min="2055" max="2055" width="5.5703125" style="109" customWidth="1"/>
    <col min="2056" max="2057" width="19.5703125" style="109" customWidth="1"/>
    <col min="2058" max="2058" width="12.5703125" style="109" customWidth="1"/>
    <col min="2059" max="2059" width="13.42578125" style="109" customWidth="1"/>
    <col min="2060" max="2060" width="9.42578125" style="109" customWidth="1"/>
    <col min="2061" max="2061" width="9.5703125" style="109" customWidth="1"/>
    <col min="2062" max="2073" width="8.5703125" style="109" customWidth="1"/>
    <col min="2074" max="2310" width="9.28515625" style="109"/>
    <col min="2311" max="2311" width="5.5703125" style="109" customWidth="1"/>
    <col min="2312" max="2313" width="19.5703125" style="109" customWidth="1"/>
    <col min="2314" max="2314" width="12.5703125" style="109" customWidth="1"/>
    <col min="2315" max="2315" width="13.42578125" style="109" customWidth="1"/>
    <col min="2316" max="2316" width="9.42578125" style="109" customWidth="1"/>
    <col min="2317" max="2317" width="9.5703125" style="109" customWidth="1"/>
    <col min="2318" max="2329" width="8.5703125" style="109" customWidth="1"/>
    <col min="2330" max="2566" width="9.28515625" style="109"/>
    <col min="2567" max="2567" width="5.5703125" style="109" customWidth="1"/>
    <col min="2568" max="2569" width="19.5703125" style="109" customWidth="1"/>
    <col min="2570" max="2570" width="12.5703125" style="109" customWidth="1"/>
    <col min="2571" max="2571" width="13.42578125" style="109" customWidth="1"/>
    <col min="2572" max="2572" width="9.42578125" style="109" customWidth="1"/>
    <col min="2573" max="2573" width="9.5703125" style="109" customWidth="1"/>
    <col min="2574" max="2585" width="8.5703125" style="109" customWidth="1"/>
    <col min="2586" max="2822" width="9.28515625" style="109"/>
    <col min="2823" max="2823" width="5.5703125" style="109" customWidth="1"/>
    <col min="2824" max="2825" width="19.5703125" style="109" customWidth="1"/>
    <col min="2826" max="2826" width="12.5703125" style="109" customWidth="1"/>
    <col min="2827" max="2827" width="13.42578125" style="109" customWidth="1"/>
    <col min="2828" max="2828" width="9.42578125" style="109" customWidth="1"/>
    <col min="2829" max="2829" width="9.5703125" style="109" customWidth="1"/>
    <col min="2830" max="2841" width="8.5703125" style="109" customWidth="1"/>
    <col min="2842" max="3078" width="9.28515625" style="109"/>
    <col min="3079" max="3079" width="5.5703125" style="109" customWidth="1"/>
    <col min="3080" max="3081" width="19.5703125" style="109" customWidth="1"/>
    <col min="3082" max="3082" width="12.5703125" style="109" customWidth="1"/>
    <col min="3083" max="3083" width="13.42578125" style="109" customWidth="1"/>
    <col min="3084" max="3084" width="9.42578125" style="109" customWidth="1"/>
    <col min="3085" max="3085" width="9.5703125" style="109" customWidth="1"/>
    <col min="3086" max="3097" width="8.5703125" style="109" customWidth="1"/>
    <col min="3098" max="3334" width="9.28515625" style="109"/>
    <col min="3335" max="3335" width="5.5703125" style="109" customWidth="1"/>
    <col min="3336" max="3337" width="19.5703125" style="109" customWidth="1"/>
    <col min="3338" max="3338" width="12.5703125" style="109" customWidth="1"/>
    <col min="3339" max="3339" width="13.42578125" style="109" customWidth="1"/>
    <col min="3340" max="3340" width="9.42578125" style="109" customWidth="1"/>
    <col min="3341" max="3341" width="9.5703125" style="109" customWidth="1"/>
    <col min="3342" max="3353" width="8.5703125" style="109" customWidth="1"/>
    <col min="3354" max="3590" width="9.28515625" style="109"/>
    <col min="3591" max="3591" width="5.5703125" style="109" customWidth="1"/>
    <col min="3592" max="3593" width="19.5703125" style="109" customWidth="1"/>
    <col min="3594" max="3594" width="12.5703125" style="109" customWidth="1"/>
    <col min="3595" max="3595" width="13.42578125" style="109" customWidth="1"/>
    <col min="3596" max="3596" width="9.42578125" style="109" customWidth="1"/>
    <col min="3597" max="3597" width="9.5703125" style="109" customWidth="1"/>
    <col min="3598" max="3609" width="8.5703125" style="109" customWidth="1"/>
    <col min="3610" max="3846" width="9.28515625" style="109"/>
    <col min="3847" max="3847" width="5.5703125" style="109" customWidth="1"/>
    <col min="3848" max="3849" width="19.5703125" style="109" customWidth="1"/>
    <col min="3850" max="3850" width="12.5703125" style="109" customWidth="1"/>
    <col min="3851" max="3851" width="13.42578125" style="109" customWidth="1"/>
    <col min="3852" max="3852" width="9.42578125" style="109" customWidth="1"/>
    <col min="3853" max="3853" width="9.5703125" style="109" customWidth="1"/>
    <col min="3854" max="3865" width="8.5703125" style="109" customWidth="1"/>
    <col min="3866" max="4102" width="9.28515625" style="109"/>
    <col min="4103" max="4103" width="5.5703125" style="109" customWidth="1"/>
    <col min="4104" max="4105" width="19.5703125" style="109" customWidth="1"/>
    <col min="4106" max="4106" width="12.5703125" style="109" customWidth="1"/>
    <col min="4107" max="4107" width="13.42578125" style="109" customWidth="1"/>
    <col min="4108" max="4108" width="9.42578125" style="109" customWidth="1"/>
    <col min="4109" max="4109" width="9.5703125" style="109" customWidth="1"/>
    <col min="4110" max="4121" width="8.5703125" style="109" customWidth="1"/>
    <col min="4122" max="4358" width="9.28515625" style="109"/>
    <col min="4359" max="4359" width="5.5703125" style="109" customWidth="1"/>
    <col min="4360" max="4361" width="19.5703125" style="109" customWidth="1"/>
    <col min="4362" max="4362" width="12.5703125" style="109" customWidth="1"/>
    <col min="4363" max="4363" width="13.42578125" style="109" customWidth="1"/>
    <col min="4364" max="4364" width="9.42578125" style="109" customWidth="1"/>
    <col min="4365" max="4365" width="9.5703125" style="109" customWidth="1"/>
    <col min="4366" max="4377" width="8.5703125" style="109" customWidth="1"/>
    <col min="4378" max="4614" width="9.28515625" style="109"/>
    <col min="4615" max="4615" width="5.5703125" style="109" customWidth="1"/>
    <col min="4616" max="4617" width="19.5703125" style="109" customWidth="1"/>
    <col min="4618" max="4618" width="12.5703125" style="109" customWidth="1"/>
    <col min="4619" max="4619" width="13.42578125" style="109" customWidth="1"/>
    <col min="4620" max="4620" width="9.42578125" style="109" customWidth="1"/>
    <col min="4621" max="4621" width="9.5703125" style="109" customWidth="1"/>
    <col min="4622" max="4633" width="8.5703125" style="109" customWidth="1"/>
    <col min="4634" max="4870" width="9.28515625" style="109"/>
    <col min="4871" max="4871" width="5.5703125" style="109" customWidth="1"/>
    <col min="4872" max="4873" width="19.5703125" style="109" customWidth="1"/>
    <col min="4874" max="4874" width="12.5703125" style="109" customWidth="1"/>
    <col min="4875" max="4875" width="13.42578125" style="109" customWidth="1"/>
    <col min="4876" max="4876" width="9.42578125" style="109" customWidth="1"/>
    <col min="4877" max="4877" width="9.5703125" style="109" customWidth="1"/>
    <col min="4878" max="4889" width="8.5703125" style="109" customWidth="1"/>
    <col min="4890" max="5126" width="9.28515625" style="109"/>
    <col min="5127" max="5127" width="5.5703125" style="109" customWidth="1"/>
    <col min="5128" max="5129" width="19.5703125" style="109" customWidth="1"/>
    <col min="5130" max="5130" width="12.5703125" style="109" customWidth="1"/>
    <col min="5131" max="5131" width="13.42578125" style="109" customWidth="1"/>
    <col min="5132" max="5132" width="9.42578125" style="109" customWidth="1"/>
    <col min="5133" max="5133" width="9.5703125" style="109" customWidth="1"/>
    <col min="5134" max="5145" width="8.5703125" style="109" customWidth="1"/>
    <col min="5146" max="5382" width="9.28515625" style="109"/>
    <col min="5383" max="5383" width="5.5703125" style="109" customWidth="1"/>
    <col min="5384" max="5385" width="19.5703125" style="109" customWidth="1"/>
    <col min="5386" max="5386" width="12.5703125" style="109" customWidth="1"/>
    <col min="5387" max="5387" width="13.42578125" style="109" customWidth="1"/>
    <col min="5388" max="5388" width="9.42578125" style="109" customWidth="1"/>
    <col min="5389" max="5389" width="9.5703125" style="109" customWidth="1"/>
    <col min="5390" max="5401" width="8.5703125" style="109" customWidth="1"/>
    <col min="5402" max="5638" width="9.28515625" style="109"/>
    <col min="5639" max="5639" width="5.5703125" style="109" customWidth="1"/>
    <col min="5640" max="5641" width="19.5703125" style="109" customWidth="1"/>
    <col min="5642" max="5642" width="12.5703125" style="109" customWidth="1"/>
    <col min="5643" max="5643" width="13.42578125" style="109" customWidth="1"/>
    <col min="5644" max="5644" width="9.42578125" style="109" customWidth="1"/>
    <col min="5645" max="5645" width="9.5703125" style="109" customWidth="1"/>
    <col min="5646" max="5657" width="8.5703125" style="109" customWidth="1"/>
    <col min="5658" max="5894" width="9.28515625" style="109"/>
    <col min="5895" max="5895" width="5.5703125" style="109" customWidth="1"/>
    <col min="5896" max="5897" width="19.5703125" style="109" customWidth="1"/>
    <col min="5898" max="5898" width="12.5703125" style="109" customWidth="1"/>
    <col min="5899" max="5899" width="13.42578125" style="109" customWidth="1"/>
    <col min="5900" max="5900" width="9.42578125" style="109" customWidth="1"/>
    <col min="5901" max="5901" width="9.5703125" style="109" customWidth="1"/>
    <col min="5902" max="5913" width="8.5703125" style="109" customWidth="1"/>
    <col min="5914" max="6150" width="9.28515625" style="109"/>
    <col min="6151" max="6151" width="5.5703125" style="109" customWidth="1"/>
    <col min="6152" max="6153" width="19.5703125" style="109" customWidth="1"/>
    <col min="6154" max="6154" width="12.5703125" style="109" customWidth="1"/>
    <col min="6155" max="6155" width="13.42578125" style="109" customWidth="1"/>
    <col min="6156" max="6156" width="9.42578125" style="109" customWidth="1"/>
    <col min="6157" max="6157" width="9.5703125" style="109" customWidth="1"/>
    <col min="6158" max="6169" width="8.5703125" style="109" customWidth="1"/>
    <col min="6170" max="6406" width="9.28515625" style="109"/>
    <col min="6407" max="6407" width="5.5703125" style="109" customWidth="1"/>
    <col min="6408" max="6409" width="19.5703125" style="109" customWidth="1"/>
    <col min="6410" max="6410" width="12.5703125" style="109" customWidth="1"/>
    <col min="6411" max="6411" width="13.42578125" style="109" customWidth="1"/>
    <col min="6412" max="6412" width="9.42578125" style="109" customWidth="1"/>
    <col min="6413" max="6413" width="9.5703125" style="109" customWidth="1"/>
    <col min="6414" max="6425" width="8.5703125" style="109" customWidth="1"/>
    <col min="6426" max="6662" width="9.28515625" style="109"/>
    <col min="6663" max="6663" width="5.5703125" style="109" customWidth="1"/>
    <col min="6664" max="6665" width="19.5703125" style="109" customWidth="1"/>
    <col min="6666" max="6666" width="12.5703125" style="109" customWidth="1"/>
    <col min="6667" max="6667" width="13.42578125" style="109" customWidth="1"/>
    <col min="6668" max="6668" width="9.42578125" style="109" customWidth="1"/>
    <col min="6669" max="6669" width="9.5703125" style="109" customWidth="1"/>
    <col min="6670" max="6681" width="8.5703125" style="109" customWidth="1"/>
    <col min="6682" max="6918" width="9.28515625" style="109"/>
    <col min="6919" max="6919" width="5.5703125" style="109" customWidth="1"/>
    <col min="6920" max="6921" width="19.5703125" style="109" customWidth="1"/>
    <col min="6922" max="6922" width="12.5703125" style="109" customWidth="1"/>
    <col min="6923" max="6923" width="13.42578125" style="109" customWidth="1"/>
    <col min="6924" max="6924" width="9.42578125" style="109" customWidth="1"/>
    <col min="6925" max="6925" width="9.5703125" style="109" customWidth="1"/>
    <col min="6926" max="6937" width="8.5703125" style="109" customWidth="1"/>
    <col min="6938" max="7174" width="9.28515625" style="109"/>
    <col min="7175" max="7175" width="5.5703125" style="109" customWidth="1"/>
    <col min="7176" max="7177" width="19.5703125" style="109" customWidth="1"/>
    <col min="7178" max="7178" width="12.5703125" style="109" customWidth="1"/>
    <col min="7179" max="7179" width="13.42578125" style="109" customWidth="1"/>
    <col min="7180" max="7180" width="9.42578125" style="109" customWidth="1"/>
    <col min="7181" max="7181" width="9.5703125" style="109" customWidth="1"/>
    <col min="7182" max="7193" width="8.5703125" style="109" customWidth="1"/>
    <col min="7194" max="7430" width="9.28515625" style="109"/>
    <col min="7431" max="7431" width="5.5703125" style="109" customWidth="1"/>
    <col min="7432" max="7433" width="19.5703125" style="109" customWidth="1"/>
    <col min="7434" max="7434" width="12.5703125" style="109" customWidth="1"/>
    <col min="7435" max="7435" width="13.42578125" style="109" customWidth="1"/>
    <col min="7436" max="7436" width="9.42578125" style="109" customWidth="1"/>
    <col min="7437" max="7437" width="9.5703125" style="109" customWidth="1"/>
    <col min="7438" max="7449" width="8.5703125" style="109" customWidth="1"/>
    <col min="7450" max="7686" width="9.28515625" style="109"/>
    <col min="7687" max="7687" width="5.5703125" style="109" customWidth="1"/>
    <col min="7688" max="7689" width="19.5703125" style="109" customWidth="1"/>
    <col min="7690" max="7690" width="12.5703125" style="109" customWidth="1"/>
    <col min="7691" max="7691" width="13.42578125" style="109" customWidth="1"/>
    <col min="7692" max="7692" width="9.42578125" style="109" customWidth="1"/>
    <col min="7693" max="7693" width="9.5703125" style="109" customWidth="1"/>
    <col min="7694" max="7705" width="8.5703125" style="109" customWidth="1"/>
    <col min="7706" max="7942" width="9.28515625" style="109"/>
    <col min="7943" max="7943" width="5.5703125" style="109" customWidth="1"/>
    <col min="7944" max="7945" width="19.5703125" style="109" customWidth="1"/>
    <col min="7946" max="7946" width="12.5703125" style="109" customWidth="1"/>
    <col min="7947" max="7947" width="13.42578125" style="109" customWidth="1"/>
    <col min="7948" max="7948" width="9.42578125" style="109" customWidth="1"/>
    <col min="7949" max="7949" width="9.5703125" style="109" customWidth="1"/>
    <col min="7950" max="7961" width="8.5703125" style="109" customWidth="1"/>
    <col min="7962" max="8198" width="9.28515625" style="109"/>
    <col min="8199" max="8199" width="5.5703125" style="109" customWidth="1"/>
    <col min="8200" max="8201" width="19.5703125" style="109" customWidth="1"/>
    <col min="8202" max="8202" width="12.5703125" style="109" customWidth="1"/>
    <col min="8203" max="8203" width="13.42578125" style="109" customWidth="1"/>
    <col min="8204" max="8204" width="9.42578125" style="109" customWidth="1"/>
    <col min="8205" max="8205" width="9.5703125" style="109" customWidth="1"/>
    <col min="8206" max="8217" width="8.5703125" style="109" customWidth="1"/>
    <col min="8218" max="8454" width="9.28515625" style="109"/>
    <col min="8455" max="8455" width="5.5703125" style="109" customWidth="1"/>
    <col min="8456" max="8457" width="19.5703125" style="109" customWidth="1"/>
    <col min="8458" max="8458" width="12.5703125" style="109" customWidth="1"/>
    <col min="8459" max="8459" width="13.42578125" style="109" customWidth="1"/>
    <col min="8460" max="8460" width="9.42578125" style="109" customWidth="1"/>
    <col min="8461" max="8461" width="9.5703125" style="109" customWidth="1"/>
    <col min="8462" max="8473" width="8.5703125" style="109" customWidth="1"/>
    <col min="8474" max="8710" width="9.28515625" style="109"/>
    <col min="8711" max="8711" width="5.5703125" style="109" customWidth="1"/>
    <col min="8712" max="8713" width="19.5703125" style="109" customWidth="1"/>
    <col min="8714" max="8714" width="12.5703125" style="109" customWidth="1"/>
    <col min="8715" max="8715" width="13.42578125" style="109" customWidth="1"/>
    <col min="8716" max="8716" width="9.42578125" style="109" customWidth="1"/>
    <col min="8717" max="8717" width="9.5703125" style="109" customWidth="1"/>
    <col min="8718" max="8729" width="8.5703125" style="109" customWidth="1"/>
    <col min="8730" max="8966" width="9.28515625" style="109"/>
    <col min="8967" max="8967" width="5.5703125" style="109" customWidth="1"/>
    <col min="8968" max="8969" width="19.5703125" style="109" customWidth="1"/>
    <col min="8970" max="8970" width="12.5703125" style="109" customWidth="1"/>
    <col min="8971" max="8971" width="13.42578125" style="109" customWidth="1"/>
    <col min="8972" max="8972" width="9.42578125" style="109" customWidth="1"/>
    <col min="8973" max="8973" width="9.5703125" style="109" customWidth="1"/>
    <col min="8974" max="8985" width="8.5703125" style="109" customWidth="1"/>
    <col min="8986" max="9222" width="9.28515625" style="109"/>
    <col min="9223" max="9223" width="5.5703125" style="109" customWidth="1"/>
    <col min="9224" max="9225" width="19.5703125" style="109" customWidth="1"/>
    <col min="9226" max="9226" width="12.5703125" style="109" customWidth="1"/>
    <col min="9227" max="9227" width="13.42578125" style="109" customWidth="1"/>
    <col min="9228" max="9228" width="9.42578125" style="109" customWidth="1"/>
    <col min="9229" max="9229" width="9.5703125" style="109" customWidth="1"/>
    <col min="9230" max="9241" width="8.5703125" style="109" customWidth="1"/>
    <col min="9242" max="9478" width="9.28515625" style="109"/>
    <col min="9479" max="9479" width="5.5703125" style="109" customWidth="1"/>
    <col min="9480" max="9481" width="19.5703125" style="109" customWidth="1"/>
    <col min="9482" max="9482" width="12.5703125" style="109" customWidth="1"/>
    <col min="9483" max="9483" width="13.42578125" style="109" customWidth="1"/>
    <col min="9484" max="9484" width="9.42578125" style="109" customWidth="1"/>
    <col min="9485" max="9485" width="9.5703125" style="109" customWidth="1"/>
    <col min="9486" max="9497" width="8.5703125" style="109" customWidth="1"/>
    <col min="9498" max="9734" width="9.28515625" style="109"/>
    <col min="9735" max="9735" width="5.5703125" style="109" customWidth="1"/>
    <col min="9736" max="9737" width="19.5703125" style="109" customWidth="1"/>
    <col min="9738" max="9738" width="12.5703125" style="109" customWidth="1"/>
    <col min="9739" max="9739" width="13.42578125" style="109" customWidth="1"/>
    <col min="9740" max="9740" width="9.42578125" style="109" customWidth="1"/>
    <col min="9741" max="9741" width="9.5703125" style="109" customWidth="1"/>
    <col min="9742" max="9753" width="8.5703125" style="109" customWidth="1"/>
    <col min="9754" max="9990" width="9.28515625" style="109"/>
    <col min="9991" max="9991" width="5.5703125" style="109" customWidth="1"/>
    <col min="9992" max="9993" width="19.5703125" style="109" customWidth="1"/>
    <col min="9994" max="9994" width="12.5703125" style="109" customWidth="1"/>
    <col min="9995" max="9995" width="13.42578125" style="109" customWidth="1"/>
    <col min="9996" max="9996" width="9.42578125" style="109" customWidth="1"/>
    <col min="9997" max="9997" width="9.5703125" style="109" customWidth="1"/>
    <col min="9998" max="10009" width="8.5703125" style="109" customWidth="1"/>
    <col min="10010" max="10246" width="9.28515625" style="109"/>
    <col min="10247" max="10247" width="5.5703125" style="109" customWidth="1"/>
    <col min="10248" max="10249" width="19.5703125" style="109" customWidth="1"/>
    <col min="10250" max="10250" width="12.5703125" style="109" customWidth="1"/>
    <col min="10251" max="10251" width="13.42578125" style="109" customWidth="1"/>
    <col min="10252" max="10252" width="9.42578125" style="109" customWidth="1"/>
    <col min="10253" max="10253" width="9.5703125" style="109" customWidth="1"/>
    <col min="10254" max="10265" width="8.5703125" style="109" customWidth="1"/>
    <col min="10266" max="10502" width="9.28515625" style="109"/>
    <col min="10503" max="10503" width="5.5703125" style="109" customWidth="1"/>
    <col min="10504" max="10505" width="19.5703125" style="109" customWidth="1"/>
    <col min="10506" max="10506" width="12.5703125" style="109" customWidth="1"/>
    <col min="10507" max="10507" width="13.42578125" style="109" customWidth="1"/>
    <col min="10508" max="10508" width="9.42578125" style="109" customWidth="1"/>
    <col min="10509" max="10509" width="9.5703125" style="109" customWidth="1"/>
    <col min="10510" max="10521" width="8.5703125" style="109" customWidth="1"/>
    <col min="10522" max="10758" width="9.28515625" style="109"/>
    <col min="10759" max="10759" width="5.5703125" style="109" customWidth="1"/>
    <col min="10760" max="10761" width="19.5703125" style="109" customWidth="1"/>
    <col min="10762" max="10762" width="12.5703125" style="109" customWidth="1"/>
    <col min="10763" max="10763" width="13.42578125" style="109" customWidth="1"/>
    <col min="10764" max="10764" width="9.42578125" style="109" customWidth="1"/>
    <col min="10765" max="10765" width="9.5703125" style="109" customWidth="1"/>
    <col min="10766" max="10777" width="8.5703125" style="109" customWidth="1"/>
    <col min="10778" max="11014" width="9.28515625" style="109"/>
    <col min="11015" max="11015" width="5.5703125" style="109" customWidth="1"/>
    <col min="11016" max="11017" width="19.5703125" style="109" customWidth="1"/>
    <col min="11018" max="11018" width="12.5703125" style="109" customWidth="1"/>
    <col min="11019" max="11019" width="13.42578125" style="109" customWidth="1"/>
    <col min="11020" max="11020" width="9.42578125" style="109" customWidth="1"/>
    <col min="11021" max="11021" width="9.5703125" style="109" customWidth="1"/>
    <col min="11022" max="11033" width="8.5703125" style="109" customWidth="1"/>
    <col min="11034" max="11270" width="9.28515625" style="109"/>
    <col min="11271" max="11271" width="5.5703125" style="109" customWidth="1"/>
    <col min="11272" max="11273" width="19.5703125" style="109" customWidth="1"/>
    <col min="11274" max="11274" width="12.5703125" style="109" customWidth="1"/>
    <col min="11275" max="11275" width="13.42578125" style="109" customWidth="1"/>
    <col min="11276" max="11276" width="9.42578125" style="109" customWidth="1"/>
    <col min="11277" max="11277" width="9.5703125" style="109" customWidth="1"/>
    <col min="11278" max="11289" width="8.5703125" style="109" customWidth="1"/>
    <col min="11290" max="11526" width="9.28515625" style="109"/>
    <col min="11527" max="11527" width="5.5703125" style="109" customWidth="1"/>
    <col min="11528" max="11529" width="19.5703125" style="109" customWidth="1"/>
    <col min="11530" max="11530" width="12.5703125" style="109" customWidth="1"/>
    <col min="11531" max="11531" width="13.42578125" style="109" customWidth="1"/>
    <col min="11532" max="11532" width="9.42578125" style="109" customWidth="1"/>
    <col min="11533" max="11533" width="9.5703125" style="109" customWidth="1"/>
    <col min="11534" max="11545" width="8.5703125" style="109" customWidth="1"/>
    <col min="11546" max="11782" width="9.28515625" style="109"/>
    <col min="11783" max="11783" width="5.5703125" style="109" customWidth="1"/>
    <col min="11784" max="11785" width="19.5703125" style="109" customWidth="1"/>
    <col min="11786" max="11786" width="12.5703125" style="109" customWidth="1"/>
    <col min="11787" max="11787" width="13.42578125" style="109" customWidth="1"/>
    <col min="11788" max="11788" width="9.42578125" style="109" customWidth="1"/>
    <col min="11789" max="11789" width="9.5703125" style="109" customWidth="1"/>
    <col min="11790" max="11801" width="8.5703125" style="109" customWidth="1"/>
    <col min="11802" max="12038" width="9.28515625" style="109"/>
    <col min="12039" max="12039" width="5.5703125" style="109" customWidth="1"/>
    <col min="12040" max="12041" width="19.5703125" style="109" customWidth="1"/>
    <col min="12042" max="12042" width="12.5703125" style="109" customWidth="1"/>
    <col min="12043" max="12043" width="13.42578125" style="109" customWidth="1"/>
    <col min="12044" max="12044" width="9.42578125" style="109" customWidth="1"/>
    <col min="12045" max="12045" width="9.5703125" style="109" customWidth="1"/>
    <col min="12046" max="12057" width="8.5703125" style="109" customWidth="1"/>
    <col min="12058" max="12294" width="9.28515625" style="109"/>
    <col min="12295" max="12295" width="5.5703125" style="109" customWidth="1"/>
    <col min="12296" max="12297" width="19.5703125" style="109" customWidth="1"/>
    <col min="12298" max="12298" width="12.5703125" style="109" customWidth="1"/>
    <col min="12299" max="12299" width="13.42578125" style="109" customWidth="1"/>
    <col min="12300" max="12300" width="9.42578125" style="109" customWidth="1"/>
    <col min="12301" max="12301" width="9.5703125" style="109" customWidth="1"/>
    <col min="12302" max="12313" width="8.5703125" style="109" customWidth="1"/>
    <col min="12314" max="12550" width="9.28515625" style="109"/>
    <col min="12551" max="12551" width="5.5703125" style="109" customWidth="1"/>
    <col min="12552" max="12553" width="19.5703125" style="109" customWidth="1"/>
    <col min="12554" max="12554" width="12.5703125" style="109" customWidth="1"/>
    <col min="12555" max="12555" width="13.42578125" style="109" customWidth="1"/>
    <col min="12556" max="12556" width="9.42578125" style="109" customWidth="1"/>
    <col min="12557" max="12557" width="9.5703125" style="109" customWidth="1"/>
    <col min="12558" max="12569" width="8.5703125" style="109" customWidth="1"/>
    <col min="12570" max="12806" width="9.28515625" style="109"/>
    <col min="12807" max="12807" width="5.5703125" style="109" customWidth="1"/>
    <col min="12808" max="12809" width="19.5703125" style="109" customWidth="1"/>
    <col min="12810" max="12810" width="12.5703125" style="109" customWidth="1"/>
    <col min="12811" max="12811" width="13.42578125" style="109" customWidth="1"/>
    <col min="12812" max="12812" width="9.42578125" style="109" customWidth="1"/>
    <col min="12813" max="12813" width="9.5703125" style="109" customWidth="1"/>
    <col min="12814" max="12825" width="8.5703125" style="109" customWidth="1"/>
    <col min="12826" max="13062" width="9.28515625" style="109"/>
    <col min="13063" max="13063" width="5.5703125" style="109" customWidth="1"/>
    <col min="13064" max="13065" width="19.5703125" style="109" customWidth="1"/>
    <col min="13066" max="13066" width="12.5703125" style="109" customWidth="1"/>
    <col min="13067" max="13067" width="13.42578125" style="109" customWidth="1"/>
    <col min="13068" max="13068" width="9.42578125" style="109" customWidth="1"/>
    <col min="13069" max="13069" width="9.5703125" style="109" customWidth="1"/>
    <col min="13070" max="13081" width="8.5703125" style="109" customWidth="1"/>
    <col min="13082" max="13318" width="9.28515625" style="109"/>
    <col min="13319" max="13319" width="5.5703125" style="109" customWidth="1"/>
    <col min="13320" max="13321" width="19.5703125" style="109" customWidth="1"/>
    <col min="13322" max="13322" width="12.5703125" style="109" customWidth="1"/>
    <col min="13323" max="13323" width="13.42578125" style="109" customWidth="1"/>
    <col min="13324" max="13324" width="9.42578125" style="109" customWidth="1"/>
    <col min="13325" max="13325" width="9.5703125" style="109" customWidth="1"/>
    <col min="13326" max="13337" width="8.5703125" style="109" customWidth="1"/>
    <col min="13338" max="13574" width="9.28515625" style="109"/>
    <col min="13575" max="13575" width="5.5703125" style="109" customWidth="1"/>
    <col min="13576" max="13577" width="19.5703125" style="109" customWidth="1"/>
    <col min="13578" max="13578" width="12.5703125" style="109" customWidth="1"/>
    <col min="13579" max="13579" width="13.42578125" style="109" customWidth="1"/>
    <col min="13580" max="13580" width="9.42578125" style="109" customWidth="1"/>
    <col min="13581" max="13581" width="9.5703125" style="109" customWidth="1"/>
    <col min="13582" max="13593" width="8.5703125" style="109" customWidth="1"/>
    <col min="13594" max="13830" width="9.28515625" style="109"/>
    <col min="13831" max="13831" width="5.5703125" style="109" customWidth="1"/>
    <col min="13832" max="13833" width="19.5703125" style="109" customWidth="1"/>
    <col min="13834" max="13834" width="12.5703125" style="109" customWidth="1"/>
    <col min="13835" max="13835" width="13.42578125" style="109" customWidth="1"/>
    <col min="13836" max="13836" width="9.42578125" style="109" customWidth="1"/>
    <col min="13837" max="13837" width="9.5703125" style="109" customWidth="1"/>
    <col min="13838" max="13849" width="8.5703125" style="109" customWidth="1"/>
    <col min="13850" max="14086" width="9.28515625" style="109"/>
    <col min="14087" max="14087" width="5.5703125" style="109" customWidth="1"/>
    <col min="14088" max="14089" width="19.5703125" style="109" customWidth="1"/>
    <col min="14090" max="14090" width="12.5703125" style="109" customWidth="1"/>
    <col min="14091" max="14091" width="13.42578125" style="109" customWidth="1"/>
    <col min="14092" max="14092" width="9.42578125" style="109" customWidth="1"/>
    <col min="14093" max="14093" width="9.5703125" style="109" customWidth="1"/>
    <col min="14094" max="14105" width="8.5703125" style="109" customWidth="1"/>
    <col min="14106" max="14342" width="9.28515625" style="109"/>
    <col min="14343" max="14343" width="5.5703125" style="109" customWidth="1"/>
    <col min="14344" max="14345" width="19.5703125" style="109" customWidth="1"/>
    <col min="14346" max="14346" width="12.5703125" style="109" customWidth="1"/>
    <col min="14347" max="14347" width="13.42578125" style="109" customWidth="1"/>
    <col min="14348" max="14348" width="9.42578125" style="109" customWidth="1"/>
    <col min="14349" max="14349" width="9.5703125" style="109" customWidth="1"/>
    <col min="14350" max="14361" width="8.5703125" style="109" customWidth="1"/>
    <col min="14362" max="14598" width="9.28515625" style="109"/>
    <col min="14599" max="14599" width="5.5703125" style="109" customWidth="1"/>
    <col min="14600" max="14601" width="19.5703125" style="109" customWidth="1"/>
    <col min="14602" max="14602" width="12.5703125" style="109" customWidth="1"/>
    <col min="14603" max="14603" width="13.42578125" style="109" customWidth="1"/>
    <col min="14604" max="14604" width="9.42578125" style="109" customWidth="1"/>
    <col min="14605" max="14605" width="9.5703125" style="109" customWidth="1"/>
    <col min="14606" max="14617" width="8.5703125" style="109" customWidth="1"/>
    <col min="14618" max="14854" width="9.28515625" style="109"/>
    <col min="14855" max="14855" width="5.5703125" style="109" customWidth="1"/>
    <col min="14856" max="14857" width="19.5703125" style="109" customWidth="1"/>
    <col min="14858" max="14858" width="12.5703125" style="109" customWidth="1"/>
    <col min="14859" max="14859" width="13.42578125" style="109" customWidth="1"/>
    <col min="14860" max="14860" width="9.42578125" style="109" customWidth="1"/>
    <col min="14861" max="14861" width="9.5703125" style="109" customWidth="1"/>
    <col min="14862" max="14873" width="8.5703125" style="109" customWidth="1"/>
    <col min="14874" max="15110" width="9.28515625" style="109"/>
    <col min="15111" max="15111" width="5.5703125" style="109" customWidth="1"/>
    <col min="15112" max="15113" width="19.5703125" style="109" customWidth="1"/>
    <col min="15114" max="15114" width="12.5703125" style="109" customWidth="1"/>
    <col min="15115" max="15115" width="13.42578125" style="109" customWidth="1"/>
    <col min="15116" max="15116" width="9.42578125" style="109" customWidth="1"/>
    <col min="15117" max="15117" width="9.5703125" style="109" customWidth="1"/>
    <col min="15118" max="15129" width="8.5703125" style="109" customWidth="1"/>
    <col min="15130" max="15366" width="9.28515625" style="109"/>
    <col min="15367" max="15367" width="5.5703125" style="109" customWidth="1"/>
    <col min="15368" max="15369" width="19.5703125" style="109" customWidth="1"/>
    <col min="15370" max="15370" width="12.5703125" style="109" customWidth="1"/>
    <col min="15371" max="15371" width="13.42578125" style="109" customWidth="1"/>
    <col min="15372" max="15372" width="9.42578125" style="109" customWidth="1"/>
    <col min="15373" max="15373" width="9.5703125" style="109" customWidth="1"/>
    <col min="15374" max="15385" width="8.5703125" style="109" customWidth="1"/>
    <col min="15386" max="15622" width="9.28515625" style="109"/>
    <col min="15623" max="15623" width="5.5703125" style="109" customWidth="1"/>
    <col min="15624" max="15625" width="19.5703125" style="109" customWidth="1"/>
    <col min="15626" max="15626" width="12.5703125" style="109" customWidth="1"/>
    <col min="15627" max="15627" width="13.42578125" style="109" customWidth="1"/>
    <col min="15628" max="15628" width="9.42578125" style="109" customWidth="1"/>
    <col min="15629" max="15629" width="9.5703125" style="109" customWidth="1"/>
    <col min="15630" max="15641" width="8.5703125" style="109" customWidth="1"/>
    <col min="15642" max="15878" width="9.28515625" style="109"/>
    <col min="15879" max="15879" width="5.5703125" style="109" customWidth="1"/>
    <col min="15880" max="15881" width="19.5703125" style="109" customWidth="1"/>
    <col min="15882" max="15882" width="12.5703125" style="109" customWidth="1"/>
    <col min="15883" max="15883" width="13.42578125" style="109" customWidth="1"/>
    <col min="15884" max="15884" width="9.42578125" style="109" customWidth="1"/>
    <col min="15885" max="15885" width="9.5703125" style="109" customWidth="1"/>
    <col min="15886" max="15897" width="8.5703125" style="109" customWidth="1"/>
    <col min="15898" max="16134" width="9.28515625" style="109"/>
    <col min="16135" max="16135" width="5.5703125" style="109" customWidth="1"/>
    <col min="16136" max="16137" width="19.5703125" style="109" customWidth="1"/>
    <col min="16138" max="16138" width="12.5703125" style="109" customWidth="1"/>
    <col min="16139" max="16139" width="13.42578125" style="109" customWidth="1"/>
    <col min="16140" max="16140" width="9.42578125" style="109" customWidth="1"/>
    <col min="16141" max="16141" width="9.5703125" style="109" customWidth="1"/>
    <col min="16142" max="16153" width="8.5703125" style="109" customWidth="1"/>
    <col min="16154" max="16384" width="9.28515625" style="109"/>
  </cols>
  <sheetData>
    <row r="1" spans="1:25" ht="15.75" x14ac:dyDescent="0.25">
      <c r="A1" s="262" t="s">
        <v>650</v>
      </c>
    </row>
    <row r="3" spans="1:25" ht="15.75" x14ac:dyDescent="0.25">
      <c r="A3" s="1308" t="s">
        <v>1050</v>
      </c>
      <c r="B3" s="1308"/>
      <c r="C3" s="1308"/>
      <c r="D3" s="1308"/>
      <c r="E3" s="1308"/>
      <c r="F3" s="1308"/>
      <c r="G3" s="1308"/>
      <c r="H3" s="1308"/>
      <c r="I3" s="1308"/>
      <c r="J3" s="1308"/>
      <c r="K3" s="1308"/>
      <c r="L3" s="1308"/>
      <c r="M3" s="1308"/>
      <c r="N3" s="1308"/>
      <c r="O3" s="1308"/>
      <c r="P3" s="1308"/>
      <c r="Q3" s="1308"/>
      <c r="R3" s="1308"/>
      <c r="S3" s="1308"/>
      <c r="T3" s="1308"/>
      <c r="U3" s="1308"/>
      <c r="V3" s="1308"/>
      <c r="W3" s="1308"/>
      <c r="X3" s="1308"/>
      <c r="Y3" s="1308"/>
    </row>
    <row r="4" spans="1:25" ht="15.75" x14ac:dyDescent="0.25">
      <c r="A4" s="1194" t="s">
        <v>620</v>
      </c>
      <c r="B4" s="1194"/>
      <c r="C4" s="1194"/>
      <c r="D4" s="1194"/>
      <c r="E4" s="1194"/>
      <c r="F4" s="1194"/>
      <c r="G4" s="1194"/>
      <c r="H4" s="1194"/>
      <c r="I4" s="1194"/>
      <c r="J4" s="1194"/>
      <c r="K4" s="1194"/>
      <c r="L4" s="1194"/>
      <c r="M4" s="1194"/>
      <c r="N4" s="1194"/>
      <c r="O4" s="1194"/>
      <c r="P4" s="1194"/>
      <c r="Q4" s="1194"/>
      <c r="R4" s="1194"/>
      <c r="S4" s="1194"/>
      <c r="T4" s="1194"/>
      <c r="U4" s="1194"/>
      <c r="V4" s="1194"/>
      <c r="W4" s="1194"/>
      <c r="X4" s="1194"/>
      <c r="Y4" s="1194"/>
    </row>
    <row r="5" spans="1:25" ht="15.75" x14ac:dyDescent="0.25">
      <c r="A5" s="264"/>
      <c r="B5" s="264"/>
      <c r="C5" s="264"/>
      <c r="D5" s="264"/>
      <c r="E5" s="264"/>
      <c r="F5" s="264"/>
      <c r="G5" s="264"/>
      <c r="H5" s="264"/>
      <c r="I5" s="264"/>
      <c r="J5" s="264"/>
      <c r="K5" s="427" t="str">
        <f>'1'!E5</f>
        <v>KABUPATEN</v>
      </c>
      <c r="L5" s="428" t="str">
        <f>'1'!$F$5</f>
        <v>BELITUNG TIMUR</v>
      </c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</row>
    <row r="6" spans="1:25" ht="15.75" x14ac:dyDescent="0.25">
      <c r="A6" s="264"/>
      <c r="B6" s="264"/>
      <c r="C6" s="264"/>
      <c r="D6" s="264"/>
      <c r="E6" s="264"/>
      <c r="F6" s="264"/>
      <c r="G6" s="264"/>
      <c r="H6" s="264"/>
      <c r="I6" s="264"/>
      <c r="J6" s="264"/>
      <c r="K6" s="427" t="str">
        <f>'1'!E6</f>
        <v>TAHUN</v>
      </c>
      <c r="L6" s="428">
        <f>'1'!$F$6</f>
        <v>2023</v>
      </c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</row>
    <row r="7" spans="1:25" ht="15.75" thickBot="1" x14ac:dyDescent="0.3">
      <c r="A7" s="257"/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</row>
    <row r="8" spans="1:25" ht="28.5" customHeight="1" x14ac:dyDescent="0.25">
      <c r="A8" s="1195" t="s">
        <v>2</v>
      </c>
      <c r="B8" s="1304" t="s">
        <v>253</v>
      </c>
      <c r="C8" s="1304" t="s">
        <v>407</v>
      </c>
      <c r="D8" s="1315" t="s">
        <v>551</v>
      </c>
      <c r="E8" s="1316"/>
      <c r="F8" s="1317"/>
      <c r="G8" s="1321" t="s">
        <v>623</v>
      </c>
      <c r="H8" s="1322"/>
      <c r="I8" s="1323"/>
      <c r="J8" s="1203" t="s">
        <v>1051</v>
      </c>
      <c r="K8" s="1327"/>
      <c r="L8" s="1327"/>
      <c r="M8" s="1327"/>
      <c r="N8" s="1327"/>
      <c r="O8" s="1327"/>
      <c r="P8" s="1327"/>
      <c r="Q8" s="1327"/>
      <c r="R8" s="1327"/>
      <c r="S8" s="1327"/>
      <c r="T8" s="1327"/>
      <c r="U8" s="1327"/>
      <c r="V8" s="1327"/>
      <c r="W8" s="1327"/>
      <c r="X8" s="1327"/>
      <c r="Y8" s="1204"/>
    </row>
    <row r="9" spans="1:25" ht="38.450000000000003" customHeight="1" x14ac:dyDescent="0.25">
      <c r="A9" s="1282"/>
      <c r="B9" s="1196"/>
      <c r="C9" s="1196"/>
      <c r="D9" s="1318"/>
      <c r="E9" s="1319"/>
      <c r="F9" s="1320"/>
      <c r="G9" s="1324"/>
      <c r="H9" s="1325"/>
      <c r="I9" s="1326"/>
      <c r="J9" s="1313" t="s">
        <v>639</v>
      </c>
      <c r="K9" s="1314"/>
      <c r="L9" s="1313" t="s">
        <v>640</v>
      </c>
      <c r="M9" s="1314"/>
      <c r="N9" s="1313" t="s">
        <v>565</v>
      </c>
      <c r="O9" s="1314"/>
      <c r="P9" s="1328" t="s">
        <v>641</v>
      </c>
      <c r="Q9" s="1314"/>
      <c r="R9" s="1328" t="s">
        <v>1052</v>
      </c>
      <c r="S9" s="1314"/>
      <c r="T9" s="1313" t="s">
        <v>1017</v>
      </c>
      <c r="U9" s="1314"/>
      <c r="V9" s="1313" t="s">
        <v>566</v>
      </c>
      <c r="W9" s="1314"/>
      <c r="X9" s="1313" t="s">
        <v>481</v>
      </c>
      <c r="Y9" s="1314"/>
    </row>
    <row r="10" spans="1:25" ht="37.5" customHeight="1" x14ac:dyDescent="0.25">
      <c r="A10" s="1196"/>
      <c r="B10" s="1283"/>
      <c r="C10" s="1283"/>
      <c r="D10" s="648" t="s">
        <v>6</v>
      </c>
      <c r="E10" s="648" t="s">
        <v>7</v>
      </c>
      <c r="F10" s="648" t="s">
        <v>8</v>
      </c>
      <c r="G10" s="648" t="s">
        <v>6</v>
      </c>
      <c r="H10" s="648" t="s">
        <v>7</v>
      </c>
      <c r="I10" s="648" t="s">
        <v>8</v>
      </c>
      <c r="J10" s="778" t="s">
        <v>594</v>
      </c>
      <c r="K10" s="647" t="s">
        <v>27</v>
      </c>
      <c r="L10" s="778" t="s">
        <v>594</v>
      </c>
      <c r="M10" s="647" t="s">
        <v>27</v>
      </c>
      <c r="N10" s="778" t="s">
        <v>594</v>
      </c>
      <c r="O10" s="647" t="s">
        <v>27</v>
      </c>
      <c r="P10" s="778" t="s">
        <v>594</v>
      </c>
      <c r="Q10" s="647" t="s">
        <v>27</v>
      </c>
      <c r="R10" s="778" t="s">
        <v>594</v>
      </c>
      <c r="S10" s="647" t="s">
        <v>27</v>
      </c>
      <c r="T10" s="778" t="s">
        <v>594</v>
      </c>
      <c r="U10" s="647" t="s">
        <v>27</v>
      </c>
      <c r="V10" s="778" t="s">
        <v>594</v>
      </c>
      <c r="W10" s="647" t="s">
        <v>27</v>
      </c>
      <c r="X10" s="778" t="s">
        <v>594</v>
      </c>
      <c r="Y10" s="647" t="s">
        <v>27</v>
      </c>
    </row>
    <row r="11" spans="1:25" x14ac:dyDescent="0.25">
      <c r="A11" s="644">
        <v>1</v>
      </c>
      <c r="B11" s="649">
        <v>2</v>
      </c>
      <c r="C11" s="644">
        <v>3</v>
      </c>
      <c r="D11" s="649">
        <v>4</v>
      </c>
      <c r="E11" s="644">
        <v>5</v>
      </c>
      <c r="F11" s="649">
        <v>6</v>
      </c>
      <c r="G11" s="644">
        <v>7</v>
      </c>
      <c r="H11" s="649">
        <v>8</v>
      </c>
      <c r="I11" s="644">
        <v>9</v>
      </c>
      <c r="J11" s="649">
        <v>10</v>
      </c>
      <c r="K11" s="644">
        <v>11</v>
      </c>
      <c r="L11" s="649">
        <v>12</v>
      </c>
      <c r="M11" s="644">
        <v>13</v>
      </c>
      <c r="N11" s="649">
        <v>14</v>
      </c>
      <c r="O11" s="644">
        <v>15</v>
      </c>
      <c r="P11" s="649">
        <v>16</v>
      </c>
      <c r="Q11" s="644">
        <v>17</v>
      </c>
      <c r="R11" s="649">
        <v>18</v>
      </c>
      <c r="S11" s="644">
        <v>19</v>
      </c>
      <c r="T11" s="649">
        <v>20</v>
      </c>
      <c r="U11" s="644">
        <v>21</v>
      </c>
      <c r="V11" s="649">
        <v>22</v>
      </c>
      <c r="W11" s="644">
        <v>23</v>
      </c>
      <c r="X11" s="649">
        <v>24</v>
      </c>
      <c r="Y11" s="644">
        <v>25</v>
      </c>
    </row>
    <row r="12" spans="1:25" ht="17.100000000000001" customHeight="1" x14ac:dyDescent="0.25">
      <c r="A12" s="725">
        <v>1</v>
      </c>
      <c r="B12" s="93" t="str">
        <f>'9'!B9</f>
        <v>Manggar</v>
      </c>
      <c r="C12" s="93" t="str">
        <f>'9'!C9</f>
        <v>Manggar</v>
      </c>
      <c r="D12" s="488">
        <v>329</v>
      </c>
      <c r="E12" s="488">
        <v>296</v>
      </c>
      <c r="F12" s="488">
        <f>SUM(D12:E12)</f>
        <v>625</v>
      </c>
      <c r="G12" s="488">
        <f>15%*D12</f>
        <v>49.35</v>
      </c>
      <c r="H12" s="488">
        <f>15%*E12</f>
        <v>44.4</v>
      </c>
      <c r="I12" s="488">
        <f>SUM(G12:H12)</f>
        <v>93.75</v>
      </c>
      <c r="J12" s="488">
        <v>43</v>
      </c>
      <c r="K12" s="895">
        <f>IFERROR(J12/$I12*100,0)</f>
        <v>45.866666666666667</v>
      </c>
      <c r="L12" s="972">
        <v>8</v>
      </c>
      <c r="M12" s="895">
        <f>IFERROR(L12/$I12*100,0)</f>
        <v>8.5333333333333332</v>
      </c>
      <c r="N12" s="972">
        <v>6</v>
      </c>
      <c r="O12" s="895">
        <f>IFERROR(N12/$I12*100,0)</f>
        <v>6.4</v>
      </c>
      <c r="P12" s="972">
        <v>0</v>
      </c>
      <c r="Q12" s="895">
        <f>IFERROR(P12/$I12*100,0)</f>
        <v>0</v>
      </c>
      <c r="R12" s="972">
        <v>1</v>
      </c>
      <c r="S12" s="895">
        <f>IFERROR(R12/$I12*100,0)</f>
        <v>1.0666666666666667</v>
      </c>
      <c r="T12" s="972">
        <v>0</v>
      </c>
      <c r="U12" s="895">
        <f>IFERROR(T12/$I12*100,0)</f>
        <v>0</v>
      </c>
      <c r="V12" s="972">
        <v>2</v>
      </c>
      <c r="W12" s="895">
        <f>IFERROR(V12/$I12*100,0)</f>
        <v>2.1333333333333333</v>
      </c>
      <c r="X12" s="488">
        <f>J12+L12+N12+P12+R12+T12+V12</f>
        <v>60</v>
      </c>
      <c r="Y12" s="895">
        <f>IFERROR(X12/$I12*100,0)</f>
        <v>64</v>
      </c>
    </row>
    <row r="13" spans="1:25" ht="17.100000000000001" customHeight="1" x14ac:dyDescent="0.25">
      <c r="A13" s="724">
        <v>2</v>
      </c>
      <c r="B13" s="93" t="str">
        <f>'9'!B10</f>
        <v>Damar</v>
      </c>
      <c r="C13" s="93" t="str">
        <f>'9'!C10</f>
        <v>Mengkubang</v>
      </c>
      <c r="D13" s="488">
        <v>110</v>
      </c>
      <c r="E13" s="488">
        <v>99</v>
      </c>
      <c r="F13" s="488">
        <f t="shared" ref="F13:F18" si="0">SUM(D13:E13)</f>
        <v>209</v>
      </c>
      <c r="G13" s="488">
        <f t="shared" ref="G13:G18" si="1">15%*D13</f>
        <v>16.5</v>
      </c>
      <c r="H13" s="488">
        <f t="shared" ref="H13:H18" si="2">15%*E13</f>
        <v>14.85</v>
      </c>
      <c r="I13" s="488">
        <f t="shared" ref="I13:I18" si="3">SUM(G13:H13)</f>
        <v>31.35</v>
      </c>
      <c r="J13" s="488">
        <v>11</v>
      </c>
      <c r="K13" s="895">
        <f t="shared" ref="K13:M20" si="4">IFERROR(J13/$I13*100,0)</f>
        <v>35.087719298245609</v>
      </c>
      <c r="L13" s="972">
        <v>0</v>
      </c>
      <c r="M13" s="895">
        <f t="shared" si="4"/>
        <v>0</v>
      </c>
      <c r="N13" s="972">
        <v>1</v>
      </c>
      <c r="O13" s="895">
        <f t="shared" ref="O13" si="5">IFERROR(N13/$I13*100,0)</f>
        <v>3.1897926634768736</v>
      </c>
      <c r="P13" s="972">
        <v>0</v>
      </c>
      <c r="Q13" s="895">
        <f t="shared" ref="Q13" si="6">IFERROR(P13/$I13*100,0)</f>
        <v>0</v>
      </c>
      <c r="R13" s="972">
        <v>1</v>
      </c>
      <c r="S13" s="895">
        <f t="shared" ref="S13" si="7">IFERROR(R13/$I13*100,0)</f>
        <v>3.1897926634768736</v>
      </c>
      <c r="T13" s="972">
        <v>0</v>
      </c>
      <c r="U13" s="895">
        <f t="shared" ref="U13" si="8">IFERROR(T13/$I13*100,0)</f>
        <v>0</v>
      </c>
      <c r="V13" s="972">
        <v>0</v>
      </c>
      <c r="W13" s="895">
        <f t="shared" ref="W13" si="9">IFERROR(V13/$I13*100,0)</f>
        <v>0</v>
      </c>
      <c r="X13" s="488">
        <f t="shared" ref="X13:X18" si="10">J13+L13+N13+P13+R13+T13+V13</f>
        <v>13</v>
      </c>
      <c r="Y13" s="895">
        <f t="shared" ref="Y13" si="11">IFERROR(X13/$I13*100,0)</f>
        <v>41.467304625199361</v>
      </c>
    </row>
    <row r="14" spans="1:25" ht="17.100000000000001" customHeight="1" x14ac:dyDescent="0.25">
      <c r="A14" s="724">
        <v>3</v>
      </c>
      <c r="B14" s="93" t="str">
        <f>'9'!B11</f>
        <v>Kelapa Kampit</v>
      </c>
      <c r="C14" s="93" t="str">
        <f>'9'!C11</f>
        <v>Kelapa Kampit</v>
      </c>
      <c r="D14" s="488">
        <v>157</v>
      </c>
      <c r="E14" s="488">
        <v>141</v>
      </c>
      <c r="F14" s="488">
        <f t="shared" si="0"/>
        <v>298</v>
      </c>
      <c r="G14" s="488">
        <f t="shared" si="1"/>
        <v>23.55</v>
      </c>
      <c r="H14" s="488">
        <f t="shared" si="2"/>
        <v>21.15</v>
      </c>
      <c r="I14" s="488">
        <f t="shared" si="3"/>
        <v>44.7</v>
      </c>
      <c r="J14" s="488">
        <v>10</v>
      </c>
      <c r="K14" s="895">
        <f t="shared" si="4"/>
        <v>22.371364653243848</v>
      </c>
      <c r="L14" s="972">
        <v>0</v>
      </c>
      <c r="M14" s="895">
        <f t="shared" si="4"/>
        <v>0</v>
      </c>
      <c r="N14" s="972">
        <v>1</v>
      </c>
      <c r="O14" s="895">
        <f t="shared" ref="O14" si="12">IFERROR(N14/$I14*100,0)</f>
        <v>2.2371364653243844</v>
      </c>
      <c r="P14" s="972">
        <v>0</v>
      </c>
      <c r="Q14" s="895">
        <f t="shared" ref="Q14" si="13">IFERROR(P14/$I14*100,0)</f>
        <v>0</v>
      </c>
      <c r="R14" s="972">
        <v>0</v>
      </c>
      <c r="S14" s="895">
        <f t="shared" ref="S14" si="14">IFERROR(R14/$I14*100,0)</f>
        <v>0</v>
      </c>
      <c r="T14" s="972">
        <v>0</v>
      </c>
      <c r="U14" s="895">
        <f t="shared" ref="U14" si="15">IFERROR(T14/$I14*100,0)</f>
        <v>0</v>
      </c>
      <c r="V14" s="972">
        <v>4</v>
      </c>
      <c r="W14" s="895">
        <f t="shared" ref="W14" si="16">IFERROR(V14/$I14*100,0)</f>
        <v>8.9485458612975375</v>
      </c>
      <c r="X14" s="488">
        <f t="shared" si="10"/>
        <v>15</v>
      </c>
      <c r="Y14" s="895">
        <f t="shared" ref="Y14" si="17">IFERROR(X14/$I14*100,0)</f>
        <v>33.557046979865767</v>
      </c>
    </row>
    <row r="15" spans="1:25" ht="17.100000000000001" customHeight="1" x14ac:dyDescent="0.25">
      <c r="A15" s="724">
        <v>4</v>
      </c>
      <c r="B15" s="93" t="str">
        <f>'9'!B12</f>
        <v>Gantung</v>
      </c>
      <c r="C15" s="93" t="str">
        <f>'9'!C12</f>
        <v>Gantung</v>
      </c>
      <c r="D15" s="488">
        <v>242</v>
      </c>
      <c r="E15" s="488">
        <v>218</v>
      </c>
      <c r="F15" s="488">
        <f t="shared" si="0"/>
        <v>460</v>
      </c>
      <c r="G15" s="488">
        <f t="shared" si="1"/>
        <v>36.299999999999997</v>
      </c>
      <c r="H15" s="488">
        <f t="shared" si="2"/>
        <v>32.699999999999996</v>
      </c>
      <c r="I15" s="488">
        <f t="shared" si="3"/>
        <v>69</v>
      </c>
      <c r="J15" s="488">
        <v>29</v>
      </c>
      <c r="K15" s="895">
        <f t="shared" si="4"/>
        <v>42.028985507246375</v>
      </c>
      <c r="L15" s="972">
        <v>4</v>
      </c>
      <c r="M15" s="895">
        <f t="shared" si="4"/>
        <v>5.7971014492753623</v>
      </c>
      <c r="N15" s="972">
        <v>0</v>
      </c>
      <c r="O15" s="895">
        <f t="shared" ref="O15" si="18">IFERROR(N15/$I15*100,0)</f>
        <v>0</v>
      </c>
      <c r="P15" s="972">
        <v>0</v>
      </c>
      <c r="Q15" s="895">
        <f t="shared" ref="Q15" si="19">IFERROR(P15/$I15*100,0)</f>
        <v>0</v>
      </c>
      <c r="R15" s="972">
        <v>1</v>
      </c>
      <c r="S15" s="895">
        <f t="shared" ref="S15" si="20">IFERROR(R15/$I15*100,0)</f>
        <v>1.4492753623188406</v>
      </c>
      <c r="T15" s="972">
        <v>0</v>
      </c>
      <c r="U15" s="895">
        <f t="shared" ref="U15" si="21">IFERROR(T15/$I15*100,0)</f>
        <v>0</v>
      </c>
      <c r="V15" s="972">
        <v>0</v>
      </c>
      <c r="W15" s="895">
        <f t="shared" ref="W15" si="22">IFERROR(V15/$I15*100,0)</f>
        <v>0</v>
      </c>
      <c r="X15" s="488">
        <f t="shared" si="10"/>
        <v>34</v>
      </c>
      <c r="Y15" s="895">
        <f t="shared" ref="Y15" si="23">IFERROR(X15/$I15*100,0)</f>
        <v>49.275362318840585</v>
      </c>
    </row>
    <row r="16" spans="1:25" ht="17.100000000000001" customHeight="1" x14ac:dyDescent="0.25">
      <c r="A16" s="724">
        <v>5</v>
      </c>
      <c r="B16" s="93" t="str">
        <f>'9'!B13</f>
        <v>Simpang Renggiang</v>
      </c>
      <c r="C16" s="93" t="str">
        <f>'9'!C13</f>
        <v>Renggiang</v>
      </c>
      <c r="D16" s="488">
        <v>63</v>
      </c>
      <c r="E16" s="488">
        <v>57</v>
      </c>
      <c r="F16" s="488">
        <f t="shared" si="0"/>
        <v>120</v>
      </c>
      <c r="G16" s="488">
        <f t="shared" si="1"/>
        <v>9.4499999999999993</v>
      </c>
      <c r="H16" s="488">
        <f t="shared" si="2"/>
        <v>8.5499999999999989</v>
      </c>
      <c r="I16" s="488">
        <f t="shared" si="3"/>
        <v>18</v>
      </c>
      <c r="J16" s="488">
        <v>16</v>
      </c>
      <c r="K16" s="895">
        <f t="shared" si="4"/>
        <v>88.888888888888886</v>
      </c>
      <c r="L16" s="972">
        <v>2</v>
      </c>
      <c r="M16" s="895">
        <f t="shared" si="4"/>
        <v>11.111111111111111</v>
      </c>
      <c r="N16" s="972">
        <v>0</v>
      </c>
      <c r="O16" s="895">
        <f t="shared" ref="O16" si="24">IFERROR(N16/$I16*100,0)</f>
        <v>0</v>
      </c>
      <c r="P16" s="972">
        <v>0</v>
      </c>
      <c r="Q16" s="895">
        <f t="shared" ref="Q16" si="25">IFERROR(P16/$I16*100,0)</f>
        <v>0</v>
      </c>
      <c r="R16" s="972">
        <v>0</v>
      </c>
      <c r="S16" s="895">
        <f t="shared" ref="S16" si="26">IFERROR(R16/$I16*100,0)</f>
        <v>0</v>
      </c>
      <c r="T16" s="972">
        <v>0</v>
      </c>
      <c r="U16" s="895">
        <f t="shared" ref="U16" si="27">IFERROR(T16/$I16*100,0)</f>
        <v>0</v>
      </c>
      <c r="V16" s="972">
        <v>0</v>
      </c>
      <c r="W16" s="895">
        <f t="shared" ref="W16" si="28">IFERROR(V16/$I16*100,0)</f>
        <v>0</v>
      </c>
      <c r="X16" s="488">
        <f t="shared" si="10"/>
        <v>18</v>
      </c>
      <c r="Y16" s="895">
        <f t="shared" ref="Y16" si="29">IFERROR(X16/$I16*100,0)</f>
        <v>100</v>
      </c>
    </row>
    <row r="17" spans="1:25" ht="17.100000000000001" customHeight="1" x14ac:dyDescent="0.25">
      <c r="A17" s="724">
        <v>6</v>
      </c>
      <c r="B17" s="93" t="str">
        <f>'9'!B14</f>
        <v>Simpang Pesak</v>
      </c>
      <c r="C17" s="93" t="str">
        <f>'9'!C14</f>
        <v>Simpang Pesak</v>
      </c>
      <c r="D17" s="488">
        <v>71</v>
      </c>
      <c r="E17" s="488">
        <v>64</v>
      </c>
      <c r="F17" s="488">
        <f t="shared" si="0"/>
        <v>135</v>
      </c>
      <c r="G17" s="488">
        <f t="shared" si="1"/>
        <v>10.65</v>
      </c>
      <c r="H17" s="488">
        <f t="shared" si="2"/>
        <v>9.6</v>
      </c>
      <c r="I17" s="488">
        <f t="shared" si="3"/>
        <v>20.25</v>
      </c>
      <c r="J17" s="488">
        <v>14</v>
      </c>
      <c r="K17" s="895">
        <f t="shared" si="4"/>
        <v>69.135802469135797</v>
      </c>
      <c r="L17" s="972">
        <v>0</v>
      </c>
      <c r="M17" s="895">
        <f t="shared" si="4"/>
        <v>0</v>
      </c>
      <c r="N17" s="972">
        <v>0</v>
      </c>
      <c r="O17" s="895">
        <f t="shared" ref="O17" si="30">IFERROR(N17/$I17*100,0)</f>
        <v>0</v>
      </c>
      <c r="P17" s="972">
        <v>0</v>
      </c>
      <c r="Q17" s="895">
        <f t="shared" ref="Q17" si="31">IFERROR(P17/$I17*100,0)</f>
        <v>0</v>
      </c>
      <c r="R17" s="972">
        <v>0</v>
      </c>
      <c r="S17" s="895">
        <f t="shared" ref="S17" si="32">IFERROR(R17/$I17*100,0)</f>
        <v>0</v>
      </c>
      <c r="T17" s="972">
        <v>0</v>
      </c>
      <c r="U17" s="895">
        <f t="shared" ref="U17" si="33">IFERROR(T17/$I17*100,0)</f>
        <v>0</v>
      </c>
      <c r="V17" s="972">
        <v>0</v>
      </c>
      <c r="W17" s="895">
        <f t="shared" ref="W17" si="34">IFERROR(V17/$I17*100,0)</f>
        <v>0</v>
      </c>
      <c r="X17" s="488">
        <f t="shared" si="10"/>
        <v>14</v>
      </c>
      <c r="Y17" s="895">
        <f t="shared" ref="Y17" si="35">IFERROR(X17/$I17*100,0)</f>
        <v>69.135802469135797</v>
      </c>
    </row>
    <row r="18" spans="1:25" ht="17.100000000000001" customHeight="1" x14ac:dyDescent="0.25">
      <c r="A18" s="724">
        <v>7</v>
      </c>
      <c r="B18" s="93" t="str">
        <f>'9'!B15</f>
        <v>Dendang</v>
      </c>
      <c r="C18" s="93" t="str">
        <f>'9'!C15</f>
        <v>Dendang</v>
      </c>
      <c r="D18" s="488">
        <v>89</v>
      </c>
      <c r="E18" s="488">
        <v>80</v>
      </c>
      <c r="F18" s="488">
        <f t="shared" si="0"/>
        <v>169</v>
      </c>
      <c r="G18" s="488">
        <f t="shared" si="1"/>
        <v>13.35</v>
      </c>
      <c r="H18" s="488">
        <f t="shared" si="2"/>
        <v>12</v>
      </c>
      <c r="I18" s="488">
        <f t="shared" si="3"/>
        <v>25.35</v>
      </c>
      <c r="J18" s="488">
        <v>16</v>
      </c>
      <c r="K18" s="895">
        <f t="shared" si="4"/>
        <v>63.116370808678504</v>
      </c>
      <c r="L18" s="972">
        <v>0</v>
      </c>
      <c r="M18" s="895">
        <f t="shared" si="4"/>
        <v>0</v>
      </c>
      <c r="N18" s="972">
        <v>0</v>
      </c>
      <c r="O18" s="895">
        <f t="shared" ref="O18" si="36">IFERROR(N18/$I18*100,0)</f>
        <v>0</v>
      </c>
      <c r="P18" s="972">
        <v>0</v>
      </c>
      <c r="Q18" s="895">
        <f t="shared" ref="Q18" si="37">IFERROR(P18/$I18*100,0)</f>
        <v>0</v>
      </c>
      <c r="R18" s="972">
        <v>0</v>
      </c>
      <c r="S18" s="895">
        <f t="shared" ref="S18" si="38">IFERROR(R18/$I18*100,0)</f>
        <v>0</v>
      </c>
      <c r="T18" s="972">
        <v>0</v>
      </c>
      <c r="U18" s="895">
        <f t="shared" ref="U18" si="39">IFERROR(T18/$I18*100,0)</f>
        <v>0</v>
      </c>
      <c r="V18" s="972">
        <v>0</v>
      </c>
      <c r="W18" s="895">
        <f t="shared" ref="W18" si="40">IFERROR(V18/$I18*100,0)</f>
        <v>0</v>
      </c>
      <c r="X18" s="488">
        <f t="shared" si="10"/>
        <v>16</v>
      </c>
      <c r="Y18" s="895">
        <f t="shared" ref="Y18" si="41">IFERROR(X18/$I18*100,0)</f>
        <v>63.116370808678504</v>
      </c>
    </row>
    <row r="19" spans="1:25" ht="17.100000000000001" customHeight="1" x14ac:dyDescent="0.25">
      <c r="A19" s="110"/>
      <c r="B19" s="471"/>
      <c r="C19" s="471"/>
      <c r="D19" s="488"/>
      <c r="E19" s="488"/>
      <c r="F19" s="488"/>
      <c r="G19" s="488"/>
      <c r="H19" s="488"/>
      <c r="I19" s="488"/>
      <c r="J19" s="488"/>
      <c r="K19" s="895"/>
      <c r="L19" s="493"/>
      <c r="M19" s="895"/>
      <c r="N19" s="493"/>
      <c r="O19" s="895"/>
      <c r="P19" s="494"/>
      <c r="Q19" s="895"/>
      <c r="R19" s="492"/>
      <c r="S19" s="895"/>
      <c r="T19" s="488"/>
      <c r="U19" s="895"/>
      <c r="V19" s="492"/>
      <c r="W19" s="895"/>
      <c r="X19" s="488"/>
      <c r="Y19" s="895"/>
    </row>
    <row r="20" spans="1:25" ht="17.100000000000001" customHeight="1" thickBot="1" x14ac:dyDescent="0.3">
      <c r="A20" s="259" t="s">
        <v>476</v>
      </c>
      <c r="B20" s="115"/>
      <c r="C20" s="472"/>
      <c r="D20" s="490">
        <f t="shared" ref="D20:J20" si="42">SUM(D12:D19)</f>
        <v>1061</v>
      </c>
      <c r="E20" s="490">
        <f t="shared" si="42"/>
        <v>955</v>
      </c>
      <c r="F20" s="490">
        <f t="shared" si="42"/>
        <v>2016</v>
      </c>
      <c r="G20" s="490">
        <f t="shared" si="42"/>
        <v>159.14999999999998</v>
      </c>
      <c r="H20" s="490">
        <f t="shared" si="42"/>
        <v>143.25</v>
      </c>
      <c r="I20" s="490">
        <f t="shared" si="42"/>
        <v>302.40000000000003</v>
      </c>
      <c r="J20" s="490">
        <f t="shared" si="42"/>
        <v>139</v>
      </c>
      <c r="K20" s="896">
        <f t="shared" si="4"/>
        <v>45.965608465608462</v>
      </c>
      <c r="L20" s="490">
        <f>SUM(L12:L19)</f>
        <v>14</v>
      </c>
      <c r="M20" s="896">
        <f t="shared" si="4"/>
        <v>4.6296296296296298</v>
      </c>
      <c r="N20" s="490">
        <f>SUM(N12:N19)</f>
        <v>8</v>
      </c>
      <c r="O20" s="896">
        <f t="shared" ref="O20" si="43">IFERROR(N20/$I20*100,0)</f>
        <v>2.6455026455026456</v>
      </c>
      <c r="P20" s="490">
        <f>SUM(P12:P19)</f>
        <v>0</v>
      </c>
      <c r="Q20" s="896">
        <f t="shared" ref="Q20" si="44">IFERROR(P20/$I20*100,0)</f>
        <v>0</v>
      </c>
      <c r="R20" s="490">
        <f>SUM(R12:R19)</f>
        <v>3</v>
      </c>
      <c r="S20" s="896">
        <f t="shared" ref="S20" si="45">IFERROR(R20/$I20*100,0)</f>
        <v>0.99206349206349198</v>
      </c>
      <c r="T20" s="490">
        <f>SUM(T12:T19)</f>
        <v>0</v>
      </c>
      <c r="U20" s="896">
        <f t="shared" ref="U20" si="46">IFERROR(T20/$I20*100,0)</f>
        <v>0</v>
      </c>
      <c r="V20" s="490">
        <f>SUM(V12:V19)</f>
        <v>6</v>
      </c>
      <c r="W20" s="896">
        <f t="shared" ref="W20" si="47">IFERROR(V20/$I20*100,0)</f>
        <v>1.984126984126984</v>
      </c>
      <c r="X20" s="490">
        <f>SUM(X12:X19)</f>
        <v>170</v>
      </c>
      <c r="Y20" s="896">
        <f t="shared" ref="Y20" si="48">IFERROR(X20/$I20*100,0)</f>
        <v>56.216931216931208</v>
      </c>
    </row>
    <row r="22" spans="1:25" x14ac:dyDescent="0.25">
      <c r="A22" s="473" t="s">
        <v>386</v>
      </c>
    </row>
    <row r="23" spans="1:25" x14ac:dyDescent="0.25">
      <c r="D23" s="109" t="s">
        <v>1307</v>
      </c>
    </row>
  </sheetData>
  <mergeCells count="16">
    <mergeCell ref="X9:Y9"/>
    <mergeCell ref="A3:Y3"/>
    <mergeCell ref="A4:Y4"/>
    <mergeCell ref="A8:A10"/>
    <mergeCell ref="B8:B10"/>
    <mergeCell ref="C8:C10"/>
    <mergeCell ref="D8:F9"/>
    <mergeCell ref="G8:I9"/>
    <mergeCell ref="J8:Y8"/>
    <mergeCell ref="J9:K9"/>
    <mergeCell ref="L9:M9"/>
    <mergeCell ref="N9:O9"/>
    <mergeCell ref="P9:Q9"/>
    <mergeCell ref="R9:S9"/>
    <mergeCell ref="T9:U9"/>
    <mergeCell ref="V9:W9"/>
  </mergeCells>
  <printOptions horizontalCentered="1"/>
  <pageMargins left="1.1100000000000001" right="0.9" top="1.1499999999999999" bottom="0.9" header="0" footer="0"/>
  <pageSetup paperSize="9" scale="48" orientation="landscape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rgb="FF92D050"/>
    <pageSetUpPr fitToPage="1"/>
  </sheetPr>
  <dimension ref="A1:S25"/>
  <sheetViews>
    <sheetView topLeftCell="C1" zoomScaleNormal="100" workbookViewId="0">
      <selection activeCell="N21" sqref="N21"/>
    </sheetView>
  </sheetViews>
  <sheetFormatPr defaultColWidth="9.28515625" defaultRowHeight="15" x14ac:dyDescent="0.25"/>
  <cols>
    <col min="1" max="1" width="5.5703125" style="109" customWidth="1"/>
    <col min="2" max="2" width="21.5703125" style="109" customWidth="1"/>
    <col min="3" max="3" width="19.7109375" style="109" customWidth="1"/>
    <col min="4" max="18" width="13.7109375" style="109" customWidth="1"/>
    <col min="19" max="259" width="9.28515625" style="109"/>
    <col min="260" max="260" width="5.5703125" style="109" customWidth="1"/>
    <col min="261" max="261" width="21.5703125" style="109" customWidth="1"/>
    <col min="262" max="262" width="19.7109375" style="109" customWidth="1"/>
    <col min="263" max="263" width="13.42578125" style="109" customWidth="1"/>
    <col min="264" max="274" width="12.5703125" style="109" customWidth="1"/>
    <col min="275" max="515" width="9.28515625" style="109"/>
    <col min="516" max="516" width="5.5703125" style="109" customWidth="1"/>
    <col min="517" max="517" width="21.5703125" style="109" customWidth="1"/>
    <col min="518" max="518" width="19.7109375" style="109" customWidth="1"/>
    <col min="519" max="519" width="13.42578125" style="109" customWidth="1"/>
    <col min="520" max="530" width="12.5703125" style="109" customWidth="1"/>
    <col min="531" max="771" width="9.28515625" style="109"/>
    <col min="772" max="772" width="5.5703125" style="109" customWidth="1"/>
    <col min="773" max="773" width="21.5703125" style="109" customWidth="1"/>
    <col min="774" max="774" width="19.7109375" style="109" customWidth="1"/>
    <col min="775" max="775" width="13.42578125" style="109" customWidth="1"/>
    <col min="776" max="786" width="12.5703125" style="109" customWidth="1"/>
    <col min="787" max="1027" width="9.28515625" style="109"/>
    <col min="1028" max="1028" width="5.5703125" style="109" customWidth="1"/>
    <col min="1029" max="1029" width="21.5703125" style="109" customWidth="1"/>
    <col min="1030" max="1030" width="19.7109375" style="109" customWidth="1"/>
    <col min="1031" max="1031" width="13.42578125" style="109" customWidth="1"/>
    <col min="1032" max="1042" width="12.5703125" style="109" customWidth="1"/>
    <col min="1043" max="1283" width="9.28515625" style="109"/>
    <col min="1284" max="1284" width="5.5703125" style="109" customWidth="1"/>
    <col min="1285" max="1285" width="21.5703125" style="109" customWidth="1"/>
    <col min="1286" max="1286" width="19.7109375" style="109" customWidth="1"/>
    <col min="1287" max="1287" width="13.42578125" style="109" customWidth="1"/>
    <col min="1288" max="1298" width="12.5703125" style="109" customWidth="1"/>
    <col min="1299" max="1539" width="9.28515625" style="109"/>
    <col min="1540" max="1540" width="5.5703125" style="109" customWidth="1"/>
    <col min="1541" max="1541" width="21.5703125" style="109" customWidth="1"/>
    <col min="1542" max="1542" width="19.7109375" style="109" customWidth="1"/>
    <col min="1543" max="1543" width="13.42578125" style="109" customWidth="1"/>
    <col min="1544" max="1554" width="12.5703125" style="109" customWidth="1"/>
    <col min="1555" max="1795" width="9.28515625" style="109"/>
    <col min="1796" max="1796" width="5.5703125" style="109" customWidth="1"/>
    <col min="1797" max="1797" width="21.5703125" style="109" customWidth="1"/>
    <col min="1798" max="1798" width="19.7109375" style="109" customWidth="1"/>
    <col min="1799" max="1799" width="13.42578125" style="109" customWidth="1"/>
    <col min="1800" max="1810" width="12.5703125" style="109" customWidth="1"/>
    <col min="1811" max="2051" width="9.28515625" style="109"/>
    <col min="2052" max="2052" width="5.5703125" style="109" customWidth="1"/>
    <col min="2053" max="2053" width="21.5703125" style="109" customWidth="1"/>
    <col min="2054" max="2054" width="19.7109375" style="109" customWidth="1"/>
    <col min="2055" max="2055" width="13.42578125" style="109" customWidth="1"/>
    <col min="2056" max="2066" width="12.5703125" style="109" customWidth="1"/>
    <col min="2067" max="2307" width="9.28515625" style="109"/>
    <col min="2308" max="2308" width="5.5703125" style="109" customWidth="1"/>
    <col min="2309" max="2309" width="21.5703125" style="109" customWidth="1"/>
    <col min="2310" max="2310" width="19.7109375" style="109" customWidth="1"/>
    <col min="2311" max="2311" width="13.42578125" style="109" customWidth="1"/>
    <col min="2312" max="2322" width="12.5703125" style="109" customWidth="1"/>
    <col min="2323" max="2563" width="9.28515625" style="109"/>
    <col min="2564" max="2564" width="5.5703125" style="109" customWidth="1"/>
    <col min="2565" max="2565" width="21.5703125" style="109" customWidth="1"/>
    <col min="2566" max="2566" width="19.7109375" style="109" customWidth="1"/>
    <col min="2567" max="2567" width="13.42578125" style="109" customWidth="1"/>
    <col min="2568" max="2578" width="12.5703125" style="109" customWidth="1"/>
    <col min="2579" max="2819" width="9.28515625" style="109"/>
    <col min="2820" max="2820" width="5.5703125" style="109" customWidth="1"/>
    <col min="2821" max="2821" width="21.5703125" style="109" customWidth="1"/>
    <col min="2822" max="2822" width="19.7109375" style="109" customWidth="1"/>
    <col min="2823" max="2823" width="13.42578125" style="109" customWidth="1"/>
    <col min="2824" max="2834" width="12.5703125" style="109" customWidth="1"/>
    <col min="2835" max="3075" width="9.28515625" style="109"/>
    <col min="3076" max="3076" width="5.5703125" style="109" customWidth="1"/>
    <col min="3077" max="3077" width="21.5703125" style="109" customWidth="1"/>
    <col min="3078" max="3078" width="19.7109375" style="109" customWidth="1"/>
    <col min="3079" max="3079" width="13.42578125" style="109" customWidth="1"/>
    <col min="3080" max="3090" width="12.5703125" style="109" customWidth="1"/>
    <col min="3091" max="3331" width="9.28515625" style="109"/>
    <col min="3332" max="3332" width="5.5703125" style="109" customWidth="1"/>
    <col min="3333" max="3333" width="21.5703125" style="109" customWidth="1"/>
    <col min="3334" max="3334" width="19.7109375" style="109" customWidth="1"/>
    <col min="3335" max="3335" width="13.42578125" style="109" customWidth="1"/>
    <col min="3336" max="3346" width="12.5703125" style="109" customWidth="1"/>
    <col min="3347" max="3587" width="9.28515625" style="109"/>
    <col min="3588" max="3588" width="5.5703125" style="109" customWidth="1"/>
    <col min="3589" max="3589" width="21.5703125" style="109" customWidth="1"/>
    <col min="3590" max="3590" width="19.7109375" style="109" customWidth="1"/>
    <col min="3591" max="3591" width="13.42578125" style="109" customWidth="1"/>
    <col min="3592" max="3602" width="12.5703125" style="109" customWidth="1"/>
    <col min="3603" max="3843" width="9.28515625" style="109"/>
    <col min="3844" max="3844" width="5.5703125" style="109" customWidth="1"/>
    <col min="3845" max="3845" width="21.5703125" style="109" customWidth="1"/>
    <col min="3846" max="3846" width="19.7109375" style="109" customWidth="1"/>
    <col min="3847" max="3847" width="13.42578125" style="109" customWidth="1"/>
    <col min="3848" max="3858" width="12.5703125" style="109" customWidth="1"/>
    <col min="3859" max="4099" width="9.28515625" style="109"/>
    <col min="4100" max="4100" width="5.5703125" style="109" customWidth="1"/>
    <col min="4101" max="4101" width="21.5703125" style="109" customWidth="1"/>
    <col min="4102" max="4102" width="19.7109375" style="109" customWidth="1"/>
    <col min="4103" max="4103" width="13.42578125" style="109" customWidth="1"/>
    <col min="4104" max="4114" width="12.5703125" style="109" customWidth="1"/>
    <col min="4115" max="4355" width="9.28515625" style="109"/>
    <col min="4356" max="4356" width="5.5703125" style="109" customWidth="1"/>
    <col min="4357" max="4357" width="21.5703125" style="109" customWidth="1"/>
    <col min="4358" max="4358" width="19.7109375" style="109" customWidth="1"/>
    <col min="4359" max="4359" width="13.42578125" style="109" customWidth="1"/>
    <col min="4360" max="4370" width="12.5703125" style="109" customWidth="1"/>
    <col min="4371" max="4611" width="9.28515625" style="109"/>
    <col min="4612" max="4612" width="5.5703125" style="109" customWidth="1"/>
    <col min="4613" max="4613" width="21.5703125" style="109" customWidth="1"/>
    <col min="4614" max="4614" width="19.7109375" style="109" customWidth="1"/>
    <col min="4615" max="4615" width="13.42578125" style="109" customWidth="1"/>
    <col min="4616" max="4626" width="12.5703125" style="109" customWidth="1"/>
    <col min="4627" max="4867" width="9.28515625" style="109"/>
    <col min="4868" max="4868" width="5.5703125" style="109" customWidth="1"/>
    <col min="4869" max="4869" width="21.5703125" style="109" customWidth="1"/>
    <col min="4870" max="4870" width="19.7109375" style="109" customWidth="1"/>
    <col min="4871" max="4871" width="13.42578125" style="109" customWidth="1"/>
    <col min="4872" max="4882" width="12.5703125" style="109" customWidth="1"/>
    <col min="4883" max="5123" width="9.28515625" style="109"/>
    <col min="5124" max="5124" width="5.5703125" style="109" customWidth="1"/>
    <col min="5125" max="5125" width="21.5703125" style="109" customWidth="1"/>
    <col min="5126" max="5126" width="19.7109375" style="109" customWidth="1"/>
    <col min="5127" max="5127" width="13.42578125" style="109" customWidth="1"/>
    <col min="5128" max="5138" width="12.5703125" style="109" customWidth="1"/>
    <col min="5139" max="5379" width="9.28515625" style="109"/>
    <col min="5380" max="5380" width="5.5703125" style="109" customWidth="1"/>
    <col min="5381" max="5381" width="21.5703125" style="109" customWidth="1"/>
    <col min="5382" max="5382" width="19.7109375" style="109" customWidth="1"/>
    <col min="5383" max="5383" width="13.42578125" style="109" customWidth="1"/>
    <col min="5384" max="5394" width="12.5703125" style="109" customWidth="1"/>
    <col min="5395" max="5635" width="9.28515625" style="109"/>
    <col min="5636" max="5636" width="5.5703125" style="109" customWidth="1"/>
    <col min="5637" max="5637" width="21.5703125" style="109" customWidth="1"/>
    <col min="5638" max="5638" width="19.7109375" style="109" customWidth="1"/>
    <col min="5639" max="5639" width="13.42578125" style="109" customWidth="1"/>
    <col min="5640" max="5650" width="12.5703125" style="109" customWidth="1"/>
    <col min="5651" max="5891" width="9.28515625" style="109"/>
    <col min="5892" max="5892" width="5.5703125" style="109" customWidth="1"/>
    <col min="5893" max="5893" width="21.5703125" style="109" customWidth="1"/>
    <col min="5894" max="5894" width="19.7109375" style="109" customWidth="1"/>
    <col min="5895" max="5895" width="13.42578125" style="109" customWidth="1"/>
    <col min="5896" max="5906" width="12.5703125" style="109" customWidth="1"/>
    <col min="5907" max="6147" width="9.28515625" style="109"/>
    <col min="6148" max="6148" width="5.5703125" style="109" customWidth="1"/>
    <col min="6149" max="6149" width="21.5703125" style="109" customWidth="1"/>
    <col min="6150" max="6150" width="19.7109375" style="109" customWidth="1"/>
    <col min="6151" max="6151" width="13.42578125" style="109" customWidth="1"/>
    <col min="6152" max="6162" width="12.5703125" style="109" customWidth="1"/>
    <col min="6163" max="6403" width="9.28515625" style="109"/>
    <col min="6404" max="6404" width="5.5703125" style="109" customWidth="1"/>
    <col min="6405" max="6405" width="21.5703125" style="109" customWidth="1"/>
    <col min="6406" max="6406" width="19.7109375" style="109" customWidth="1"/>
    <col min="6407" max="6407" width="13.42578125" style="109" customWidth="1"/>
    <col min="6408" max="6418" width="12.5703125" style="109" customWidth="1"/>
    <col min="6419" max="6659" width="9.28515625" style="109"/>
    <col min="6660" max="6660" width="5.5703125" style="109" customWidth="1"/>
    <col min="6661" max="6661" width="21.5703125" style="109" customWidth="1"/>
    <col min="6662" max="6662" width="19.7109375" style="109" customWidth="1"/>
    <col min="6663" max="6663" width="13.42578125" style="109" customWidth="1"/>
    <col min="6664" max="6674" width="12.5703125" style="109" customWidth="1"/>
    <col min="6675" max="6915" width="9.28515625" style="109"/>
    <col min="6916" max="6916" width="5.5703125" style="109" customWidth="1"/>
    <col min="6917" max="6917" width="21.5703125" style="109" customWidth="1"/>
    <col min="6918" max="6918" width="19.7109375" style="109" customWidth="1"/>
    <col min="6919" max="6919" width="13.42578125" style="109" customWidth="1"/>
    <col min="6920" max="6930" width="12.5703125" style="109" customWidth="1"/>
    <col min="6931" max="7171" width="9.28515625" style="109"/>
    <col min="7172" max="7172" width="5.5703125" style="109" customWidth="1"/>
    <col min="7173" max="7173" width="21.5703125" style="109" customWidth="1"/>
    <col min="7174" max="7174" width="19.7109375" style="109" customWidth="1"/>
    <col min="7175" max="7175" width="13.42578125" style="109" customWidth="1"/>
    <col min="7176" max="7186" width="12.5703125" style="109" customWidth="1"/>
    <col min="7187" max="7427" width="9.28515625" style="109"/>
    <col min="7428" max="7428" width="5.5703125" style="109" customWidth="1"/>
    <col min="7429" max="7429" width="21.5703125" style="109" customWidth="1"/>
    <col min="7430" max="7430" width="19.7109375" style="109" customWidth="1"/>
    <col min="7431" max="7431" width="13.42578125" style="109" customWidth="1"/>
    <col min="7432" max="7442" width="12.5703125" style="109" customWidth="1"/>
    <col min="7443" max="7683" width="9.28515625" style="109"/>
    <col min="7684" max="7684" width="5.5703125" style="109" customWidth="1"/>
    <col min="7685" max="7685" width="21.5703125" style="109" customWidth="1"/>
    <col min="7686" max="7686" width="19.7109375" style="109" customWidth="1"/>
    <col min="7687" max="7687" width="13.42578125" style="109" customWidth="1"/>
    <col min="7688" max="7698" width="12.5703125" style="109" customWidth="1"/>
    <col min="7699" max="7939" width="9.28515625" style="109"/>
    <col min="7940" max="7940" width="5.5703125" style="109" customWidth="1"/>
    <col min="7941" max="7941" width="21.5703125" style="109" customWidth="1"/>
    <col min="7942" max="7942" width="19.7109375" style="109" customWidth="1"/>
    <col min="7943" max="7943" width="13.42578125" style="109" customWidth="1"/>
    <col min="7944" max="7954" width="12.5703125" style="109" customWidth="1"/>
    <col min="7955" max="8195" width="9.28515625" style="109"/>
    <col min="8196" max="8196" width="5.5703125" style="109" customWidth="1"/>
    <col min="8197" max="8197" width="21.5703125" style="109" customWidth="1"/>
    <col min="8198" max="8198" width="19.7109375" style="109" customWidth="1"/>
    <col min="8199" max="8199" width="13.42578125" style="109" customWidth="1"/>
    <col min="8200" max="8210" width="12.5703125" style="109" customWidth="1"/>
    <col min="8211" max="8451" width="9.28515625" style="109"/>
    <col min="8452" max="8452" width="5.5703125" style="109" customWidth="1"/>
    <col min="8453" max="8453" width="21.5703125" style="109" customWidth="1"/>
    <col min="8454" max="8454" width="19.7109375" style="109" customWidth="1"/>
    <col min="8455" max="8455" width="13.42578125" style="109" customWidth="1"/>
    <col min="8456" max="8466" width="12.5703125" style="109" customWidth="1"/>
    <col min="8467" max="8707" width="9.28515625" style="109"/>
    <col min="8708" max="8708" width="5.5703125" style="109" customWidth="1"/>
    <col min="8709" max="8709" width="21.5703125" style="109" customWidth="1"/>
    <col min="8710" max="8710" width="19.7109375" style="109" customWidth="1"/>
    <col min="8711" max="8711" width="13.42578125" style="109" customWidth="1"/>
    <col min="8712" max="8722" width="12.5703125" style="109" customWidth="1"/>
    <col min="8723" max="8963" width="9.28515625" style="109"/>
    <col min="8964" max="8964" width="5.5703125" style="109" customWidth="1"/>
    <col min="8965" max="8965" width="21.5703125" style="109" customWidth="1"/>
    <col min="8966" max="8966" width="19.7109375" style="109" customWidth="1"/>
    <col min="8967" max="8967" width="13.42578125" style="109" customWidth="1"/>
    <col min="8968" max="8978" width="12.5703125" style="109" customWidth="1"/>
    <col min="8979" max="9219" width="9.28515625" style="109"/>
    <col min="9220" max="9220" width="5.5703125" style="109" customWidth="1"/>
    <col min="9221" max="9221" width="21.5703125" style="109" customWidth="1"/>
    <col min="9222" max="9222" width="19.7109375" style="109" customWidth="1"/>
    <col min="9223" max="9223" width="13.42578125" style="109" customWidth="1"/>
    <col min="9224" max="9234" width="12.5703125" style="109" customWidth="1"/>
    <col min="9235" max="9475" width="9.28515625" style="109"/>
    <col min="9476" max="9476" width="5.5703125" style="109" customWidth="1"/>
    <col min="9477" max="9477" width="21.5703125" style="109" customWidth="1"/>
    <col min="9478" max="9478" width="19.7109375" style="109" customWidth="1"/>
    <col min="9479" max="9479" width="13.42578125" style="109" customWidth="1"/>
    <col min="9480" max="9490" width="12.5703125" style="109" customWidth="1"/>
    <col min="9491" max="9731" width="9.28515625" style="109"/>
    <col min="9732" max="9732" width="5.5703125" style="109" customWidth="1"/>
    <col min="9733" max="9733" width="21.5703125" style="109" customWidth="1"/>
    <col min="9734" max="9734" width="19.7109375" style="109" customWidth="1"/>
    <col min="9735" max="9735" width="13.42578125" style="109" customWidth="1"/>
    <col min="9736" max="9746" width="12.5703125" style="109" customWidth="1"/>
    <col min="9747" max="9987" width="9.28515625" style="109"/>
    <col min="9988" max="9988" width="5.5703125" style="109" customWidth="1"/>
    <col min="9989" max="9989" width="21.5703125" style="109" customWidth="1"/>
    <col min="9990" max="9990" width="19.7109375" style="109" customWidth="1"/>
    <col min="9991" max="9991" width="13.42578125" style="109" customWidth="1"/>
    <col min="9992" max="10002" width="12.5703125" style="109" customWidth="1"/>
    <col min="10003" max="10243" width="9.28515625" style="109"/>
    <col min="10244" max="10244" width="5.5703125" style="109" customWidth="1"/>
    <col min="10245" max="10245" width="21.5703125" style="109" customWidth="1"/>
    <col min="10246" max="10246" width="19.7109375" style="109" customWidth="1"/>
    <col min="10247" max="10247" width="13.42578125" style="109" customWidth="1"/>
    <col min="10248" max="10258" width="12.5703125" style="109" customWidth="1"/>
    <col min="10259" max="10499" width="9.28515625" style="109"/>
    <col min="10500" max="10500" width="5.5703125" style="109" customWidth="1"/>
    <col min="10501" max="10501" width="21.5703125" style="109" customWidth="1"/>
    <col min="10502" max="10502" width="19.7109375" style="109" customWidth="1"/>
    <col min="10503" max="10503" width="13.42578125" style="109" customWidth="1"/>
    <col min="10504" max="10514" width="12.5703125" style="109" customWidth="1"/>
    <col min="10515" max="10755" width="9.28515625" style="109"/>
    <col min="10756" max="10756" width="5.5703125" style="109" customWidth="1"/>
    <col min="10757" max="10757" width="21.5703125" style="109" customWidth="1"/>
    <col min="10758" max="10758" width="19.7109375" style="109" customWidth="1"/>
    <col min="10759" max="10759" width="13.42578125" style="109" customWidth="1"/>
    <col min="10760" max="10770" width="12.5703125" style="109" customWidth="1"/>
    <col min="10771" max="11011" width="9.28515625" style="109"/>
    <col min="11012" max="11012" width="5.5703125" style="109" customWidth="1"/>
    <col min="11013" max="11013" width="21.5703125" style="109" customWidth="1"/>
    <col min="11014" max="11014" width="19.7109375" style="109" customWidth="1"/>
    <col min="11015" max="11015" width="13.42578125" style="109" customWidth="1"/>
    <col min="11016" max="11026" width="12.5703125" style="109" customWidth="1"/>
    <col min="11027" max="11267" width="9.28515625" style="109"/>
    <col min="11268" max="11268" width="5.5703125" style="109" customWidth="1"/>
    <col min="11269" max="11269" width="21.5703125" style="109" customWidth="1"/>
    <col min="11270" max="11270" width="19.7109375" style="109" customWidth="1"/>
    <col min="11271" max="11271" width="13.42578125" style="109" customWidth="1"/>
    <col min="11272" max="11282" width="12.5703125" style="109" customWidth="1"/>
    <col min="11283" max="11523" width="9.28515625" style="109"/>
    <col min="11524" max="11524" width="5.5703125" style="109" customWidth="1"/>
    <col min="11525" max="11525" width="21.5703125" style="109" customWidth="1"/>
    <col min="11526" max="11526" width="19.7109375" style="109" customWidth="1"/>
    <col min="11527" max="11527" width="13.42578125" style="109" customWidth="1"/>
    <col min="11528" max="11538" width="12.5703125" style="109" customWidth="1"/>
    <col min="11539" max="11779" width="9.28515625" style="109"/>
    <col min="11780" max="11780" width="5.5703125" style="109" customWidth="1"/>
    <col min="11781" max="11781" width="21.5703125" style="109" customWidth="1"/>
    <col min="11782" max="11782" width="19.7109375" style="109" customWidth="1"/>
    <col min="11783" max="11783" width="13.42578125" style="109" customWidth="1"/>
    <col min="11784" max="11794" width="12.5703125" style="109" customWidth="1"/>
    <col min="11795" max="12035" width="9.28515625" style="109"/>
    <col min="12036" max="12036" width="5.5703125" style="109" customWidth="1"/>
    <col min="12037" max="12037" width="21.5703125" style="109" customWidth="1"/>
    <col min="12038" max="12038" width="19.7109375" style="109" customWidth="1"/>
    <col min="12039" max="12039" width="13.42578125" style="109" customWidth="1"/>
    <col min="12040" max="12050" width="12.5703125" style="109" customWidth="1"/>
    <col min="12051" max="12291" width="9.28515625" style="109"/>
    <col min="12292" max="12292" width="5.5703125" style="109" customWidth="1"/>
    <col min="12293" max="12293" width="21.5703125" style="109" customWidth="1"/>
    <col min="12294" max="12294" width="19.7109375" style="109" customWidth="1"/>
    <col min="12295" max="12295" width="13.42578125" style="109" customWidth="1"/>
    <col min="12296" max="12306" width="12.5703125" style="109" customWidth="1"/>
    <col min="12307" max="12547" width="9.28515625" style="109"/>
    <col min="12548" max="12548" width="5.5703125" style="109" customWidth="1"/>
    <col min="12549" max="12549" width="21.5703125" style="109" customWidth="1"/>
    <col min="12550" max="12550" width="19.7109375" style="109" customWidth="1"/>
    <col min="12551" max="12551" width="13.42578125" style="109" customWidth="1"/>
    <col min="12552" max="12562" width="12.5703125" style="109" customWidth="1"/>
    <col min="12563" max="12803" width="9.28515625" style="109"/>
    <col min="12804" max="12804" width="5.5703125" style="109" customWidth="1"/>
    <col min="12805" max="12805" width="21.5703125" style="109" customWidth="1"/>
    <col min="12806" max="12806" width="19.7109375" style="109" customWidth="1"/>
    <col min="12807" max="12807" width="13.42578125" style="109" customWidth="1"/>
    <col min="12808" max="12818" width="12.5703125" style="109" customWidth="1"/>
    <col min="12819" max="13059" width="9.28515625" style="109"/>
    <col min="13060" max="13060" width="5.5703125" style="109" customWidth="1"/>
    <col min="13061" max="13061" width="21.5703125" style="109" customWidth="1"/>
    <col min="13062" max="13062" width="19.7109375" style="109" customWidth="1"/>
    <col min="13063" max="13063" width="13.42578125" style="109" customWidth="1"/>
    <col min="13064" max="13074" width="12.5703125" style="109" customWidth="1"/>
    <col min="13075" max="13315" width="9.28515625" style="109"/>
    <col min="13316" max="13316" width="5.5703125" style="109" customWidth="1"/>
    <col min="13317" max="13317" width="21.5703125" style="109" customWidth="1"/>
    <col min="13318" max="13318" width="19.7109375" style="109" customWidth="1"/>
    <col min="13319" max="13319" width="13.42578125" style="109" customWidth="1"/>
    <col min="13320" max="13330" width="12.5703125" style="109" customWidth="1"/>
    <col min="13331" max="13571" width="9.28515625" style="109"/>
    <col min="13572" max="13572" width="5.5703125" style="109" customWidth="1"/>
    <col min="13573" max="13573" width="21.5703125" style="109" customWidth="1"/>
    <col min="13574" max="13574" width="19.7109375" style="109" customWidth="1"/>
    <col min="13575" max="13575" width="13.42578125" style="109" customWidth="1"/>
    <col min="13576" max="13586" width="12.5703125" style="109" customWidth="1"/>
    <col min="13587" max="13827" width="9.28515625" style="109"/>
    <col min="13828" max="13828" width="5.5703125" style="109" customWidth="1"/>
    <col min="13829" max="13829" width="21.5703125" style="109" customWidth="1"/>
    <col min="13830" max="13830" width="19.7109375" style="109" customWidth="1"/>
    <col min="13831" max="13831" width="13.42578125" style="109" customWidth="1"/>
    <col min="13832" max="13842" width="12.5703125" style="109" customWidth="1"/>
    <col min="13843" max="14083" width="9.28515625" style="109"/>
    <col min="14084" max="14084" width="5.5703125" style="109" customWidth="1"/>
    <col min="14085" max="14085" width="21.5703125" style="109" customWidth="1"/>
    <col min="14086" max="14086" width="19.7109375" style="109" customWidth="1"/>
    <col min="14087" max="14087" width="13.42578125" style="109" customWidth="1"/>
    <col min="14088" max="14098" width="12.5703125" style="109" customWidth="1"/>
    <col min="14099" max="14339" width="9.28515625" style="109"/>
    <col min="14340" max="14340" width="5.5703125" style="109" customWidth="1"/>
    <col min="14341" max="14341" width="21.5703125" style="109" customWidth="1"/>
    <col min="14342" max="14342" width="19.7109375" style="109" customWidth="1"/>
    <col min="14343" max="14343" width="13.42578125" style="109" customWidth="1"/>
    <col min="14344" max="14354" width="12.5703125" style="109" customWidth="1"/>
    <col min="14355" max="14595" width="9.28515625" style="109"/>
    <col min="14596" max="14596" width="5.5703125" style="109" customWidth="1"/>
    <col min="14597" max="14597" width="21.5703125" style="109" customWidth="1"/>
    <col min="14598" max="14598" width="19.7109375" style="109" customWidth="1"/>
    <col min="14599" max="14599" width="13.42578125" style="109" customWidth="1"/>
    <col min="14600" max="14610" width="12.5703125" style="109" customWidth="1"/>
    <col min="14611" max="14851" width="9.28515625" style="109"/>
    <col min="14852" max="14852" width="5.5703125" style="109" customWidth="1"/>
    <col min="14853" max="14853" width="21.5703125" style="109" customWidth="1"/>
    <col min="14854" max="14854" width="19.7109375" style="109" customWidth="1"/>
    <col min="14855" max="14855" width="13.42578125" style="109" customWidth="1"/>
    <col min="14856" max="14866" width="12.5703125" style="109" customWidth="1"/>
    <col min="14867" max="15107" width="9.28515625" style="109"/>
    <col min="15108" max="15108" width="5.5703125" style="109" customWidth="1"/>
    <col min="15109" max="15109" width="21.5703125" style="109" customWidth="1"/>
    <col min="15110" max="15110" width="19.7109375" style="109" customWidth="1"/>
    <col min="15111" max="15111" width="13.42578125" style="109" customWidth="1"/>
    <col min="15112" max="15122" width="12.5703125" style="109" customWidth="1"/>
    <col min="15123" max="15363" width="9.28515625" style="109"/>
    <col min="15364" max="15364" width="5.5703125" style="109" customWidth="1"/>
    <col min="15365" max="15365" width="21.5703125" style="109" customWidth="1"/>
    <col min="15366" max="15366" width="19.7109375" style="109" customWidth="1"/>
    <col min="15367" max="15367" width="13.42578125" style="109" customWidth="1"/>
    <col min="15368" max="15378" width="12.5703125" style="109" customWidth="1"/>
    <col min="15379" max="15619" width="9.28515625" style="109"/>
    <col min="15620" max="15620" width="5.5703125" style="109" customWidth="1"/>
    <col min="15621" max="15621" width="21.5703125" style="109" customWidth="1"/>
    <col min="15622" max="15622" width="19.7109375" style="109" customWidth="1"/>
    <col min="15623" max="15623" width="13.42578125" style="109" customWidth="1"/>
    <col min="15624" max="15634" width="12.5703125" style="109" customWidth="1"/>
    <col min="15635" max="15875" width="9.28515625" style="109"/>
    <col min="15876" max="15876" width="5.5703125" style="109" customWidth="1"/>
    <col min="15877" max="15877" width="21.5703125" style="109" customWidth="1"/>
    <col min="15878" max="15878" width="19.7109375" style="109" customWidth="1"/>
    <col min="15879" max="15879" width="13.42578125" style="109" customWidth="1"/>
    <col min="15880" max="15890" width="12.5703125" style="109" customWidth="1"/>
    <col min="15891" max="16131" width="9.28515625" style="109"/>
    <col min="16132" max="16132" width="5.5703125" style="109" customWidth="1"/>
    <col min="16133" max="16133" width="21.5703125" style="109" customWidth="1"/>
    <col min="16134" max="16134" width="19.7109375" style="109" customWidth="1"/>
    <col min="16135" max="16135" width="13.42578125" style="109" customWidth="1"/>
    <col min="16136" max="16146" width="12.5703125" style="109" customWidth="1"/>
    <col min="16147" max="16384" width="9.28515625" style="109"/>
  </cols>
  <sheetData>
    <row r="1" spans="1:19" ht="15.75" x14ac:dyDescent="0.25">
      <c r="A1" s="264" t="s">
        <v>652</v>
      </c>
    </row>
    <row r="2" spans="1:19" x14ac:dyDescent="0.25">
      <c r="A2" s="109" t="s">
        <v>315</v>
      </c>
    </row>
    <row r="3" spans="1:19" ht="15.75" x14ac:dyDescent="0.25">
      <c r="A3" s="422" t="s">
        <v>1251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</row>
    <row r="4" spans="1:19" ht="15.75" x14ac:dyDescent="0.25">
      <c r="A4" s="264"/>
      <c r="B4" s="264"/>
      <c r="C4" s="264"/>
      <c r="D4" s="264"/>
      <c r="E4" s="264"/>
      <c r="F4" s="264"/>
      <c r="G4" s="264"/>
      <c r="H4" s="427" t="str">
        <f>'1'!E5</f>
        <v>KABUPATEN</v>
      </c>
      <c r="I4" s="428" t="str">
        <f>'1'!$F$5</f>
        <v>BELITUNG TIMUR</v>
      </c>
      <c r="J4" s="264"/>
      <c r="K4" s="422"/>
      <c r="L4" s="422"/>
      <c r="M4" s="422"/>
      <c r="N4" s="264"/>
      <c r="O4" s="264"/>
      <c r="P4" s="422"/>
      <c r="Q4" s="422"/>
      <c r="R4" s="422"/>
    </row>
    <row r="5" spans="1:19" ht="15.75" x14ac:dyDescent="0.25">
      <c r="A5" s="264"/>
      <c r="B5" s="264"/>
      <c r="C5" s="264"/>
      <c r="D5" s="422"/>
      <c r="E5" s="422"/>
      <c r="F5" s="422"/>
      <c r="G5" s="264"/>
      <c r="H5" s="427" t="str">
        <f>'1'!E6</f>
        <v>TAHUN</v>
      </c>
      <c r="I5" s="428">
        <f>'1'!$F$6</f>
        <v>2023</v>
      </c>
      <c r="J5" s="422"/>
      <c r="K5" s="422"/>
      <c r="L5" s="422"/>
      <c r="M5" s="422"/>
      <c r="N5" s="422"/>
      <c r="O5" s="422"/>
      <c r="P5" s="422"/>
      <c r="Q5" s="422"/>
      <c r="R5" s="422"/>
    </row>
    <row r="6" spans="1:19" ht="15.75" thickBot="1" x14ac:dyDescent="0.3">
      <c r="A6" s="257"/>
      <c r="B6" s="257"/>
      <c r="C6" s="257"/>
      <c r="D6" s="257"/>
      <c r="E6" s="257"/>
      <c r="F6" s="257"/>
      <c r="G6" s="257"/>
      <c r="H6" s="496"/>
      <c r="I6" s="257"/>
      <c r="J6" s="257"/>
      <c r="K6" s="257"/>
      <c r="L6" s="257"/>
      <c r="M6" s="257"/>
      <c r="N6" s="257"/>
      <c r="O6" s="257"/>
      <c r="P6" s="257"/>
      <c r="Q6" s="257"/>
      <c r="R6" s="257"/>
    </row>
    <row r="7" spans="1:19" ht="20.100000000000001" customHeight="1" x14ac:dyDescent="0.25">
      <c r="A7" s="1282" t="s">
        <v>2</v>
      </c>
      <c r="B7" s="1282" t="s">
        <v>253</v>
      </c>
      <c r="C7" s="1282" t="s">
        <v>407</v>
      </c>
      <c r="D7" s="1332" t="s">
        <v>626</v>
      </c>
      <c r="E7" s="1333"/>
      <c r="F7" s="1333"/>
      <c r="G7" s="1333"/>
      <c r="H7" s="1333"/>
      <c r="I7" s="1333"/>
      <c r="J7" s="1333"/>
      <c r="K7" s="1333"/>
      <c r="L7" s="1333"/>
      <c r="M7" s="1333"/>
      <c r="N7" s="1333"/>
      <c r="O7" s="1333"/>
      <c r="P7" s="1333"/>
      <c r="Q7" s="1333"/>
      <c r="R7" s="1334"/>
      <c r="S7" s="471"/>
    </row>
    <row r="8" spans="1:19" ht="21" customHeight="1" x14ac:dyDescent="0.25">
      <c r="A8" s="1282"/>
      <c r="B8" s="1282"/>
      <c r="C8" s="1282"/>
      <c r="D8" s="1283" t="s">
        <v>627</v>
      </c>
      <c r="E8" s="1283"/>
      <c r="F8" s="1283"/>
      <c r="G8" s="1283"/>
      <c r="H8" s="1283"/>
      <c r="I8" s="1335" t="s">
        <v>542</v>
      </c>
      <c r="J8" s="1336"/>
      <c r="K8" s="1336"/>
      <c r="L8" s="1336"/>
      <c r="M8" s="1337"/>
      <c r="N8" s="1335" t="s">
        <v>628</v>
      </c>
      <c r="O8" s="1336"/>
      <c r="P8" s="1336"/>
      <c r="Q8" s="1336"/>
      <c r="R8" s="1337"/>
      <c r="S8" s="471"/>
    </row>
    <row r="9" spans="1:19" ht="23.25" customHeight="1" x14ac:dyDescent="0.25">
      <c r="A9" s="1282"/>
      <c r="B9" s="1282"/>
      <c r="C9" s="1282"/>
      <c r="D9" s="1331" t="s">
        <v>629</v>
      </c>
      <c r="E9" s="1331" t="s">
        <v>1053</v>
      </c>
      <c r="F9" s="1313" t="s">
        <v>630</v>
      </c>
      <c r="G9" s="1328"/>
      <c r="H9" s="1314"/>
      <c r="I9" s="1331" t="s">
        <v>629</v>
      </c>
      <c r="J9" s="1331" t="s">
        <v>1053</v>
      </c>
      <c r="K9" s="1313" t="s">
        <v>630</v>
      </c>
      <c r="L9" s="1328"/>
      <c r="M9" s="1314"/>
      <c r="N9" s="1331" t="s">
        <v>629</v>
      </c>
      <c r="O9" s="1331" t="s">
        <v>1053</v>
      </c>
      <c r="P9" s="1313" t="s">
        <v>630</v>
      </c>
      <c r="Q9" s="1328"/>
      <c r="R9" s="1314"/>
      <c r="S9" s="471"/>
    </row>
    <row r="10" spans="1:19" ht="34.5" customHeight="1" x14ac:dyDescent="0.25">
      <c r="A10" s="1196"/>
      <c r="B10" s="1196"/>
      <c r="C10" s="1196"/>
      <c r="D10" s="1284"/>
      <c r="E10" s="1284"/>
      <c r="F10" s="647" t="s">
        <v>1054</v>
      </c>
      <c r="G10" s="647" t="s">
        <v>631</v>
      </c>
      <c r="H10" s="647" t="s">
        <v>632</v>
      </c>
      <c r="I10" s="1284"/>
      <c r="J10" s="1284"/>
      <c r="K10" s="647" t="s">
        <v>1054</v>
      </c>
      <c r="L10" s="647" t="s">
        <v>631</v>
      </c>
      <c r="M10" s="647" t="s">
        <v>632</v>
      </c>
      <c r="N10" s="1284"/>
      <c r="O10" s="1284"/>
      <c r="P10" s="647" t="s">
        <v>1055</v>
      </c>
      <c r="Q10" s="647" t="s">
        <v>631</v>
      </c>
      <c r="R10" s="647" t="s">
        <v>632</v>
      </c>
      <c r="S10" s="471"/>
    </row>
    <row r="11" spans="1:19" x14ac:dyDescent="0.25">
      <c r="A11" s="644">
        <v>1</v>
      </c>
      <c r="B11" s="644">
        <v>2</v>
      </c>
      <c r="C11" s="644">
        <v>3</v>
      </c>
      <c r="D11" s="782">
        <v>4</v>
      </c>
      <c r="E11" s="644">
        <v>5</v>
      </c>
      <c r="F11" s="644">
        <v>6</v>
      </c>
      <c r="G11" s="644">
        <v>7</v>
      </c>
      <c r="H11" s="644">
        <v>8</v>
      </c>
      <c r="I11" s="644">
        <v>9</v>
      </c>
      <c r="J11" s="644">
        <v>10</v>
      </c>
      <c r="K11" s="644">
        <v>11</v>
      </c>
      <c r="L11" s="644">
        <v>14</v>
      </c>
      <c r="M11" s="644">
        <v>15</v>
      </c>
      <c r="N11" s="644">
        <v>16</v>
      </c>
      <c r="O11" s="644">
        <v>17</v>
      </c>
      <c r="P11" s="644">
        <v>18</v>
      </c>
      <c r="Q11" s="644">
        <v>21</v>
      </c>
      <c r="R11" s="644">
        <v>22</v>
      </c>
      <c r="S11" s="471"/>
    </row>
    <row r="12" spans="1:19" x14ac:dyDescent="0.25">
      <c r="A12" s="725">
        <v>1</v>
      </c>
      <c r="B12" s="93" t="str">
        <f>'9'!B9</f>
        <v>Manggar</v>
      </c>
      <c r="C12" s="93" t="str">
        <f>'9'!C9</f>
        <v>Manggar</v>
      </c>
      <c r="D12" s="497">
        <v>3</v>
      </c>
      <c r="E12" s="498">
        <v>0</v>
      </c>
      <c r="F12" s="497">
        <f>SUM(D12:E12)</f>
        <v>3</v>
      </c>
      <c r="G12" s="497">
        <v>0</v>
      </c>
      <c r="H12" s="498">
        <f>SUM(F12:G12)</f>
        <v>3</v>
      </c>
      <c r="I12" s="497">
        <v>0</v>
      </c>
      <c r="J12" s="498">
        <v>1</v>
      </c>
      <c r="K12" s="497">
        <f>SUM(I12:J12)</f>
        <v>1</v>
      </c>
      <c r="L12" s="498">
        <v>0</v>
      </c>
      <c r="M12" s="498">
        <f>SUM(K12:L12)</f>
        <v>1</v>
      </c>
      <c r="N12" s="497">
        <f>SUM(D12,I12)</f>
        <v>3</v>
      </c>
      <c r="O12" s="497">
        <f t="shared" ref="O12:O18" si="0">SUM(E12,J12)</f>
        <v>1</v>
      </c>
      <c r="P12" s="498">
        <f>SUM(F12,K12)</f>
        <v>4</v>
      </c>
      <c r="Q12" s="498">
        <f t="shared" ref="Q12:Q18" si="1">SUM(G12,L12)</f>
        <v>0</v>
      </c>
      <c r="R12" s="498">
        <f t="shared" ref="R12:R18" si="2">SUM(H12,M12)</f>
        <v>4</v>
      </c>
      <c r="S12" s="471"/>
    </row>
    <row r="13" spans="1:19" x14ac:dyDescent="0.25">
      <c r="A13" s="724">
        <v>2</v>
      </c>
      <c r="B13" s="93" t="str">
        <f>'9'!B10</f>
        <v>Damar</v>
      </c>
      <c r="C13" s="93" t="str">
        <f>'9'!C10</f>
        <v>Mengkubang</v>
      </c>
      <c r="D13" s="497">
        <v>0</v>
      </c>
      <c r="E13" s="498">
        <v>1</v>
      </c>
      <c r="F13" s="497">
        <f t="shared" ref="F13:F18" si="3">SUM(D13:E13)</f>
        <v>1</v>
      </c>
      <c r="G13" s="499">
        <v>0</v>
      </c>
      <c r="H13" s="498">
        <f t="shared" ref="H13:H18" si="4">SUM(F13:G13)</f>
        <v>1</v>
      </c>
      <c r="I13" s="499">
        <v>1</v>
      </c>
      <c r="J13" s="498">
        <v>0</v>
      </c>
      <c r="K13" s="497">
        <f t="shared" ref="K13:K18" si="5">SUM(I13:J13)</f>
        <v>1</v>
      </c>
      <c r="L13" s="498">
        <v>0</v>
      </c>
      <c r="M13" s="498">
        <f t="shared" ref="M13:M18" si="6">SUM(K13:L13)</f>
        <v>1</v>
      </c>
      <c r="N13" s="497">
        <f t="shared" ref="N13:N18" si="7">SUM(D13,I13)</f>
        <v>1</v>
      </c>
      <c r="O13" s="497">
        <f t="shared" si="0"/>
        <v>1</v>
      </c>
      <c r="P13" s="498">
        <f t="shared" ref="P13:P18" si="8">SUM(F13,K13)</f>
        <v>2</v>
      </c>
      <c r="Q13" s="498">
        <f t="shared" si="1"/>
        <v>0</v>
      </c>
      <c r="R13" s="498">
        <f t="shared" si="2"/>
        <v>2</v>
      </c>
      <c r="S13" s="471"/>
    </row>
    <row r="14" spans="1:19" x14ac:dyDescent="0.25">
      <c r="A14" s="724">
        <v>3</v>
      </c>
      <c r="B14" s="93" t="str">
        <f>'9'!B11</f>
        <v>Kelapa Kampit</v>
      </c>
      <c r="C14" s="93" t="str">
        <f>'9'!C11</f>
        <v>Kelapa Kampit</v>
      </c>
      <c r="D14" s="497">
        <v>1</v>
      </c>
      <c r="E14" s="498">
        <v>1</v>
      </c>
      <c r="F14" s="497">
        <f t="shared" si="3"/>
        <v>2</v>
      </c>
      <c r="G14" s="499">
        <v>0</v>
      </c>
      <c r="H14" s="498">
        <f t="shared" si="4"/>
        <v>2</v>
      </c>
      <c r="I14" s="499">
        <v>0</v>
      </c>
      <c r="J14" s="498">
        <v>0</v>
      </c>
      <c r="K14" s="497">
        <f t="shared" si="5"/>
        <v>0</v>
      </c>
      <c r="L14" s="498">
        <v>1</v>
      </c>
      <c r="M14" s="498">
        <f>SUM(K14:L14)</f>
        <v>1</v>
      </c>
      <c r="N14" s="497">
        <f t="shared" si="7"/>
        <v>1</v>
      </c>
      <c r="O14" s="497">
        <f t="shared" si="0"/>
        <v>1</v>
      </c>
      <c r="P14" s="498">
        <f t="shared" si="8"/>
        <v>2</v>
      </c>
      <c r="Q14" s="498">
        <f t="shared" si="1"/>
        <v>1</v>
      </c>
      <c r="R14" s="498">
        <f t="shared" si="2"/>
        <v>3</v>
      </c>
      <c r="S14" s="471"/>
    </row>
    <row r="15" spans="1:19" x14ac:dyDescent="0.25">
      <c r="A15" s="724">
        <v>4</v>
      </c>
      <c r="B15" s="93" t="str">
        <f>'9'!B12</f>
        <v>Gantung</v>
      </c>
      <c r="C15" s="93" t="str">
        <f>'9'!C12</f>
        <v>Gantung</v>
      </c>
      <c r="D15" s="497">
        <v>3</v>
      </c>
      <c r="E15" s="498">
        <v>0</v>
      </c>
      <c r="F15" s="497">
        <f t="shared" si="3"/>
        <v>3</v>
      </c>
      <c r="G15" s="499">
        <v>1</v>
      </c>
      <c r="H15" s="498">
        <f t="shared" si="4"/>
        <v>4</v>
      </c>
      <c r="I15" s="499">
        <v>1</v>
      </c>
      <c r="J15" s="498">
        <v>0</v>
      </c>
      <c r="K15" s="497">
        <f t="shared" si="5"/>
        <v>1</v>
      </c>
      <c r="L15" s="498">
        <v>0</v>
      </c>
      <c r="M15" s="498">
        <f t="shared" si="6"/>
        <v>1</v>
      </c>
      <c r="N15" s="497">
        <f t="shared" si="7"/>
        <v>4</v>
      </c>
      <c r="O15" s="497">
        <f t="shared" si="0"/>
        <v>0</v>
      </c>
      <c r="P15" s="498">
        <f t="shared" si="8"/>
        <v>4</v>
      </c>
      <c r="Q15" s="498">
        <f t="shared" si="1"/>
        <v>1</v>
      </c>
      <c r="R15" s="498">
        <f t="shared" si="2"/>
        <v>5</v>
      </c>
      <c r="S15" s="471"/>
    </row>
    <row r="16" spans="1:19" x14ac:dyDescent="0.25">
      <c r="A16" s="724">
        <v>5</v>
      </c>
      <c r="B16" s="93" t="str">
        <f>'9'!B13</f>
        <v>Simpang Renggiang</v>
      </c>
      <c r="C16" s="93" t="str">
        <f>'9'!C13</f>
        <v>Renggiang</v>
      </c>
      <c r="D16" s="497">
        <v>2</v>
      </c>
      <c r="E16" s="498">
        <v>0</v>
      </c>
      <c r="F16" s="497">
        <f t="shared" si="3"/>
        <v>2</v>
      </c>
      <c r="G16" s="499">
        <v>0</v>
      </c>
      <c r="H16" s="498">
        <f t="shared" si="4"/>
        <v>2</v>
      </c>
      <c r="I16" s="499">
        <v>1</v>
      </c>
      <c r="J16" s="498">
        <v>0</v>
      </c>
      <c r="K16" s="497">
        <f t="shared" si="5"/>
        <v>1</v>
      </c>
      <c r="L16" s="498">
        <v>0</v>
      </c>
      <c r="M16" s="498">
        <f t="shared" si="6"/>
        <v>1</v>
      </c>
      <c r="N16" s="497">
        <f t="shared" si="7"/>
        <v>3</v>
      </c>
      <c r="O16" s="497">
        <f t="shared" si="0"/>
        <v>0</v>
      </c>
      <c r="P16" s="498">
        <f t="shared" si="8"/>
        <v>3</v>
      </c>
      <c r="Q16" s="498">
        <f t="shared" si="1"/>
        <v>0</v>
      </c>
      <c r="R16" s="498">
        <f t="shared" si="2"/>
        <v>3</v>
      </c>
      <c r="S16" s="471"/>
    </row>
    <row r="17" spans="1:19" x14ac:dyDescent="0.25">
      <c r="A17" s="724">
        <v>6</v>
      </c>
      <c r="B17" s="93" t="str">
        <f>'9'!B14</f>
        <v>Simpang Pesak</v>
      </c>
      <c r="C17" s="93" t="str">
        <f>'9'!C14</f>
        <v>Simpang Pesak</v>
      </c>
      <c r="D17" s="497">
        <v>1</v>
      </c>
      <c r="E17" s="498">
        <v>0</v>
      </c>
      <c r="F17" s="497">
        <f t="shared" si="3"/>
        <v>1</v>
      </c>
      <c r="G17" s="499">
        <v>0</v>
      </c>
      <c r="H17" s="498">
        <f t="shared" si="4"/>
        <v>1</v>
      </c>
      <c r="I17" s="499">
        <v>0</v>
      </c>
      <c r="J17" s="498">
        <v>0</v>
      </c>
      <c r="K17" s="497">
        <f t="shared" si="5"/>
        <v>0</v>
      </c>
      <c r="L17" s="498">
        <v>0</v>
      </c>
      <c r="M17" s="498">
        <f t="shared" si="6"/>
        <v>0</v>
      </c>
      <c r="N17" s="497">
        <f t="shared" si="7"/>
        <v>1</v>
      </c>
      <c r="O17" s="497">
        <f t="shared" si="0"/>
        <v>0</v>
      </c>
      <c r="P17" s="498">
        <f t="shared" si="8"/>
        <v>1</v>
      </c>
      <c r="Q17" s="498">
        <f t="shared" si="1"/>
        <v>0</v>
      </c>
      <c r="R17" s="498">
        <f t="shared" si="2"/>
        <v>1</v>
      </c>
      <c r="S17" s="471"/>
    </row>
    <row r="18" spans="1:19" x14ac:dyDescent="0.25">
      <c r="A18" s="724">
        <v>7</v>
      </c>
      <c r="B18" s="93" t="str">
        <f>'9'!B15</f>
        <v>Dendang</v>
      </c>
      <c r="C18" s="93" t="str">
        <f>'9'!C15</f>
        <v>Dendang</v>
      </c>
      <c r="D18" s="497">
        <v>1</v>
      </c>
      <c r="E18" s="498">
        <v>0</v>
      </c>
      <c r="F18" s="497">
        <f t="shared" si="3"/>
        <v>1</v>
      </c>
      <c r="G18" s="499">
        <v>0</v>
      </c>
      <c r="H18" s="498">
        <f t="shared" si="4"/>
        <v>1</v>
      </c>
      <c r="I18" s="499">
        <v>0</v>
      </c>
      <c r="J18" s="498">
        <v>0</v>
      </c>
      <c r="K18" s="497">
        <f t="shared" si="5"/>
        <v>0</v>
      </c>
      <c r="L18" s="498">
        <v>0</v>
      </c>
      <c r="M18" s="498">
        <f t="shared" si="6"/>
        <v>0</v>
      </c>
      <c r="N18" s="497">
        <f t="shared" si="7"/>
        <v>1</v>
      </c>
      <c r="O18" s="497">
        <f t="shared" si="0"/>
        <v>0</v>
      </c>
      <c r="P18" s="498">
        <f t="shared" si="8"/>
        <v>1</v>
      </c>
      <c r="Q18" s="498">
        <f t="shared" si="1"/>
        <v>0</v>
      </c>
      <c r="R18" s="498">
        <f t="shared" si="2"/>
        <v>1</v>
      </c>
      <c r="S18" s="471"/>
    </row>
    <row r="19" spans="1:19" x14ac:dyDescent="0.25">
      <c r="A19" s="487"/>
      <c r="B19" s="110"/>
      <c r="C19" s="110"/>
      <c r="D19" s="500"/>
      <c r="E19" s="500"/>
      <c r="F19" s="500"/>
      <c r="G19" s="500"/>
      <c r="H19" s="501"/>
      <c r="I19" s="500"/>
      <c r="J19" s="500"/>
      <c r="K19" s="501"/>
      <c r="L19" s="501"/>
      <c r="M19" s="501"/>
      <c r="N19" s="500"/>
      <c r="O19" s="500"/>
      <c r="P19" s="501"/>
      <c r="Q19" s="501"/>
      <c r="R19" s="501"/>
      <c r="S19" s="471"/>
    </row>
    <row r="20" spans="1:19" ht="20.100000000000001" customHeight="1" x14ac:dyDescent="0.25">
      <c r="A20" s="378" t="s">
        <v>476</v>
      </c>
      <c r="B20" s="378"/>
      <c r="C20" s="378"/>
      <c r="D20" s="502">
        <f t="shared" ref="D20:R20" si="9">SUM(D12:D19)</f>
        <v>11</v>
      </c>
      <c r="E20" s="502">
        <f t="shared" si="9"/>
        <v>2</v>
      </c>
      <c r="F20" s="502">
        <f t="shared" si="9"/>
        <v>13</v>
      </c>
      <c r="G20" s="502">
        <f t="shared" si="9"/>
        <v>1</v>
      </c>
      <c r="H20" s="502">
        <f t="shared" si="9"/>
        <v>14</v>
      </c>
      <c r="I20" s="502">
        <f t="shared" si="9"/>
        <v>3</v>
      </c>
      <c r="J20" s="502">
        <f t="shared" si="9"/>
        <v>1</v>
      </c>
      <c r="K20" s="502">
        <f t="shared" si="9"/>
        <v>4</v>
      </c>
      <c r="L20" s="502">
        <f t="shared" si="9"/>
        <v>1</v>
      </c>
      <c r="M20" s="502">
        <f t="shared" si="9"/>
        <v>5</v>
      </c>
      <c r="N20" s="502">
        <f t="shared" si="9"/>
        <v>14</v>
      </c>
      <c r="O20" s="502">
        <f t="shared" si="9"/>
        <v>3</v>
      </c>
      <c r="P20" s="502">
        <f t="shared" si="9"/>
        <v>17</v>
      </c>
      <c r="Q20" s="502">
        <f t="shared" si="9"/>
        <v>2</v>
      </c>
      <c r="R20" s="502">
        <f t="shared" si="9"/>
        <v>19</v>
      </c>
      <c r="S20" s="471"/>
    </row>
    <row r="21" spans="1:19" ht="20.100000000000001" customHeight="1" thickBot="1" x14ac:dyDescent="0.3">
      <c r="A21" s="1329" t="s">
        <v>633</v>
      </c>
      <c r="B21" s="1330"/>
      <c r="C21" s="1330"/>
      <c r="D21" s="1062">
        <f>IFERROR(D20/'21'!$D$20*1000,0)</f>
        <v>11.235955056179774</v>
      </c>
      <c r="E21" s="1063"/>
      <c r="F21" s="1062">
        <f>IFERROR(F20/'21'!$D$20*1000,0)</f>
        <v>13.278855975485188</v>
      </c>
      <c r="G21" s="1062">
        <f>IFERROR(G20/'21'!$D$20*1000,0)</f>
        <v>1.021450459652707</v>
      </c>
      <c r="H21" s="1062">
        <f>IFERROR(H20/'21'!$D$20*1000,0)</f>
        <v>14.300306435137896</v>
      </c>
      <c r="I21" s="1062">
        <f>IFERROR(I20/'21'!$G$20*1000,0)</f>
        <v>3.2397408207343412</v>
      </c>
      <c r="J21" s="1063"/>
      <c r="K21" s="1062">
        <f>IFERROR(K20/'21'!$G$20*1000,0)</f>
        <v>4.3196544276457889</v>
      </c>
      <c r="L21" s="1062">
        <f>IFERROR(L20/'21'!$G$20*1000,0)</f>
        <v>1.0799136069114472</v>
      </c>
      <c r="M21" s="1062">
        <f>IFERROR(M20/'21'!$G$20*1000,0)</f>
        <v>5.3995680345572348</v>
      </c>
      <c r="N21" s="1062">
        <f>IFERROR(N20/'21'!$J$20*1000,)</f>
        <v>7.349081364829396</v>
      </c>
      <c r="O21" s="1063"/>
      <c r="P21" s="1062">
        <f>IFERROR(P20/'21'!$J$20*1000,0)</f>
        <v>8.9238845144356951</v>
      </c>
      <c r="Q21" s="1062">
        <f>IFERROR(Q20/'21'!$J$20*1000,0)</f>
        <v>1.0498687664041995</v>
      </c>
      <c r="R21" s="1062">
        <f>IFERROR(R20/'21'!$J$20*1000,0)</f>
        <v>9.9737532808398957</v>
      </c>
      <c r="S21" s="503"/>
    </row>
    <row r="23" spans="1:19" x14ac:dyDescent="0.25">
      <c r="A23" s="473" t="s">
        <v>548</v>
      </c>
      <c r="B23" s="473"/>
    </row>
    <row r="24" spans="1:19" x14ac:dyDescent="0.25">
      <c r="A24" s="473" t="s">
        <v>634</v>
      </c>
      <c r="B24" s="473"/>
    </row>
    <row r="25" spans="1:19" x14ac:dyDescent="0.25">
      <c r="A25" s="473"/>
      <c r="B25" s="473"/>
    </row>
  </sheetData>
  <mergeCells count="17">
    <mergeCell ref="O9:O10"/>
    <mergeCell ref="P9:R9"/>
    <mergeCell ref="A7:A10"/>
    <mergeCell ref="B7:B10"/>
    <mergeCell ref="C7:C10"/>
    <mergeCell ref="D7:R7"/>
    <mergeCell ref="D8:H8"/>
    <mergeCell ref="I8:M8"/>
    <mergeCell ref="N8:R8"/>
    <mergeCell ref="E9:E10"/>
    <mergeCell ref="F9:H9"/>
    <mergeCell ref="A21:C21"/>
    <mergeCell ref="D9:D10"/>
    <mergeCell ref="I9:I10"/>
    <mergeCell ref="N9:N10"/>
    <mergeCell ref="J9:J10"/>
    <mergeCell ref="K9:M9"/>
  </mergeCells>
  <conditionalFormatting sqref="F12:F18">
    <cfRule type="cellIs" dxfId="5" priority="6" stopIfTrue="1" operator="lessThan">
      <formula>$D12</formula>
    </cfRule>
  </conditionalFormatting>
  <conditionalFormatting sqref="P12:P18">
    <cfRule type="cellIs" dxfId="4" priority="4" stopIfTrue="1" operator="lessThan">
      <formula>#REF!</formula>
    </cfRule>
  </conditionalFormatting>
  <conditionalFormatting sqref="Q12:R18">
    <cfRule type="cellIs" dxfId="3" priority="2" stopIfTrue="1" operator="lessThan">
      <formula>#REF!</formula>
    </cfRule>
  </conditionalFormatting>
  <conditionalFormatting sqref="D12:D18">
    <cfRule type="cellIs" dxfId="2" priority="1" stopIfTrue="1" operator="lessThan">
      <formula>$D12</formula>
    </cfRule>
  </conditionalFormatting>
  <printOptions horizontalCentered="1"/>
  <pageMargins left="0.74803149606299202" right="0.74803149606299202" top="0.98425196850393704" bottom="0.98425196850393704" header="0.511811023622047" footer="0.511811023622047"/>
  <pageSetup paperSize="9" scale="52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rgb="FF92D050"/>
    <pageSetUpPr fitToPage="1"/>
  </sheetPr>
  <dimension ref="A1:U22"/>
  <sheetViews>
    <sheetView topLeftCell="C1" zoomScaleNormal="100" workbookViewId="0">
      <selection activeCell="C20" sqref="C20"/>
    </sheetView>
  </sheetViews>
  <sheetFormatPr defaultColWidth="12.5703125" defaultRowHeight="15" x14ac:dyDescent="0.25"/>
  <cols>
    <col min="1" max="1" width="5.5703125" style="109" customWidth="1"/>
    <col min="2" max="2" width="21.5703125" style="109" customWidth="1"/>
    <col min="3" max="3" width="19.7109375" style="109" customWidth="1"/>
    <col min="4" max="4" width="16.7109375" style="109" customWidth="1"/>
    <col min="5" max="5" width="10.7109375" style="109" customWidth="1"/>
    <col min="6" max="6" width="16" style="109" customWidth="1"/>
    <col min="7" max="7" width="10.7109375" style="109" customWidth="1"/>
    <col min="8" max="8" width="13.42578125" style="109" customWidth="1"/>
    <col min="9" max="9" width="10.7109375" style="109" customWidth="1"/>
    <col min="10" max="10" width="19.7109375" style="109" customWidth="1"/>
    <col min="11" max="11" width="10.7109375" style="109" customWidth="1"/>
    <col min="12" max="12" width="12" style="109" customWidth="1"/>
    <col min="13" max="13" width="12.7109375" style="109" customWidth="1"/>
    <col min="14" max="14" width="10.7109375" style="109" customWidth="1"/>
    <col min="15" max="15" width="13.140625" style="109" customWidth="1"/>
    <col min="16" max="16" width="13.28515625" style="109" customWidth="1"/>
    <col min="17" max="17" width="14" style="109" customWidth="1"/>
    <col min="18" max="18" width="10.7109375" style="109" customWidth="1"/>
    <col min="19" max="19" width="12.7109375" style="109" customWidth="1"/>
    <col min="20" max="20" width="10.7109375" style="109" customWidth="1"/>
    <col min="21" max="247" width="9.28515625" style="109" customWidth="1"/>
    <col min="248" max="248" width="5.5703125" style="109" customWidth="1"/>
    <col min="249" max="249" width="21.5703125" style="109" customWidth="1"/>
    <col min="250" max="250" width="19.7109375" style="109" customWidth="1"/>
    <col min="251" max="253" width="12.5703125" style="109"/>
    <col min="254" max="254" width="5.5703125" style="109" customWidth="1"/>
    <col min="255" max="255" width="21.5703125" style="109" customWidth="1"/>
    <col min="256" max="256" width="19.7109375" style="109" customWidth="1"/>
    <col min="257" max="260" width="9.5703125" style="109" customWidth="1"/>
    <col min="261" max="261" width="10.42578125" style="109" customWidth="1"/>
    <col min="262" max="266" width="9.5703125" style="109" customWidth="1"/>
    <col min="267" max="268" width="10.7109375" style="109" customWidth="1"/>
    <col min="269" max="276" width="9.5703125" style="109" customWidth="1"/>
    <col min="277" max="503" width="9.28515625" style="109" customWidth="1"/>
    <col min="504" max="504" width="5.5703125" style="109" customWidth="1"/>
    <col min="505" max="505" width="21.5703125" style="109" customWidth="1"/>
    <col min="506" max="506" width="19.7109375" style="109" customWidth="1"/>
    <col min="507" max="509" width="12.5703125" style="109"/>
    <col min="510" max="510" width="5.5703125" style="109" customWidth="1"/>
    <col min="511" max="511" width="21.5703125" style="109" customWidth="1"/>
    <col min="512" max="512" width="19.7109375" style="109" customWidth="1"/>
    <col min="513" max="516" width="9.5703125" style="109" customWidth="1"/>
    <col min="517" max="517" width="10.42578125" style="109" customWidth="1"/>
    <col min="518" max="522" width="9.5703125" style="109" customWidth="1"/>
    <col min="523" max="524" width="10.7109375" style="109" customWidth="1"/>
    <col min="525" max="532" width="9.5703125" style="109" customWidth="1"/>
    <col min="533" max="759" width="9.28515625" style="109" customWidth="1"/>
    <col min="760" max="760" width="5.5703125" style="109" customWidth="1"/>
    <col min="761" max="761" width="21.5703125" style="109" customWidth="1"/>
    <col min="762" max="762" width="19.7109375" style="109" customWidth="1"/>
    <col min="763" max="765" width="12.5703125" style="109"/>
    <col min="766" max="766" width="5.5703125" style="109" customWidth="1"/>
    <col min="767" max="767" width="21.5703125" style="109" customWidth="1"/>
    <col min="768" max="768" width="19.7109375" style="109" customWidth="1"/>
    <col min="769" max="772" width="9.5703125" style="109" customWidth="1"/>
    <col min="773" max="773" width="10.42578125" style="109" customWidth="1"/>
    <col min="774" max="778" width="9.5703125" style="109" customWidth="1"/>
    <col min="779" max="780" width="10.7109375" style="109" customWidth="1"/>
    <col min="781" max="788" width="9.5703125" style="109" customWidth="1"/>
    <col min="789" max="1015" width="9.28515625" style="109" customWidth="1"/>
    <col min="1016" max="1016" width="5.5703125" style="109" customWidth="1"/>
    <col min="1017" max="1017" width="21.5703125" style="109" customWidth="1"/>
    <col min="1018" max="1018" width="19.7109375" style="109" customWidth="1"/>
    <col min="1019" max="1021" width="12.5703125" style="109"/>
    <col min="1022" max="1022" width="5.5703125" style="109" customWidth="1"/>
    <col min="1023" max="1023" width="21.5703125" style="109" customWidth="1"/>
    <col min="1024" max="1024" width="19.7109375" style="109" customWidth="1"/>
    <col min="1025" max="1028" width="9.5703125" style="109" customWidth="1"/>
    <col min="1029" max="1029" width="10.42578125" style="109" customWidth="1"/>
    <col min="1030" max="1034" width="9.5703125" style="109" customWidth="1"/>
    <col min="1035" max="1036" width="10.7109375" style="109" customWidth="1"/>
    <col min="1037" max="1044" width="9.5703125" style="109" customWidth="1"/>
    <col min="1045" max="1271" width="9.28515625" style="109" customWidth="1"/>
    <col min="1272" max="1272" width="5.5703125" style="109" customWidth="1"/>
    <col min="1273" max="1273" width="21.5703125" style="109" customWidth="1"/>
    <col min="1274" max="1274" width="19.7109375" style="109" customWidth="1"/>
    <col min="1275" max="1277" width="12.5703125" style="109"/>
    <col min="1278" max="1278" width="5.5703125" style="109" customWidth="1"/>
    <col min="1279" max="1279" width="21.5703125" style="109" customWidth="1"/>
    <col min="1280" max="1280" width="19.7109375" style="109" customWidth="1"/>
    <col min="1281" max="1284" width="9.5703125" style="109" customWidth="1"/>
    <col min="1285" max="1285" width="10.42578125" style="109" customWidth="1"/>
    <col min="1286" max="1290" width="9.5703125" style="109" customWidth="1"/>
    <col min="1291" max="1292" width="10.7109375" style="109" customWidth="1"/>
    <col min="1293" max="1300" width="9.5703125" style="109" customWidth="1"/>
    <col min="1301" max="1527" width="9.28515625" style="109" customWidth="1"/>
    <col min="1528" max="1528" width="5.5703125" style="109" customWidth="1"/>
    <col min="1529" max="1529" width="21.5703125" style="109" customWidth="1"/>
    <col min="1530" max="1530" width="19.7109375" style="109" customWidth="1"/>
    <col min="1531" max="1533" width="12.5703125" style="109"/>
    <col min="1534" max="1534" width="5.5703125" style="109" customWidth="1"/>
    <col min="1535" max="1535" width="21.5703125" style="109" customWidth="1"/>
    <col min="1536" max="1536" width="19.7109375" style="109" customWidth="1"/>
    <col min="1537" max="1540" width="9.5703125" style="109" customWidth="1"/>
    <col min="1541" max="1541" width="10.42578125" style="109" customWidth="1"/>
    <col min="1542" max="1546" width="9.5703125" style="109" customWidth="1"/>
    <col min="1547" max="1548" width="10.7109375" style="109" customWidth="1"/>
    <col min="1549" max="1556" width="9.5703125" style="109" customWidth="1"/>
    <col min="1557" max="1783" width="9.28515625" style="109" customWidth="1"/>
    <col min="1784" max="1784" width="5.5703125" style="109" customWidth="1"/>
    <col min="1785" max="1785" width="21.5703125" style="109" customWidth="1"/>
    <col min="1786" max="1786" width="19.7109375" style="109" customWidth="1"/>
    <col min="1787" max="1789" width="12.5703125" style="109"/>
    <col min="1790" max="1790" width="5.5703125" style="109" customWidth="1"/>
    <col min="1791" max="1791" width="21.5703125" style="109" customWidth="1"/>
    <col min="1792" max="1792" width="19.7109375" style="109" customWidth="1"/>
    <col min="1793" max="1796" width="9.5703125" style="109" customWidth="1"/>
    <col min="1797" max="1797" width="10.42578125" style="109" customWidth="1"/>
    <col min="1798" max="1802" width="9.5703125" style="109" customWidth="1"/>
    <col min="1803" max="1804" width="10.7109375" style="109" customWidth="1"/>
    <col min="1805" max="1812" width="9.5703125" style="109" customWidth="1"/>
    <col min="1813" max="2039" width="9.28515625" style="109" customWidth="1"/>
    <col min="2040" max="2040" width="5.5703125" style="109" customWidth="1"/>
    <col min="2041" max="2041" width="21.5703125" style="109" customWidth="1"/>
    <col min="2042" max="2042" width="19.7109375" style="109" customWidth="1"/>
    <col min="2043" max="2045" width="12.5703125" style="109"/>
    <col min="2046" max="2046" width="5.5703125" style="109" customWidth="1"/>
    <col min="2047" max="2047" width="21.5703125" style="109" customWidth="1"/>
    <col min="2048" max="2048" width="19.7109375" style="109" customWidth="1"/>
    <col min="2049" max="2052" width="9.5703125" style="109" customWidth="1"/>
    <col min="2053" max="2053" width="10.42578125" style="109" customWidth="1"/>
    <col min="2054" max="2058" width="9.5703125" style="109" customWidth="1"/>
    <col min="2059" max="2060" width="10.7109375" style="109" customWidth="1"/>
    <col min="2061" max="2068" width="9.5703125" style="109" customWidth="1"/>
    <col min="2069" max="2295" width="9.28515625" style="109" customWidth="1"/>
    <col min="2296" max="2296" width="5.5703125" style="109" customWidth="1"/>
    <col min="2297" max="2297" width="21.5703125" style="109" customWidth="1"/>
    <col min="2298" max="2298" width="19.7109375" style="109" customWidth="1"/>
    <col min="2299" max="2301" width="12.5703125" style="109"/>
    <col min="2302" max="2302" width="5.5703125" style="109" customWidth="1"/>
    <col min="2303" max="2303" width="21.5703125" style="109" customWidth="1"/>
    <col min="2304" max="2304" width="19.7109375" style="109" customWidth="1"/>
    <col min="2305" max="2308" width="9.5703125" style="109" customWidth="1"/>
    <col min="2309" max="2309" width="10.42578125" style="109" customWidth="1"/>
    <col min="2310" max="2314" width="9.5703125" style="109" customWidth="1"/>
    <col min="2315" max="2316" width="10.7109375" style="109" customWidth="1"/>
    <col min="2317" max="2324" width="9.5703125" style="109" customWidth="1"/>
    <col min="2325" max="2551" width="9.28515625" style="109" customWidth="1"/>
    <col min="2552" max="2552" width="5.5703125" style="109" customWidth="1"/>
    <col min="2553" max="2553" width="21.5703125" style="109" customWidth="1"/>
    <col min="2554" max="2554" width="19.7109375" style="109" customWidth="1"/>
    <col min="2555" max="2557" width="12.5703125" style="109"/>
    <col min="2558" max="2558" width="5.5703125" style="109" customWidth="1"/>
    <col min="2559" max="2559" width="21.5703125" style="109" customWidth="1"/>
    <col min="2560" max="2560" width="19.7109375" style="109" customWidth="1"/>
    <col min="2561" max="2564" width="9.5703125" style="109" customWidth="1"/>
    <col min="2565" max="2565" width="10.42578125" style="109" customWidth="1"/>
    <col min="2566" max="2570" width="9.5703125" style="109" customWidth="1"/>
    <col min="2571" max="2572" width="10.7109375" style="109" customWidth="1"/>
    <col min="2573" max="2580" width="9.5703125" style="109" customWidth="1"/>
    <col min="2581" max="2807" width="9.28515625" style="109" customWidth="1"/>
    <col min="2808" max="2808" width="5.5703125" style="109" customWidth="1"/>
    <col min="2809" max="2809" width="21.5703125" style="109" customWidth="1"/>
    <col min="2810" max="2810" width="19.7109375" style="109" customWidth="1"/>
    <col min="2811" max="2813" width="12.5703125" style="109"/>
    <col min="2814" max="2814" width="5.5703125" style="109" customWidth="1"/>
    <col min="2815" max="2815" width="21.5703125" style="109" customWidth="1"/>
    <col min="2816" max="2816" width="19.7109375" style="109" customWidth="1"/>
    <col min="2817" max="2820" width="9.5703125" style="109" customWidth="1"/>
    <col min="2821" max="2821" width="10.42578125" style="109" customWidth="1"/>
    <col min="2822" max="2826" width="9.5703125" style="109" customWidth="1"/>
    <col min="2827" max="2828" width="10.7109375" style="109" customWidth="1"/>
    <col min="2829" max="2836" width="9.5703125" style="109" customWidth="1"/>
    <col min="2837" max="3063" width="9.28515625" style="109" customWidth="1"/>
    <col min="3064" max="3064" width="5.5703125" style="109" customWidth="1"/>
    <col min="3065" max="3065" width="21.5703125" style="109" customWidth="1"/>
    <col min="3066" max="3066" width="19.7109375" style="109" customWidth="1"/>
    <col min="3067" max="3069" width="12.5703125" style="109"/>
    <col min="3070" max="3070" width="5.5703125" style="109" customWidth="1"/>
    <col min="3071" max="3071" width="21.5703125" style="109" customWidth="1"/>
    <col min="3072" max="3072" width="19.7109375" style="109" customWidth="1"/>
    <col min="3073" max="3076" width="9.5703125" style="109" customWidth="1"/>
    <col min="3077" max="3077" width="10.42578125" style="109" customWidth="1"/>
    <col min="3078" max="3082" width="9.5703125" style="109" customWidth="1"/>
    <col min="3083" max="3084" width="10.7109375" style="109" customWidth="1"/>
    <col min="3085" max="3092" width="9.5703125" style="109" customWidth="1"/>
    <col min="3093" max="3319" width="9.28515625" style="109" customWidth="1"/>
    <col min="3320" max="3320" width="5.5703125" style="109" customWidth="1"/>
    <col min="3321" max="3321" width="21.5703125" style="109" customWidth="1"/>
    <col min="3322" max="3322" width="19.7109375" style="109" customWidth="1"/>
    <col min="3323" max="3325" width="12.5703125" style="109"/>
    <col min="3326" max="3326" width="5.5703125" style="109" customWidth="1"/>
    <col min="3327" max="3327" width="21.5703125" style="109" customWidth="1"/>
    <col min="3328" max="3328" width="19.7109375" style="109" customWidth="1"/>
    <col min="3329" max="3332" width="9.5703125" style="109" customWidth="1"/>
    <col min="3333" max="3333" width="10.42578125" style="109" customWidth="1"/>
    <col min="3334" max="3338" width="9.5703125" style="109" customWidth="1"/>
    <col min="3339" max="3340" width="10.7109375" style="109" customWidth="1"/>
    <col min="3341" max="3348" width="9.5703125" style="109" customWidth="1"/>
    <col min="3349" max="3575" width="9.28515625" style="109" customWidth="1"/>
    <col min="3576" max="3576" width="5.5703125" style="109" customWidth="1"/>
    <col min="3577" max="3577" width="21.5703125" style="109" customWidth="1"/>
    <col min="3578" max="3578" width="19.7109375" style="109" customWidth="1"/>
    <col min="3579" max="3581" width="12.5703125" style="109"/>
    <col min="3582" max="3582" width="5.5703125" style="109" customWidth="1"/>
    <col min="3583" max="3583" width="21.5703125" style="109" customWidth="1"/>
    <col min="3584" max="3584" width="19.7109375" style="109" customWidth="1"/>
    <col min="3585" max="3588" width="9.5703125" style="109" customWidth="1"/>
    <col min="3589" max="3589" width="10.42578125" style="109" customWidth="1"/>
    <col min="3590" max="3594" width="9.5703125" style="109" customWidth="1"/>
    <col min="3595" max="3596" width="10.7109375" style="109" customWidth="1"/>
    <col min="3597" max="3604" width="9.5703125" style="109" customWidth="1"/>
    <col min="3605" max="3831" width="9.28515625" style="109" customWidth="1"/>
    <col min="3832" max="3832" width="5.5703125" style="109" customWidth="1"/>
    <col min="3833" max="3833" width="21.5703125" style="109" customWidth="1"/>
    <col min="3834" max="3834" width="19.7109375" style="109" customWidth="1"/>
    <col min="3835" max="3837" width="12.5703125" style="109"/>
    <col min="3838" max="3838" width="5.5703125" style="109" customWidth="1"/>
    <col min="3839" max="3839" width="21.5703125" style="109" customWidth="1"/>
    <col min="3840" max="3840" width="19.7109375" style="109" customWidth="1"/>
    <col min="3841" max="3844" width="9.5703125" style="109" customWidth="1"/>
    <col min="3845" max="3845" width="10.42578125" style="109" customWidth="1"/>
    <col min="3846" max="3850" width="9.5703125" style="109" customWidth="1"/>
    <col min="3851" max="3852" width="10.7109375" style="109" customWidth="1"/>
    <col min="3853" max="3860" width="9.5703125" style="109" customWidth="1"/>
    <col min="3861" max="4087" width="9.28515625" style="109" customWidth="1"/>
    <col min="4088" max="4088" width="5.5703125" style="109" customWidth="1"/>
    <col min="4089" max="4089" width="21.5703125" style="109" customWidth="1"/>
    <col min="4090" max="4090" width="19.7109375" style="109" customWidth="1"/>
    <col min="4091" max="4093" width="12.5703125" style="109"/>
    <col min="4094" max="4094" width="5.5703125" style="109" customWidth="1"/>
    <col min="4095" max="4095" width="21.5703125" style="109" customWidth="1"/>
    <col min="4096" max="4096" width="19.7109375" style="109" customWidth="1"/>
    <col min="4097" max="4100" width="9.5703125" style="109" customWidth="1"/>
    <col min="4101" max="4101" width="10.42578125" style="109" customWidth="1"/>
    <col min="4102" max="4106" width="9.5703125" style="109" customWidth="1"/>
    <col min="4107" max="4108" width="10.7109375" style="109" customWidth="1"/>
    <col min="4109" max="4116" width="9.5703125" style="109" customWidth="1"/>
    <col min="4117" max="4343" width="9.28515625" style="109" customWidth="1"/>
    <col min="4344" max="4344" width="5.5703125" style="109" customWidth="1"/>
    <col min="4345" max="4345" width="21.5703125" style="109" customWidth="1"/>
    <col min="4346" max="4346" width="19.7109375" style="109" customWidth="1"/>
    <col min="4347" max="4349" width="12.5703125" style="109"/>
    <col min="4350" max="4350" width="5.5703125" style="109" customWidth="1"/>
    <col min="4351" max="4351" width="21.5703125" style="109" customWidth="1"/>
    <col min="4352" max="4352" width="19.7109375" style="109" customWidth="1"/>
    <col min="4353" max="4356" width="9.5703125" style="109" customWidth="1"/>
    <col min="4357" max="4357" width="10.42578125" style="109" customWidth="1"/>
    <col min="4358" max="4362" width="9.5703125" style="109" customWidth="1"/>
    <col min="4363" max="4364" width="10.7109375" style="109" customWidth="1"/>
    <col min="4365" max="4372" width="9.5703125" style="109" customWidth="1"/>
    <col min="4373" max="4599" width="9.28515625" style="109" customWidth="1"/>
    <col min="4600" max="4600" width="5.5703125" style="109" customWidth="1"/>
    <col min="4601" max="4601" width="21.5703125" style="109" customWidth="1"/>
    <col min="4602" max="4602" width="19.7109375" style="109" customWidth="1"/>
    <col min="4603" max="4605" width="12.5703125" style="109"/>
    <col min="4606" max="4606" width="5.5703125" style="109" customWidth="1"/>
    <col min="4607" max="4607" width="21.5703125" style="109" customWidth="1"/>
    <col min="4608" max="4608" width="19.7109375" style="109" customWidth="1"/>
    <col min="4609" max="4612" width="9.5703125" style="109" customWidth="1"/>
    <col min="4613" max="4613" width="10.42578125" style="109" customWidth="1"/>
    <col min="4614" max="4618" width="9.5703125" style="109" customWidth="1"/>
    <col min="4619" max="4620" width="10.7109375" style="109" customWidth="1"/>
    <col min="4621" max="4628" width="9.5703125" style="109" customWidth="1"/>
    <col min="4629" max="4855" width="9.28515625" style="109" customWidth="1"/>
    <col min="4856" max="4856" width="5.5703125" style="109" customWidth="1"/>
    <col min="4857" max="4857" width="21.5703125" style="109" customWidth="1"/>
    <col min="4858" max="4858" width="19.7109375" style="109" customWidth="1"/>
    <col min="4859" max="4861" width="12.5703125" style="109"/>
    <col min="4862" max="4862" width="5.5703125" style="109" customWidth="1"/>
    <col min="4863" max="4863" width="21.5703125" style="109" customWidth="1"/>
    <col min="4864" max="4864" width="19.7109375" style="109" customWidth="1"/>
    <col min="4865" max="4868" width="9.5703125" style="109" customWidth="1"/>
    <col min="4869" max="4869" width="10.42578125" style="109" customWidth="1"/>
    <col min="4870" max="4874" width="9.5703125" style="109" customWidth="1"/>
    <col min="4875" max="4876" width="10.7109375" style="109" customWidth="1"/>
    <col min="4877" max="4884" width="9.5703125" style="109" customWidth="1"/>
    <col min="4885" max="5111" width="9.28515625" style="109" customWidth="1"/>
    <col min="5112" max="5112" width="5.5703125" style="109" customWidth="1"/>
    <col min="5113" max="5113" width="21.5703125" style="109" customWidth="1"/>
    <col min="5114" max="5114" width="19.7109375" style="109" customWidth="1"/>
    <col min="5115" max="5117" width="12.5703125" style="109"/>
    <col min="5118" max="5118" width="5.5703125" style="109" customWidth="1"/>
    <col min="5119" max="5119" width="21.5703125" style="109" customWidth="1"/>
    <col min="5120" max="5120" width="19.7109375" style="109" customWidth="1"/>
    <col min="5121" max="5124" width="9.5703125" style="109" customWidth="1"/>
    <col min="5125" max="5125" width="10.42578125" style="109" customWidth="1"/>
    <col min="5126" max="5130" width="9.5703125" style="109" customWidth="1"/>
    <col min="5131" max="5132" width="10.7109375" style="109" customWidth="1"/>
    <col min="5133" max="5140" width="9.5703125" style="109" customWidth="1"/>
    <col min="5141" max="5367" width="9.28515625" style="109" customWidth="1"/>
    <col min="5368" max="5368" width="5.5703125" style="109" customWidth="1"/>
    <col min="5369" max="5369" width="21.5703125" style="109" customWidth="1"/>
    <col min="5370" max="5370" width="19.7109375" style="109" customWidth="1"/>
    <col min="5371" max="5373" width="12.5703125" style="109"/>
    <col min="5374" max="5374" width="5.5703125" style="109" customWidth="1"/>
    <col min="5375" max="5375" width="21.5703125" style="109" customWidth="1"/>
    <col min="5376" max="5376" width="19.7109375" style="109" customWidth="1"/>
    <col min="5377" max="5380" width="9.5703125" style="109" customWidth="1"/>
    <col min="5381" max="5381" width="10.42578125" style="109" customWidth="1"/>
    <col min="5382" max="5386" width="9.5703125" style="109" customWidth="1"/>
    <col min="5387" max="5388" width="10.7109375" style="109" customWidth="1"/>
    <col min="5389" max="5396" width="9.5703125" style="109" customWidth="1"/>
    <col min="5397" max="5623" width="9.28515625" style="109" customWidth="1"/>
    <col min="5624" max="5624" width="5.5703125" style="109" customWidth="1"/>
    <col min="5625" max="5625" width="21.5703125" style="109" customWidth="1"/>
    <col min="5626" max="5626" width="19.7109375" style="109" customWidth="1"/>
    <col min="5627" max="5629" width="12.5703125" style="109"/>
    <col min="5630" max="5630" width="5.5703125" style="109" customWidth="1"/>
    <col min="5631" max="5631" width="21.5703125" style="109" customWidth="1"/>
    <col min="5632" max="5632" width="19.7109375" style="109" customWidth="1"/>
    <col min="5633" max="5636" width="9.5703125" style="109" customWidth="1"/>
    <col min="5637" max="5637" width="10.42578125" style="109" customWidth="1"/>
    <col min="5638" max="5642" width="9.5703125" style="109" customWidth="1"/>
    <col min="5643" max="5644" width="10.7109375" style="109" customWidth="1"/>
    <col min="5645" max="5652" width="9.5703125" style="109" customWidth="1"/>
    <col min="5653" max="5879" width="9.28515625" style="109" customWidth="1"/>
    <col min="5880" max="5880" width="5.5703125" style="109" customWidth="1"/>
    <col min="5881" max="5881" width="21.5703125" style="109" customWidth="1"/>
    <col min="5882" max="5882" width="19.7109375" style="109" customWidth="1"/>
    <col min="5883" max="5885" width="12.5703125" style="109"/>
    <col min="5886" max="5886" width="5.5703125" style="109" customWidth="1"/>
    <col min="5887" max="5887" width="21.5703125" style="109" customWidth="1"/>
    <col min="5888" max="5888" width="19.7109375" style="109" customWidth="1"/>
    <col min="5889" max="5892" width="9.5703125" style="109" customWidth="1"/>
    <col min="5893" max="5893" width="10.42578125" style="109" customWidth="1"/>
    <col min="5894" max="5898" width="9.5703125" style="109" customWidth="1"/>
    <col min="5899" max="5900" width="10.7109375" style="109" customWidth="1"/>
    <col min="5901" max="5908" width="9.5703125" style="109" customWidth="1"/>
    <col min="5909" max="6135" width="9.28515625" style="109" customWidth="1"/>
    <col min="6136" max="6136" width="5.5703125" style="109" customWidth="1"/>
    <col min="6137" max="6137" width="21.5703125" style="109" customWidth="1"/>
    <col min="6138" max="6138" width="19.7109375" style="109" customWidth="1"/>
    <col min="6139" max="6141" width="12.5703125" style="109"/>
    <col min="6142" max="6142" width="5.5703125" style="109" customWidth="1"/>
    <col min="6143" max="6143" width="21.5703125" style="109" customWidth="1"/>
    <col min="6144" max="6144" width="19.7109375" style="109" customWidth="1"/>
    <col min="6145" max="6148" width="9.5703125" style="109" customWidth="1"/>
    <col min="6149" max="6149" width="10.42578125" style="109" customWidth="1"/>
    <col min="6150" max="6154" width="9.5703125" style="109" customWidth="1"/>
    <col min="6155" max="6156" width="10.7109375" style="109" customWidth="1"/>
    <col min="6157" max="6164" width="9.5703125" style="109" customWidth="1"/>
    <col min="6165" max="6391" width="9.28515625" style="109" customWidth="1"/>
    <col min="6392" max="6392" width="5.5703125" style="109" customWidth="1"/>
    <col min="6393" max="6393" width="21.5703125" style="109" customWidth="1"/>
    <col min="6394" max="6394" width="19.7109375" style="109" customWidth="1"/>
    <col min="6395" max="6397" width="12.5703125" style="109"/>
    <col min="6398" max="6398" width="5.5703125" style="109" customWidth="1"/>
    <col min="6399" max="6399" width="21.5703125" style="109" customWidth="1"/>
    <col min="6400" max="6400" width="19.7109375" style="109" customWidth="1"/>
    <col min="6401" max="6404" width="9.5703125" style="109" customWidth="1"/>
    <col min="6405" max="6405" width="10.42578125" style="109" customWidth="1"/>
    <col min="6406" max="6410" width="9.5703125" style="109" customWidth="1"/>
    <col min="6411" max="6412" width="10.7109375" style="109" customWidth="1"/>
    <col min="6413" max="6420" width="9.5703125" style="109" customWidth="1"/>
    <col min="6421" max="6647" width="9.28515625" style="109" customWidth="1"/>
    <col min="6648" max="6648" width="5.5703125" style="109" customWidth="1"/>
    <col min="6649" max="6649" width="21.5703125" style="109" customWidth="1"/>
    <col min="6650" max="6650" width="19.7109375" style="109" customWidth="1"/>
    <col min="6651" max="6653" width="12.5703125" style="109"/>
    <col min="6654" max="6654" width="5.5703125" style="109" customWidth="1"/>
    <col min="6655" max="6655" width="21.5703125" style="109" customWidth="1"/>
    <col min="6656" max="6656" width="19.7109375" style="109" customWidth="1"/>
    <col min="6657" max="6660" width="9.5703125" style="109" customWidth="1"/>
    <col min="6661" max="6661" width="10.42578125" style="109" customWidth="1"/>
    <col min="6662" max="6666" width="9.5703125" style="109" customWidth="1"/>
    <col min="6667" max="6668" width="10.7109375" style="109" customWidth="1"/>
    <col min="6669" max="6676" width="9.5703125" style="109" customWidth="1"/>
    <col min="6677" max="6903" width="9.28515625" style="109" customWidth="1"/>
    <col min="6904" max="6904" width="5.5703125" style="109" customWidth="1"/>
    <col min="6905" max="6905" width="21.5703125" style="109" customWidth="1"/>
    <col min="6906" max="6906" width="19.7109375" style="109" customWidth="1"/>
    <col min="6907" max="6909" width="12.5703125" style="109"/>
    <col min="6910" max="6910" width="5.5703125" style="109" customWidth="1"/>
    <col min="6911" max="6911" width="21.5703125" style="109" customWidth="1"/>
    <col min="6912" max="6912" width="19.7109375" style="109" customWidth="1"/>
    <col min="6913" max="6916" width="9.5703125" style="109" customWidth="1"/>
    <col min="6917" max="6917" width="10.42578125" style="109" customWidth="1"/>
    <col min="6918" max="6922" width="9.5703125" style="109" customWidth="1"/>
    <col min="6923" max="6924" width="10.7109375" style="109" customWidth="1"/>
    <col min="6925" max="6932" width="9.5703125" style="109" customWidth="1"/>
    <col min="6933" max="7159" width="9.28515625" style="109" customWidth="1"/>
    <col min="7160" max="7160" width="5.5703125" style="109" customWidth="1"/>
    <col min="7161" max="7161" width="21.5703125" style="109" customWidth="1"/>
    <col min="7162" max="7162" width="19.7109375" style="109" customWidth="1"/>
    <col min="7163" max="7165" width="12.5703125" style="109"/>
    <col min="7166" max="7166" width="5.5703125" style="109" customWidth="1"/>
    <col min="7167" max="7167" width="21.5703125" style="109" customWidth="1"/>
    <col min="7168" max="7168" width="19.7109375" style="109" customWidth="1"/>
    <col min="7169" max="7172" width="9.5703125" style="109" customWidth="1"/>
    <col min="7173" max="7173" width="10.42578125" style="109" customWidth="1"/>
    <col min="7174" max="7178" width="9.5703125" style="109" customWidth="1"/>
    <col min="7179" max="7180" width="10.7109375" style="109" customWidth="1"/>
    <col min="7181" max="7188" width="9.5703125" style="109" customWidth="1"/>
    <col min="7189" max="7415" width="9.28515625" style="109" customWidth="1"/>
    <col min="7416" max="7416" width="5.5703125" style="109" customWidth="1"/>
    <col min="7417" max="7417" width="21.5703125" style="109" customWidth="1"/>
    <col min="7418" max="7418" width="19.7109375" style="109" customWidth="1"/>
    <col min="7419" max="7421" width="12.5703125" style="109"/>
    <col min="7422" max="7422" width="5.5703125" style="109" customWidth="1"/>
    <col min="7423" max="7423" width="21.5703125" style="109" customWidth="1"/>
    <col min="7424" max="7424" width="19.7109375" style="109" customWidth="1"/>
    <col min="7425" max="7428" width="9.5703125" style="109" customWidth="1"/>
    <col min="7429" max="7429" width="10.42578125" style="109" customWidth="1"/>
    <col min="7430" max="7434" width="9.5703125" style="109" customWidth="1"/>
    <col min="7435" max="7436" width="10.7109375" style="109" customWidth="1"/>
    <col min="7437" max="7444" width="9.5703125" style="109" customWidth="1"/>
    <col min="7445" max="7671" width="9.28515625" style="109" customWidth="1"/>
    <col min="7672" max="7672" width="5.5703125" style="109" customWidth="1"/>
    <col min="7673" max="7673" width="21.5703125" style="109" customWidth="1"/>
    <col min="7674" max="7674" width="19.7109375" style="109" customWidth="1"/>
    <col min="7675" max="7677" width="12.5703125" style="109"/>
    <col min="7678" max="7678" width="5.5703125" style="109" customWidth="1"/>
    <col min="7679" max="7679" width="21.5703125" style="109" customWidth="1"/>
    <col min="7680" max="7680" width="19.7109375" style="109" customWidth="1"/>
    <col min="7681" max="7684" width="9.5703125" style="109" customWidth="1"/>
    <col min="7685" max="7685" width="10.42578125" style="109" customWidth="1"/>
    <col min="7686" max="7690" width="9.5703125" style="109" customWidth="1"/>
    <col min="7691" max="7692" width="10.7109375" style="109" customWidth="1"/>
    <col min="7693" max="7700" width="9.5703125" style="109" customWidth="1"/>
    <col min="7701" max="7927" width="9.28515625" style="109" customWidth="1"/>
    <col min="7928" max="7928" width="5.5703125" style="109" customWidth="1"/>
    <col min="7929" max="7929" width="21.5703125" style="109" customWidth="1"/>
    <col min="7930" max="7930" width="19.7109375" style="109" customWidth="1"/>
    <col min="7931" max="7933" width="12.5703125" style="109"/>
    <col min="7934" max="7934" width="5.5703125" style="109" customWidth="1"/>
    <col min="7935" max="7935" width="21.5703125" style="109" customWidth="1"/>
    <col min="7936" max="7936" width="19.7109375" style="109" customWidth="1"/>
    <col min="7937" max="7940" width="9.5703125" style="109" customWidth="1"/>
    <col min="7941" max="7941" width="10.42578125" style="109" customWidth="1"/>
    <col min="7942" max="7946" width="9.5703125" style="109" customWidth="1"/>
    <col min="7947" max="7948" width="10.7109375" style="109" customWidth="1"/>
    <col min="7949" max="7956" width="9.5703125" style="109" customWidth="1"/>
    <col min="7957" max="8183" width="9.28515625" style="109" customWidth="1"/>
    <col min="8184" max="8184" width="5.5703125" style="109" customWidth="1"/>
    <col min="8185" max="8185" width="21.5703125" style="109" customWidth="1"/>
    <col min="8186" max="8186" width="19.7109375" style="109" customWidth="1"/>
    <col min="8187" max="8189" width="12.5703125" style="109"/>
    <col min="8190" max="8190" width="5.5703125" style="109" customWidth="1"/>
    <col min="8191" max="8191" width="21.5703125" style="109" customWidth="1"/>
    <col min="8192" max="8192" width="19.7109375" style="109" customWidth="1"/>
    <col min="8193" max="8196" width="9.5703125" style="109" customWidth="1"/>
    <col min="8197" max="8197" width="10.42578125" style="109" customWidth="1"/>
    <col min="8198" max="8202" width="9.5703125" style="109" customWidth="1"/>
    <col min="8203" max="8204" width="10.7109375" style="109" customWidth="1"/>
    <col min="8205" max="8212" width="9.5703125" style="109" customWidth="1"/>
    <col min="8213" max="8439" width="9.28515625" style="109" customWidth="1"/>
    <col min="8440" max="8440" width="5.5703125" style="109" customWidth="1"/>
    <col min="8441" max="8441" width="21.5703125" style="109" customWidth="1"/>
    <col min="8442" max="8442" width="19.7109375" style="109" customWidth="1"/>
    <col min="8443" max="8445" width="12.5703125" style="109"/>
    <col min="8446" max="8446" width="5.5703125" style="109" customWidth="1"/>
    <col min="8447" max="8447" width="21.5703125" style="109" customWidth="1"/>
    <col min="8448" max="8448" width="19.7109375" style="109" customWidth="1"/>
    <col min="8449" max="8452" width="9.5703125" style="109" customWidth="1"/>
    <col min="8453" max="8453" width="10.42578125" style="109" customWidth="1"/>
    <col min="8454" max="8458" width="9.5703125" style="109" customWidth="1"/>
    <col min="8459" max="8460" width="10.7109375" style="109" customWidth="1"/>
    <col min="8461" max="8468" width="9.5703125" style="109" customWidth="1"/>
    <col min="8469" max="8695" width="9.28515625" style="109" customWidth="1"/>
    <col min="8696" max="8696" width="5.5703125" style="109" customWidth="1"/>
    <col min="8697" max="8697" width="21.5703125" style="109" customWidth="1"/>
    <col min="8698" max="8698" width="19.7109375" style="109" customWidth="1"/>
    <col min="8699" max="8701" width="12.5703125" style="109"/>
    <col min="8702" max="8702" width="5.5703125" style="109" customWidth="1"/>
    <col min="8703" max="8703" width="21.5703125" style="109" customWidth="1"/>
    <col min="8704" max="8704" width="19.7109375" style="109" customWidth="1"/>
    <col min="8705" max="8708" width="9.5703125" style="109" customWidth="1"/>
    <col min="8709" max="8709" width="10.42578125" style="109" customWidth="1"/>
    <col min="8710" max="8714" width="9.5703125" style="109" customWidth="1"/>
    <col min="8715" max="8716" width="10.7109375" style="109" customWidth="1"/>
    <col min="8717" max="8724" width="9.5703125" style="109" customWidth="1"/>
    <col min="8725" max="8951" width="9.28515625" style="109" customWidth="1"/>
    <col min="8952" max="8952" width="5.5703125" style="109" customWidth="1"/>
    <col min="8953" max="8953" width="21.5703125" style="109" customWidth="1"/>
    <col min="8954" max="8954" width="19.7109375" style="109" customWidth="1"/>
    <col min="8955" max="8957" width="12.5703125" style="109"/>
    <col min="8958" max="8958" width="5.5703125" style="109" customWidth="1"/>
    <col min="8959" max="8959" width="21.5703125" style="109" customWidth="1"/>
    <col min="8960" max="8960" width="19.7109375" style="109" customWidth="1"/>
    <col min="8961" max="8964" width="9.5703125" style="109" customWidth="1"/>
    <col min="8965" max="8965" width="10.42578125" style="109" customWidth="1"/>
    <col min="8966" max="8970" width="9.5703125" style="109" customWidth="1"/>
    <col min="8971" max="8972" width="10.7109375" style="109" customWidth="1"/>
    <col min="8973" max="8980" width="9.5703125" style="109" customWidth="1"/>
    <col min="8981" max="9207" width="9.28515625" style="109" customWidth="1"/>
    <col min="9208" max="9208" width="5.5703125" style="109" customWidth="1"/>
    <col min="9209" max="9209" width="21.5703125" style="109" customWidth="1"/>
    <col min="9210" max="9210" width="19.7109375" style="109" customWidth="1"/>
    <col min="9211" max="9213" width="12.5703125" style="109"/>
    <col min="9214" max="9214" width="5.5703125" style="109" customWidth="1"/>
    <col min="9215" max="9215" width="21.5703125" style="109" customWidth="1"/>
    <col min="9216" max="9216" width="19.7109375" style="109" customWidth="1"/>
    <col min="9217" max="9220" width="9.5703125" style="109" customWidth="1"/>
    <col min="9221" max="9221" width="10.42578125" style="109" customWidth="1"/>
    <col min="9222" max="9226" width="9.5703125" style="109" customWidth="1"/>
    <col min="9227" max="9228" width="10.7109375" style="109" customWidth="1"/>
    <col min="9229" max="9236" width="9.5703125" style="109" customWidth="1"/>
    <col min="9237" max="9463" width="9.28515625" style="109" customWidth="1"/>
    <col min="9464" max="9464" width="5.5703125" style="109" customWidth="1"/>
    <col min="9465" max="9465" width="21.5703125" style="109" customWidth="1"/>
    <col min="9466" max="9466" width="19.7109375" style="109" customWidth="1"/>
    <col min="9467" max="9469" width="12.5703125" style="109"/>
    <col min="9470" max="9470" width="5.5703125" style="109" customWidth="1"/>
    <col min="9471" max="9471" width="21.5703125" style="109" customWidth="1"/>
    <col min="9472" max="9472" width="19.7109375" style="109" customWidth="1"/>
    <col min="9473" max="9476" width="9.5703125" style="109" customWidth="1"/>
    <col min="9477" max="9477" width="10.42578125" style="109" customWidth="1"/>
    <col min="9478" max="9482" width="9.5703125" style="109" customWidth="1"/>
    <col min="9483" max="9484" width="10.7109375" style="109" customWidth="1"/>
    <col min="9485" max="9492" width="9.5703125" style="109" customWidth="1"/>
    <col min="9493" max="9719" width="9.28515625" style="109" customWidth="1"/>
    <col min="9720" max="9720" width="5.5703125" style="109" customWidth="1"/>
    <col min="9721" max="9721" width="21.5703125" style="109" customWidth="1"/>
    <col min="9722" max="9722" width="19.7109375" style="109" customWidth="1"/>
    <col min="9723" max="9725" width="12.5703125" style="109"/>
    <col min="9726" max="9726" width="5.5703125" style="109" customWidth="1"/>
    <col min="9727" max="9727" width="21.5703125" style="109" customWidth="1"/>
    <col min="9728" max="9728" width="19.7109375" style="109" customWidth="1"/>
    <col min="9729" max="9732" width="9.5703125" style="109" customWidth="1"/>
    <col min="9733" max="9733" width="10.42578125" style="109" customWidth="1"/>
    <col min="9734" max="9738" width="9.5703125" style="109" customWidth="1"/>
    <col min="9739" max="9740" width="10.7109375" style="109" customWidth="1"/>
    <col min="9741" max="9748" width="9.5703125" style="109" customWidth="1"/>
    <col min="9749" max="9975" width="9.28515625" style="109" customWidth="1"/>
    <col min="9976" max="9976" width="5.5703125" style="109" customWidth="1"/>
    <col min="9977" max="9977" width="21.5703125" style="109" customWidth="1"/>
    <col min="9978" max="9978" width="19.7109375" style="109" customWidth="1"/>
    <col min="9979" max="9981" width="12.5703125" style="109"/>
    <col min="9982" max="9982" width="5.5703125" style="109" customWidth="1"/>
    <col min="9983" max="9983" width="21.5703125" style="109" customWidth="1"/>
    <col min="9984" max="9984" width="19.7109375" style="109" customWidth="1"/>
    <col min="9985" max="9988" width="9.5703125" style="109" customWidth="1"/>
    <col min="9989" max="9989" width="10.42578125" style="109" customWidth="1"/>
    <col min="9990" max="9994" width="9.5703125" style="109" customWidth="1"/>
    <col min="9995" max="9996" width="10.7109375" style="109" customWidth="1"/>
    <col min="9997" max="10004" width="9.5703125" style="109" customWidth="1"/>
    <col min="10005" max="10231" width="9.28515625" style="109" customWidth="1"/>
    <col min="10232" max="10232" width="5.5703125" style="109" customWidth="1"/>
    <col min="10233" max="10233" width="21.5703125" style="109" customWidth="1"/>
    <col min="10234" max="10234" width="19.7109375" style="109" customWidth="1"/>
    <col min="10235" max="10237" width="12.5703125" style="109"/>
    <col min="10238" max="10238" width="5.5703125" style="109" customWidth="1"/>
    <col min="10239" max="10239" width="21.5703125" style="109" customWidth="1"/>
    <col min="10240" max="10240" width="19.7109375" style="109" customWidth="1"/>
    <col min="10241" max="10244" width="9.5703125" style="109" customWidth="1"/>
    <col min="10245" max="10245" width="10.42578125" style="109" customWidth="1"/>
    <col min="10246" max="10250" width="9.5703125" style="109" customWidth="1"/>
    <col min="10251" max="10252" width="10.7109375" style="109" customWidth="1"/>
    <col min="10253" max="10260" width="9.5703125" style="109" customWidth="1"/>
    <col min="10261" max="10487" width="9.28515625" style="109" customWidth="1"/>
    <col min="10488" max="10488" width="5.5703125" style="109" customWidth="1"/>
    <col min="10489" max="10489" width="21.5703125" style="109" customWidth="1"/>
    <col min="10490" max="10490" width="19.7109375" style="109" customWidth="1"/>
    <col min="10491" max="10493" width="12.5703125" style="109"/>
    <col min="10494" max="10494" width="5.5703125" style="109" customWidth="1"/>
    <col min="10495" max="10495" width="21.5703125" style="109" customWidth="1"/>
    <col min="10496" max="10496" width="19.7109375" style="109" customWidth="1"/>
    <col min="10497" max="10500" width="9.5703125" style="109" customWidth="1"/>
    <col min="10501" max="10501" width="10.42578125" style="109" customWidth="1"/>
    <col min="10502" max="10506" width="9.5703125" style="109" customWidth="1"/>
    <col min="10507" max="10508" width="10.7109375" style="109" customWidth="1"/>
    <col min="10509" max="10516" width="9.5703125" style="109" customWidth="1"/>
    <col min="10517" max="10743" width="9.28515625" style="109" customWidth="1"/>
    <col min="10744" max="10744" width="5.5703125" style="109" customWidth="1"/>
    <col min="10745" max="10745" width="21.5703125" style="109" customWidth="1"/>
    <col min="10746" max="10746" width="19.7109375" style="109" customWidth="1"/>
    <col min="10747" max="10749" width="12.5703125" style="109"/>
    <col min="10750" max="10750" width="5.5703125" style="109" customWidth="1"/>
    <col min="10751" max="10751" width="21.5703125" style="109" customWidth="1"/>
    <col min="10752" max="10752" width="19.7109375" style="109" customWidth="1"/>
    <col min="10753" max="10756" width="9.5703125" style="109" customWidth="1"/>
    <col min="10757" max="10757" width="10.42578125" style="109" customWidth="1"/>
    <col min="10758" max="10762" width="9.5703125" style="109" customWidth="1"/>
    <col min="10763" max="10764" width="10.7109375" style="109" customWidth="1"/>
    <col min="10765" max="10772" width="9.5703125" style="109" customWidth="1"/>
    <col min="10773" max="10999" width="9.28515625" style="109" customWidth="1"/>
    <col min="11000" max="11000" width="5.5703125" style="109" customWidth="1"/>
    <col min="11001" max="11001" width="21.5703125" style="109" customWidth="1"/>
    <col min="11002" max="11002" width="19.7109375" style="109" customWidth="1"/>
    <col min="11003" max="11005" width="12.5703125" style="109"/>
    <col min="11006" max="11006" width="5.5703125" style="109" customWidth="1"/>
    <col min="11007" max="11007" width="21.5703125" style="109" customWidth="1"/>
    <col min="11008" max="11008" width="19.7109375" style="109" customWidth="1"/>
    <col min="11009" max="11012" width="9.5703125" style="109" customWidth="1"/>
    <col min="11013" max="11013" width="10.42578125" style="109" customWidth="1"/>
    <col min="11014" max="11018" width="9.5703125" style="109" customWidth="1"/>
    <col min="11019" max="11020" width="10.7109375" style="109" customWidth="1"/>
    <col min="11021" max="11028" width="9.5703125" style="109" customWidth="1"/>
    <col min="11029" max="11255" width="9.28515625" style="109" customWidth="1"/>
    <col min="11256" max="11256" width="5.5703125" style="109" customWidth="1"/>
    <col min="11257" max="11257" width="21.5703125" style="109" customWidth="1"/>
    <col min="11258" max="11258" width="19.7109375" style="109" customWidth="1"/>
    <col min="11259" max="11261" width="12.5703125" style="109"/>
    <col min="11262" max="11262" width="5.5703125" style="109" customWidth="1"/>
    <col min="11263" max="11263" width="21.5703125" style="109" customWidth="1"/>
    <col min="11264" max="11264" width="19.7109375" style="109" customWidth="1"/>
    <col min="11265" max="11268" width="9.5703125" style="109" customWidth="1"/>
    <col min="11269" max="11269" width="10.42578125" style="109" customWidth="1"/>
    <col min="11270" max="11274" width="9.5703125" style="109" customWidth="1"/>
    <col min="11275" max="11276" width="10.7109375" style="109" customWidth="1"/>
    <col min="11277" max="11284" width="9.5703125" style="109" customWidth="1"/>
    <col min="11285" max="11511" width="9.28515625" style="109" customWidth="1"/>
    <col min="11512" max="11512" width="5.5703125" style="109" customWidth="1"/>
    <col min="11513" max="11513" width="21.5703125" style="109" customWidth="1"/>
    <col min="11514" max="11514" width="19.7109375" style="109" customWidth="1"/>
    <col min="11515" max="11517" width="12.5703125" style="109"/>
    <col min="11518" max="11518" width="5.5703125" style="109" customWidth="1"/>
    <col min="11519" max="11519" width="21.5703125" style="109" customWidth="1"/>
    <col min="11520" max="11520" width="19.7109375" style="109" customWidth="1"/>
    <col min="11521" max="11524" width="9.5703125" style="109" customWidth="1"/>
    <col min="11525" max="11525" width="10.42578125" style="109" customWidth="1"/>
    <col min="11526" max="11530" width="9.5703125" style="109" customWidth="1"/>
    <col min="11531" max="11532" width="10.7109375" style="109" customWidth="1"/>
    <col min="11533" max="11540" width="9.5703125" style="109" customWidth="1"/>
    <col min="11541" max="11767" width="9.28515625" style="109" customWidth="1"/>
    <col min="11768" max="11768" width="5.5703125" style="109" customWidth="1"/>
    <col min="11769" max="11769" width="21.5703125" style="109" customWidth="1"/>
    <col min="11770" max="11770" width="19.7109375" style="109" customWidth="1"/>
    <col min="11771" max="11773" width="12.5703125" style="109"/>
    <col min="11774" max="11774" width="5.5703125" style="109" customWidth="1"/>
    <col min="11775" max="11775" width="21.5703125" style="109" customWidth="1"/>
    <col min="11776" max="11776" width="19.7109375" style="109" customWidth="1"/>
    <col min="11777" max="11780" width="9.5703125" style="109" customWidth="1"/>
    <col min="11781" max="11781" width="10.42578125" style="109" customWidth="1"/>
    <col min="11782" max="11786" width="9.5703125" style="109" customWidth="1"/>
    <col min="11787" max="11788" width="10.7109375" style="109" customWidth="1"/>
    <col min="11789" max="11796" width="9.5703125" style="109" customWidth="1"/>
    <col min="11797" max="12023" width="9.28515625" style="109" customWidth="1"/>
    <col min="12024" max="12024" width="5.5703125" style="109" customWidth="1"/>
    <col min="12025" max="12025" width="21.5703125" style="109" customWidth="1"/>
    <col min="12026" max="12026" width="19.7109375" style="109" customWidth="1"/>
    <col min="12027" max="12029" width="12.5703125" style="109"/>
    <col min="12030" max="12030" width="5.5703125" style="109" customWidth="1"/>
    <col min="12031" max="12031" width="21.5703125" style="109" customWidth="1"/>
    <col min="12032" max="12032" width="19.7109375" style="109" customWidth="1"/>
    <col min="12033" max="12036" width="9.5703125" style="109" customWidth="1"/>
    <col min="12037" max="12037" width="10.42578125" style="109" customWidth="1"/>
    <col min="12038" max="12042" width="9.5703125" style="109" customWidth="1"/>
    <col min="12043" max="12044" width="10.7109375" style="109" customWidth="1"/>
    <col min="12045" max="12052" width="9.5703125" style="109" customWidth="1"/>
    <col min="12053" max="12279" width="9.28515625" style="109" customWidth="1"/>
    <col min="12280" max="12280" width="5.5703125" style="109" customWidth="1"/>
    <col min="12281" max="12281" width="21.5703125" style="109" customWidth="1"/>
    <col min="12282" max="12282" width="19.7109375" style="109" customWidth="1"/>
    <col min="12283" max="12285" width="12.5703125" style="109"/>
    <col min="12286" max="12286" width="5.5703125" style="109" customWidth="1"/>
    <col min="12287" max="12287" width="21.5703125" style="109" customWidth="1"/>
    <col min="12288" max="12288" width="19.7109375" style="109" customWidth="1"/>
    <col min="12289" max="12292" width="9.5703125" style="109" customWidth="1"/>
    <col min="12293" max="12293" width="10.42578125" style="109" customWidth="1"/>
    <col min="12294" max="12298" width="9.5703125" style="109" customWidth="1"/>
    <col min="12299" max="12300" width="10.7109375" style="109" customWidth="1"/>
    <col min="12301" max="12308" width="9.5703125" style="109" customWidth="1"/>
    <col min="12309" max="12535" width="9.28515625" style="109" customWidth="1"/>
    <col min="12536" max="12536" width="5.5703125" style="109" customWidth="1"/>
    <col min="12537" max="12537" width="21.5703125" style="109" customWidth="1"/>
    <col min="12538" max="12538" width="19.7109375" style="109" customWidth="1"/>
    <col min="12539" max="12541" width="12.5703125" style="109"/>
    <col min="12542" max="12542" width="5.5703125" style="109" customWidth="1"/>
    <col min="12543" max="12543" width="21.5703125" style="109" customWidth="1"/>
    <col min="12544" max="12544" width="19.7109375" style="109" customWidth="1"/>
    <col min="12545" max="12548" width="9.5703125" style="109" customWidth="1"/>
    <col min="12549" max="12549" width="10.42578125" style="109" customWidth="1"/>
    <col min="12550" max="12554" width="9.5703125" style="109" customWidth="1"/>
    <col min="12555" max="12556" width="10.7109375" style="109" customWidth="1"/>
    <col min="12557" max="12564" width="9.5703125" style="109" customWidth="1"/>
    <col min="12565" max="12791" width="9.28515625" style="109" customWidth="1"/>
    <col min="12792" max="12792" width="5.5703125" style="109" customWidth="1"/>
    <col min="12793" max="12793" width="21.5703125" style="109" customWidth="1"/>
    <col min="12794" max="12794" width="19.7109375" style="109" customWidth="1"/>
    <col min="12795" max="12797" width="12.5703125" style="109"/>
    <col min="12798" max="12798" width="5.5703125" style="109" customWidth="1"/>
    <col min="12799" max="12799" width="21.5703125" style="109" customWidth="1"/>
    <col min="12800" max="12800" width="19.7109375" style="109" customWidth="1"/>
    <col min="12801" max="12804" width="9.5703125" style="109" customWidth="1"/>
    <col min="12805" max="12805" width="10.42578125" style="109" customWidth="1"/>
    <col min="12806" max="12810" width="9.5703125" style="109" customWidth="1"/>
    <col min="12811" max="12812" width="10.7109375" style="109" customWidth="1"/>
    <col min="12813" max="12820" width="9.5703125" style="109" customWidth="1"/>
    <col min="12821" max="13047" width="9.28515625" style="109" customWidth="1"/>
    <col min="13048" max="13048" width="5.5703125" style="109" customWidth="1"/>
    <col min="13049" max="13049" width="21.5703125" style="109" customWidth="1"/>
    <col min="13050" max="13050" width="19.7109375" style="109" customWidth="1"/>
    <col min="13051" max="13053" width="12.5703125" style="109"/>
    <col min="13054" max="13054" width="5.5703125" style="109" customWidth="1"/>
    <col min="13055" max="13055" width="21.5703125" style="109" customWidth="1"/>
    <col min="13056" max="13056" width="19.7109375" style="109" customWidth="1"/>
    <col min="13057" max="13060" width="9.5703125" style="109" customWidth="1"/>
    <col min="13061" max="13061" width="10.42578125" style="109" customWidth="1"/>
    <col min="13062" max="13066" width="9.5703125" style="109" customWidth="1"/>
    <col min="13067" max="13068" width="10.7109375" style="109" customWidth="1"/>
    <col min="13069" max="13076" width="9.5703125" style="109" customWidth="1"/>
    <col min="13077" max="13303" width="9.28515625" style="109" customWidth="1"/>
    <col min="13304" max="13304" width="5.5703125" style="109" customWidth="1"/>
    <col min="13305" max="13305" width="21.5703125" style="109" customWidth="1"/>
    <col min="13306" max="13306" width="19.7109375" style="109" customWidth="1"/>
    <col min="13307" max="13309" width="12.5703125" style="109"/>
    <col min="13310" max="13310" width="5.5703125" style="109" customWidth="1"/>
    <col min="13311" max="13311" width="21.5703125" style="109" customWidth="1"/>
    <col min="13312" max="13312" width="19.7109375" style="109" customWidth="1"/>
    <col min="13313" max="13316" width="9.5703125" style="109" customWidth="1"/>
    <col min="13317" max="13317" width="10.42578125" style="109" customWidth="1"/>
    <col min="13318" max="13322" width="9.5703125" style="109" customWidth="1"/>
    <col min="13323" max="13324" width="10.7109375" style="109" customWidth="1"/>
    <col min="13325" max="13332" width="9.5703125" style="109" customWidth="1"/>
    <col min="13333" max="13559" width="9.28515625" style="109" customWidth="1"/>
    <col min="13560" max="13560" width="5.5703125" style="109" customWidth="1"/>
    <col min="13561" max="13561" width="21.5703125" style="109" customWidth="1"/>
    <col min="13562" max="13562" width="19.7109375" style="109" customWidth="1"/>
    <col min="13563" max="13565" width="12.5703125" style="109"/>
    <col min="13566" max="13566" width="5.5703125" style="109" customWidth="1"/>
    <col min="13567" max="13567" width="21.5703125" style="109" customWidth="1"/>
    <col min="13568" max="13568" width="19.7109375" style="109" customWidth="1"/>
    <col min="13569" max="13572" width="9.5703125" style="109" customWidth="1"/>
    <col min="13573" max="13573" width="10.42578125" style="109" customWidth="1"/>
    <col min="13574" max="13578" width="9.5703125" style="109" customWidth="1"/>
    <col min="13579" max="13580" width="10.7109375" style="109" customWidth="1"/>
    <col min="13581" max="13588" width="9.5703125" style="109" customWidth="1"/>
    <col min="13589" max="13815" width="9.28515625" style="109" customWidth="1"/>
    <col min="13816" max="13816" width="5.5703125" style="109" customWidth="1"/>
    <col min="13817" max="13817" width="21.5703125" style="109" customWidth="1"/>
    <col min="13818" max="13818" width="19.7109375" style="109" customWidth="1"/>
    <col min="13819" max="13821" width="12.5703125" style="109"/>
    <col min="13822" max="13822" width="5.5703125" style="109" customWidth="1"/>
    <col min="13823" max="13823" width="21.5703125" style="109" customWidth="1"/>
    <col min="13824" max="13824" width="19.7109375" style="109" customWidth="1"/>
    <col min="13825" max="13828" width="9.5703125" style="109" customWidth="1"/>
    <col min="13829" max="13829" width="10.42578125" style="109" customWidth="1"/>
    <col min="13830" max="13834" width="9.5703125" style="109" customWidth="1"/>
    <col min="13835" max="13836" width="10.7109375" style="109" customWidth="1"/>
    <col min="13837" max="13844" width="9.5703125" style="109" customWidth="1"/>
    <col min="13845" max="14071" width="9.28515625" style="109" customWidth="1"/>
    <col min="14072" max="14072" width="5.5703125" style="109" customWidth="1"/>
    <col min="14073" max="14073" width="21.5703125" style="109" customWidth="1"/>
    <col min="14074" max="14074" width="19.7109375" style="109" customWidth="1"/>
    <col min="14075" max="14077" width="12.5703125" style="109"/>
    <col min="14078" max="14078" width="5.5703125" style="109" customWidth="1"/>
    <col min="14079" max="14079" width="21.5703125" style="109" customWidth="1"/>
    <col min="14080" max="14080" width="19.7109375" style="109" customWidth="1"/>
    <col min="14081" max="14084" width="9.5703125" style="109" customWidth="1"/>
    <col min="14085" max="14085" width="10.42578125" style="109" customWidth="1"/>
    <col min="14086" max="14090" width="9.5703125" style="109" customWidth="1"/>
    <col min="14091" max="14092" width="10.7109375" style="109" customWidth="1"/>
    <col min="14093" max="14100" width="9.5703125" style="109" customWidth="1"/>
    <col min="14101" max="14327" width="9.28515625" style="109" customWidth="1"/>
    <col min="14328" max="14328" width="5.5703125" style="109" customWidth="1"/>
    <col min="14329" max="14329" width="21.5703125" style="109" customWidth="1"/>
    <col min="14330" max="14330" width="19.7109375" style="109" customWidth="1"/>
    <col min="14331" max="14333" width="12.5703125" style="109"/>
    <col min="14334" max="14334" width="5.5703125" style="109" customWidth="1"/>
    <col min="14335" max="14335" width="21.5703125" style="109" customWidth="1"/>
    <col min="14336" max="14336" width="19.7109375" style="109" customWidth="1"/>
    <col min="14337" max="14340" width="9.5703125" style="109" customWidth="1"/>
    <col min="14341" max="14341" width="10.42578125" style="109" customWidth="1"/>
    <col min="14342" max="14346" width="9.5703125" style="109" customWidth="1"/>
    <col min="14347" max="14348" width="10.7109375" style="109" customWidth="1"/>
    <col min="14349" max="14356" width="9.5703125" style="109" customWidth="1"/>
    <col min="14357" max="14583" width="9.28515625" style="109" customWidth="1"/>
    <col min="14584" max="14584" width="5.5703125" style="109" customWidth="1"/>
    <col min="14585" max="14585" width="21.5703125" style="109" customWidth="1"/>
    <col min="14586" max="14586" width="19.7109375" style="109" customWidth="1"/>
    <col min="14587" max="14589" width="12.5703125" style="109"/>
    <col min="14590" max="14590" width="5.5703125" style="109" customWidth="1"/>
    <col min="14591" max="14591" width="21.5703125" style="109" customWidth="1"/>
    <col min="14592" max="14592" width="19.7109375" style="109" customWidth="1"/>
    <col min="14593" max="14596" width="9.5703125" style="109" customWidth="1"/>
    <col min="14597" max="14597" width="10.42578125" style="109" customWidth="1"/>
    <col min="14598" max="14602" width="9.5703125" style="109" customWidth="1"/>
    <col min="14603" max="14604" width="10.7109375" style="109" customWidth="1"/>
    <col min="14605" max="14612" width="9.5703125" style="109" customWidth="1"/>
    <col min="14613" max="14839" width="9.28515625" style="109" customWidth="1"/>
    <col min="14840" max="14840" width="5.5703125" style="109" customWidth="1"/>
    <col min="14841" max="14841" width="21.5703125" style="109" customWidth="1"/>
    <col min="14842" max="14842" width="19.7109375" style="109" customWidth="1"/>
    <col min="14843" max="14845" width="12.5703125" style="109"/>
    <col min="14846" max="14846" width="5.5703125" style="109" customWidth="1"/>
    <col min="14847" max="14847" width="21.5703125" style="109" customWidth="1"/>
    <col min="14848" max="14848" width="19.7109375" style="109" customWidth="1"/>
    <col min="14849" max="14852" width="9.5703125" style="109" customWidth="1"/>
    <col min="14853" max="14853" width="10.42578125" style="109" customWidth="1"/>
    <col min="14854" max="14858" width="9.5703125" style="109" customWidth="1"/>
    <col min="14859" max="14860" width="10.7109375" style="109" customWidth="1"/>
    <col min="14861" max="14868" width="9.5703125" style="109" customWidth="1"/>
    <col min="14869" max="15095" width="9.28515625" style="109" customWidth="1"/>
    <col min="15096" max="15096" width="5.5703125" style="109" customWidth="1"/>
    <col min="15097" max="15097" width="21.5703125" style="109" customWidth="1"/>
    <col min="15098" max="15098" width="19.7109375" style="109" customWidth="1"/>
    <col min="15099" max="15101" width="12.5703125" style="109"/>
    <col min="15102" max="15102" width="5.5703125" style="109" customWidth="1"/>
    <col min="15103" max="15103" width="21.5703125" style="109" customWidth="1"/>
    <col min="15104" max="15104" width="19.7109375" style="109" customWidth="1"/>
    <col min="15105" max="15108" width="9.5703125" style="109" customWidth="1"/>
    <col min="15109" max="15109" width="10.42578125" style="109" customWidth="1"/>
    <col min="15110" max="15114" width="9.5703125" style="109" customWidth="1"/>
    <col min="15115" max="15116" width="10.7109375" style="109" customWidth="1"/>
    <col min="15117" max="15124" width="9.5703125" style="109" customWidth="1"/>
    <col min="15125" max="15351" width="9.28515625" style="109" customWidth="1"/>
    <col min="15352" max="15352" width="5.5703125" style="109" customWidth="1"/>
    <col min="15353" max="15353" width="21.5703125" style="109" customWidth="1"/>
    <col min="15354" max="15354" width="19.7109375" style="109" customWidth="1"/>
    <col min="15355" max="15357" width="12.5703125" style="109"/>
    <col min="15358" max="15358" width="5.5703125" style="109" customWidth="1"/>
    <col min="15359" max="15359" width="21.5703125" style="109" customWidth="1"/>
    <col min="15360" max="15360" width="19.7109375" style="109" customWidth="1"/>
    <col min="15361" max="15364" width="9.5703125" style="109" customWidth="1"/>
    <col min="15365" max="15365" width="10.42578125" style="109" customWidth="1"/>
    <col min="15366" max="15370" width="9.5703125" style="109" customWidth="1"/>
    <col min="15371" max="15372" width="10.7109375" style="109" customWidth="1"/>
    <col min="15373" max="15380" width="9.5703125" style="109" customWidth="1"/>
    <col min="15381" max="15607" width="9.28515625" style="109" customWidth="1"/>
    <col min="15608" max="15608" width="5.5703125" style="109" customWidth="1"/>
    <col min="15609" max="15609" width="21.5703125" style="109" customWidth="1"/>
    <col min="15610" max="15610" width="19.7109375" style="109" customWidth="1"/>
    <col min="15611" max="15613" width="12.5703125" style="109"/>
    <col min="15614" max="15614" width="5.5703125" style="109" customWidth="1"/>
    <col min="15615" max="15615" width="21.5703125" style="109" customWidth="1"/>
    <col min="15616" max="15616" width="19.7109375" style="109" customWidth="1"/>
    <col min="15617" max="15620" width="9.5703125" style="109" customWidth="1"/>
    <col min="15621" max="15621" width="10.42578125" style="109" customWidth="1"/>
    <col min="15622" max="15626" width="9.5703125" style="109" customWidth="1"/>
    <col min="15627" max="15628" width="10.7109375" style="109" customWidth="1"/>
    <col min="15629" max="15636" width="9.5703125" style="109" customWidth="1"/>
    <col min="15637" max="15863" width="9.28515625" style="109" customWidth="1"/>
    <col min="15864" max="15864" width="5.5703125" style="109" customWidth="1"/>
    <col min="15865" max="15865" width="21.5703125" style="109" customWidth="1"/>
    <col min="15866" max="15866" width="19.7109375" style="109" customWidth="1"/>
    <col min="15867" max="15869" width="12.5703125" style="109"/>
    <col min="15870" max="15870" width="5.5703125" style="109" customWidth="1"/>
    <col min="15871" max="15871" width="21.5703125" style="109" customWidth="1"/>
    <col min="15872" max="15872" width="19.7109375" style="109" customWidth="1"/>
    <col min="15873" max="15876" width="9.5703125" style="109" customWidth="1"/>
    <col min="15877" max="15877" width="10.42578125" style="109" customWidth="1"/>
    <col min="15878" max="15882" width="9.5703125" style="109" customWidth="1"/>
    <col min="15883" max="15884" width="10.7109375" style="109" customWidth="1"/>
    <col min="15885" max="15892" width="9.5703125" style="109" customWidth="1"/>
    <col min="15893" max="16119" width="9.28515625" style="109" customWidth="1"/>
    <col min="16120" max="16120" width="5.5703125" style="109" customWidth="1"/>
    <col min="16121" max="16121" width="21.5703125" style="109" customWidth="1"/>
    <col min="16122" max="16122" width="19.7109375" style="109" customWidth="1"/>
    <col min="16123" max="16125" width="12.5703125" style="109"/>
    <col min="16126" max="16126" width="5.5703125" style="109" customWidth="1"/>
    <col min="16127" max="16127" width="21.5703125" style="109" customWidth="1"/>
    <col min="16128" max="16128" width="19.7109375" style="109" customWidth="1"/>
    <col min="16129" max="16132" width="9.5703125" style="109" customWidth="1"/>
    <col min="16133" max="16133" width="10.42578125" style="109" customWidth="1"/>
    <col min="16134" max="16138" width="9.5703125" style="109" customWidth="1"/>
    <col min="16139" max="16140" width="10.7109375" style="109" customWidth="1"/>
    <col min="16141" max="16148" width="9.5703125" style="109" customWidth="1"/>
    <col min="16149" max="16384" width="9.28515625" style="109" customWidth="1"/>
  </cols>
  <sheetData>
    <row r="1" spans="1:20" ht="15.75" x14ac:dyDescent="0.25">
      <c r="A1" s="264" t="s">
        <v>656</v>
      </c>
    </row>
    <row r="2" spans="1:20" x14ac:dyDescent="0.25">
      <c r="A2" s="109" t="s">
        <v>315</v>
      </c>
    </row>
    <row r="3" spans="1:20" s="469" customFormat="1" ht="16.5" x14ac:dyDescent="0.25">
      <c r="A3" s="1343" t="s">
        <v>1252</v>
      </c>
      <c r="B3" s="1343"/>
      <c r="C3" s="1343"/>
      <c r="D3" s="1343"/>
      <c r="E3" s="1343"/>
      <c r="F3" s="1343"/>
      <c r="G3" s="1343"/>
      <c r="H3" s="1343"/>
      <c r="I3" s="1343"/>
      <c r="J3" s="1343"/>
      <c r="K3" s="1343"/>
      <c r="L3" s="1343"/>
      <c r="M3" s="1343"/>
      <c r="N3" s="1343"/>
      <c r="O3" s="1343"/>
      <c r="P3" s="1343"/>
      <c r="Q3" s="1343"/>
      <c r="R3" s="1343"/>
      <c r="S3" s="1343"/>
      <c r="T3" s="1343"/>
    </row>
    <row r="4" spans="1:20" s="469" customFormat="1" ht="16.5" x14ac:dyDescent="0.25">
      <c r="A4" s="643"/>
      <c r="B4" s="643"/>
      <c r="C4" s="643"/>
      <c r="D4" s="643"/>
      <c r="E4" s="643"/>
      <c r="F4" s="643"/>
      <c r="G4" s="643"/>
      <c r="H4" s="427" t="str">
        <f>'1'!E5</f>
        <v>KABUPATEN</v>
      </c>
      <c r="I4" s="428" t="str">
        <f>'1'!$F$5</f>
        <v>BELITUNG TIMUR</v>
      </c>
      <c r="J4" s="643"/>
      <c r="K4" s="645"/>
      <c r="L4" s="645"/>
      <c r="M4" s="643"/>
      <c r="N4" s="643"/>
      <c r="O4" s="646"/>
      <c r="P4" s="646"/>
      <c r="Q4" s="646"/>
      <c r="R4" s="646"/>
      <c r="S4" s="646"/>
      <c r="T4" s="643"/>
    </row>
    <row r="5" spans="1:20" s="469" customFormat="1" ht="16.5" x14ac:dyDescent="0.25">
      <c r="A5" s="643"/>
      <c r="B5" s="643"/>
      <c r="C5" s="643"/>
      <c r="D5" s="645"/>
      <c r="E5" s="645"/>
      <c r="F5" s="643"/>
      <c r="G5" s="643"/>
      <c r="H5" s="427" t="str">
        <f>'1'!E6</f>
        <v>TAHUN</v>
      </c>
      <c r="I5" s="428">
        <f>'1'!$F$6</f>
        <v>2023</v>
      </c>
      <c r="J5" s="643"/>
      <c r="K5" s="645"/>
      <c r="L5" s="645"/>
      <c r="M5" s="643"/>
      <c r="N5" s="643"/>
      <c r="O5" s="646"/>
      <c r="P5" s="646"/>
      <c r="Q5" s="646"/>
      <c r="R5" s="646"/>
      <c r="S5" s="646"/>
      <c r="T5" s="643"/>
    </row>
    <row r="6" spans="1:20" ht="15.75" thickBot="1" x14ac:dyDescent="0.3">
      <c r="A6" s="257"/>
      <c r="B6" s="257"/>
      <c r="C6" s="257"/>
      <c r="D6" s="257"/>
      <c r="E6" s="257"/>
      <c r="F6" s="257"/>
      <c r="G6" s="496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</row>
    <row r="7" spans="1:20" ht="15.75" x14ac:dyDescent="0.25">
      <c r="A7" s="1282" t="s">
        <v>2</v>
      </c>
      <c r="B7" s="1282" t="s">
        <v>253</v>
      </c>
      <c r="C7" s="1282" t="s">
        <v>407</v>
      </c>
      <c r="D7" s="1196" t="s">
        <v>636</v>
      </c>
      <c r="E7" s="1196"/>
      <c r="F7" s="1196"/>
      <c r="G7" s="1196"/>
      <c r="H7" s="1196"/>
      <c r="I7" s="1196"/>
      <c r="J7" s="1196"/>
      <c r="K7" s="1196"/>
      <c r="L7" s="1286" t="s">
        <v>637</v>
      </c>
      <c r="M7" s="1287"/>
      <c r="N7" s="1287"/>
      <c r="O7" s="1287"/>
      <c r="P7" s="1287"/>
      <c r="Q7" s="1287"/>
      <c r="R7" s="1287"/>
      <c r="S7" s="1287"/>
      <c r="T7" s="1288"/>
    </row>
    <row r="8" spans="1:20" ht="15.6" customHeight="1" x14ac:dyDescent="0.25">
      <c r="A8" s="1282"/>
      <c r="B8" s="1282"/>
      <c r="C8" s="1282"/>
      <c r="D8" s="1339" t="s">
        <v>1056</v>
      </c>
      <c r="E8" s="1340" t="s">
        <v>640</v>
      </c>
      <c r="F8" s="1339" t="s">
        <v>641</v>
      </c>
      <c r="G8" s="1339" t="s">
        <v>565</v>
      </c>
      <c r="H8" s="1339" t="s">
        <v>1052</v>
      </c>
      <c r="I8" s="1339" t="s">
        <v>1017</v>
      </c>
      <c r="J8" s="1340" t="s">
        <v>1057</v>
      </c>
      <c r="K8" s="1339" t="s">
        <v>566</v>
      </c>
      <c r="L8" s="1338" t="s">
        <v>1058</v>
      </c>
      <c r="M8" s="1338" t="s">
        <v>642</v>
      </c>
      <c r="N8" s="1338" t="s">
        <v>643</v>
      </c>
      <c r="O8" s="1339" t="s">
        <v>1059</v>
      </c>
      <c r="P8" s="1340" t="s">
        <v>1060</v>
      </c>
      <c r="Q8" s="1339" t="s">
        <v>1061</v>
      </c>
      <c r="R8" s="1338" t="s">
        <v>1062</v>
      </c>
      <c r="S8" s="1339" t="s">
        <v>1063</v>
      </c>
      <c r="T8" s="1338" t="s">
        <v>566</v>
      </c>
    </row>
    <row r="9" spans="1:20" x14ac:dyDescent="0.25">
      <c r="A9" s="1282"/>
      <c r="B9" s="1282"/>
      <c r="C9" s="1282"/>
      <c r="D9" s="1339"/>
      <c r="E9" s="1341"/>
      <c r="F9" s="1339"/>
      <c r="G9" s="1339"/>
      <c r="H9" s="1339"/>
      <c r="I9" s="1339"/>
      <c r="J9" s="1341"/>
      <c r="K9" s="1339"/>
      <c r="L9" s="1338"/>
      <c r="M9" s="1338" t="s">
        <v>646</v>
      </c>
      <c r="N9" s="1338" t="s">
        <v>647</v>
      </c>
      <c r="O9" s="1339"/>
      <c r="P9" s="1341"/>
      <c r="Q9" s="1339"/>
      <c r="R9" s="1338" t="s">
        <v>648</v>
      </c>
      <c r="S9" s="1339"/>
      <c r="T9" s="1338" t="s">
        <v>649</v>
      </c>
    </row>
    <row r="10" spans="1:20" ht="65.650000000000006" customHeight="1" x14ac:dyDescent="0.25">
      <c r="A10" s="1196"/>
      <c r="B10" s="1196"/>
      <c r="C10" s="1196"/>
      <c r="D10" s="1339"/>
      <c r="E10" s="1342"/>
      <c r="F10" s="1339"/>
      <c r="G10" s="1339"/>
      <c r="H10" s="1339"/>
      <c r="I10" s="1339"/>
      <c r="J10" s="1342"/>
      <c r="K10" s="1339"/>
      <c r="L10" s="1338"/>
      <c r="M10" s="1338" t="s">
        <v>646</v>
      </c>
      <c r="N10" s="1338" t="s">
        <v>647</v>
      </c>
      <c r="O10" s="1339"/>
      <c r="P10" s="1342"/>
      <c r="Q10" s="1339"/>
      <c r="R10" s="1338" t="s">
        <v>648</v>
      </c>
      <c r="S10" s="1339"/>
      <c r="T10" s="1338" t="s">
        <v>649</v>
      </c>
    </row>
    <row r="11" spans="1:20" x14ac:dyDescent="0.25">
      <c r="A11" s="644">
        <v>1</v>
      </c>
      <c r="B11" s="644">
        <v>2</v>
      </c>
      <c r="C11" s="644">
        <v>3</v>
      </c>
      <c r="D11" s="644">
        <v>4</v>
      </c>
      <c r="E11" s="644">
        <v>5</v>
      </c>
      <c r="F11" s="644">
        <v>6</v>
      </c>
      <c r="G11" s="644">
        <v>7</v>
      </c>
      <c r="H11" s="644">
        <v>8</v>
      </c>
      <c r="I11" s="644">
        <v>9</v>
      </c>
      <c r="J11" s="644">
        <v>10</v>
      </c>
      <c r="K11" s="644">
        <v>11</v>
      </c>
      <c r="L11" s="644">
        <v>12</v>
      </c>
      <c r="M11" s="644">
        <v>13</v>
      </c>
      <c r="N11" s="644">
        <v>14</v>
      </c>
      <c r="O11" s="644">
        <v>15</v>
      </c>
      <c r="P11" s="644">
        <v>16</v>
      </c>
      <c r="Q11" s="644">
        <v>17</v>
      </c>
      <c r="R11" s="644">
        <v>18</v>
      </c>
      <c r="S11" s="644">
        <v>19</v>
      </c>
      <c r="T11" s="644">
        <v>20</v>
      </c>
    </row>
    <row r="12" spans="1:20" ht="20.100000000000001" customHeight="1" x14ac:dyDescent="0.25">
      <c r="A12" s="725">
        <v>1</v>
      </c>
      <c r="B12" s="93" t="str">
        <f>'9'!B9</f>
        <v>Manggar</v>
      </c>
      <c r="C12" s="93" t="str">
        <f>'9'!C9</f>
        <v>Manggar</v>
      </c>
      <c r="D12" s="504">
        <v>0</v>
      </c>
      <c r="E12" s="504">
        <v>0</v>
      </c>
      <c r="F12" s="504">
        <v>0</v>
      </c>
      <c r="G12" s="504">
        <v>0</v>
      </c>
      <c r="H12" s="504">
        <v>1</v>
      </c>
      <c r="I12" s="504">
        <v>0</v>
      </c>
      <c r="J12" s="504">
        <v>0</v>
      </c>
      <c r="K12" s="504">
        <v>2</v>
      </c>
      <c r="L12" s="504">
        <v>0</v>
      </c>
      <c r="M12" s="504">
        <v>0</v>
      </c>
      <c r="N12" s="504">
        <v>0</v>
      </c>
      <c r="O12" s="504">
        <v>0</v>
      </c>
      <c r="P12" s="504">
        <v>0</v>
      </c>
      <c r="Q12" s="504">
        <v>0</v>
      </c>
      <c r="R12" s="504">
        <v>0</v>
      </c>
      <c r="S12" s="504">
        <v>0</v>
      </c>
      <c r="T12" s="504">
        <v>1</v>
      </c>
    </row>
    <row r="13" spans="1:20" ht="20.100000000000001" customHeight="1" x14ac:dyDescent="0.25">
      <c r="A13" s="724">
        <v>2</v>
      </c>
      <c r="B13" s="93" t="str">
        <f>'9'!B10</f>
        <v>Damar</v>
      </c>
      <c r="C13" s="93" t="str">
        <f>'9'!C10</f>
        <v>Mengkubang</v>
      </c>
      <c r="D13" s="258">
        <v>0</v>
      </c>
      <c r="E13" s="258">
        <v>0</v>
      </c>
      <c r="F13" s="258">
        <v>0</v>
      </c>
      <c r="G13" s="258">
        <v>1</v>
      </c>
      <c r="H13" s="258">
        <v>0</v>
      </c>
      <c r="I13" s="258">
        <v>0</v>
      </c>
      <c r="J13" s="258">
        <v>0</v>
      </c>
      <c r="K13" s="258"/>
      <c r="L13" s="258">
        <v>0</v>
      </c>
      <c r="M13" s="258">
        <v>0</v>
      </c>
      <c r="N13" s="258">
        <v>1</v>
      </c>
      <c r="O13" s="258">
        <v>0</v>
      </c>
      <c r="P13" s="258">
        <v>0</v>
      </c>
      <c r="Q13" s="258">
        <v>0</v>
      </c>
      <c r="R13" s="258">
        <v>0</v>
      </c>
      <c r="S13" s="258">
        <v>0</v>
      </c>
      <c r="T13" s="258">
        <v>0</v>
      </c>
    </row>
    <row r="14" spans="1:20" ht="20.100000000000001" customHeight="1" x14ac:dyDescent="0.25">
      <c r="A14" s="724">
        <v>3</v>
      </c>
      <c r="B14" s="93" t="str">
        <f>'9'!B11</f>
        <v>Kelapa Kampit</v>
      </c>
      <c r="C14" s="93" t="str">
        <f>'9'!C11</f>
        <v>Kelapa Kampit</v>
      </c>
      <c r="D14" s="258">
        <v>0</v>
      </c>
      <c r="E14" s="258">
        <v>0</v>
      </c>
      <c r="F14" s="258">
        <v>0</v>
      </c>
      <c r="G14" s="258">
        <v>0</v>
      </c>
      <c r="H14" s="258">
        <v>0</v>
      </c>
      <c r="I14" s="258">
        <v>0</v>
      </c>
      <c r="J14" s="258">
        <v>0</v>
      </c>
      <c r="K14" s="258">
        <v>1</v>
      </c>
      <c r="L14" s="258">
        <v>0</v>
      </c>
      <c r="M14" s="258">
        <v>0</v>
      </c>
      <c r="N14" s="258">
        <v>0</v>
      </c>
      <c r="O14" s="258">
        <v>0</v>
      </c>
      <c r="P14" s="258">
        <v>0</v>
      </c>
      <c r="Q14" s="258">
        <v>0</v>
      </c>
      <c r="R14" s="258">
        <v>0</v>
      </c>
      <c r="S14" s="258">
        <v>0</v>
      </c>
      <c r="T14" s="258">
        <v>1</v>
      </c>
    </row>
    <row r="15" spans="1:20" ht="20.100000000000001" customHeight="1" x14ac:dyDescent="0.25">
      <c r="A15" s="724">
        <v>4</v>
      </c>
      <c r="B15" s="93" t="str">
        <f>'9'!B12</f>
        <v>Gantung</v>
      </c>
      <c r="C15" s="93" t="str">
        <f>'9'!C12</f>
        <v>Gantung</v>
      </c>
      <c r="D15" s="258">
        <v>0</v>
      </c>
      <c r="E15" s="258">
        <v>1</v>
      </c>
      <c r="F15" s="258">
        <v>0</v>
      </c>
      <c r="G15" s="258">
        <v>0</v>
      </c>
      <c r="H15" s="258">
        <v>0</v>
      </c>
      <c r="I15" s="258">
        <v>0</v>
      </c>
      <c r="J15" s="258">
        <v>0</v>
      </c>
      <c r="K15" s="258">
        <v>3</v>
      </c>
      <c r="L15" s="258">
        <v>0</v>
      </c>
      <c r="M15" s="258">
        <v>0</v>
      </c>
      <c r="N15" s="258">
        <v>0</v>
      </c>
      <c r="O15" s="258">
        <v>0</v>
      </c>
      <c r="P15" s="258">
        <v>0</v>
      </c>
      <c r="Q15" s="258">
        <v>0</v>
      </c>
      <c r="R15" s="258">
        <v>0</v>
      </c>
      <c r="S15" s="258">
        <v>0</v>
      </c>
      <c r="T15" s="258">
        <v>0</v>
      </c>
    </row>
    <row r="16" spans="1:20" ht="20.100000000000001" customHeight="1" x14ac:dyDescent="0.25">
      <c r="A16" s="724">
        <v>5</v>
      </c>
      <c r="B16" s="93" t="str">
        <f>'9'!B13</f>
        <v>Simpang Renggiang</v>
      </c>
      <c r="C16" s="93" t="str">
        <f>'9'!C13</f>
        <v>Renggiang</v>
      </c>
      <c r="D16" s="258">
        <v>0</v>
      </c>
      <c r="E16" s="258">
        <v>1</v>
      </c>
      <c r="F16" s="258">
        <v>0</v>
      </c>
      <c r="G16" s="258">
        <v>0</v>
      </c>
      <c r="H16" s="258">
        <v>0</v>
      </c>
      <c r="I16" s="258">
        <v>0</v>
      </c>
      <c r="J16" s="258">
        <v>0</v>
      </c>
      <c r="K16" s="258">
        <v>2</v>
      </c>
      <c r="L16" s="258">
        <v>0</v>
      </c>
      <c r="M16" s="258">
        <v>0</v>
      </c>
      <c r="N16" s="258">
        <v>0</v>
      </c>
      <c r="O16" s="258">
        <v>0</v>
      </c>
      <c r="P16" s="258">
        <v>0</v>
      </c>
      <c r="Q16" s="258">
        <v>0</v>
      </c>
      <c r="R16" s="258">
        <v>0</v>
      </c>
      <c r="S16" s="258">
        <v>0</v>
      </c>
      <c r="T16" s="258">
        <v>0</v>
      </c>
    </row>
    <row r="17" spans="1:21" ht="20.100000000000001" customHeight="1" x14ac:dyDescent="0.25">
      <c r="A17" s="724">
        <v>6</v>
      </c>
      <c r="B17" s="93" t="str">
        <f>'9'!B14</f>
        <v>Simpang Pesak</v>
      </c>
      <c r="C17" s="93" t="str">
        <f>'9'!C14</f>
        <v>Simpang Pesak</v>
      </c>
      <c r="D17" s="258">
        <v>1</v>
      </c>
      <c r="E17" s="258">
        <v>0</v>
      </c>
      <c r="F17" s="258">
        <v>0</v>
      </c>
      <c r="G17" s="258">
        <v>0</v>
      </c>
      <c r="H17" s="258">
        <v>0</v>
      </c>
      <c r="I17" s="258">
        <v>0</v>
      </c>
      <c r="J17" s="258">
        <v>0</v>
      </c>
      <c r="K17" s="258"/>
      <c r="L17" s="258">
        <v>0</v>
      </c>
      <c r="M17" s="258">
        <v>0</v>
      </c>
      <c r="N17" s="258">
        <v>0</v>
      </c>
      <c r="O17" s="258">
        <v>0</v>
      </c>
      <c r="P17" s="258">
        <v>0</v>
      </c>
      <c r="Q17" s="258">
        <v>0</v>
      </c>
      <c r="R17" s="258">
        <v>0</v>
      </c>
      <c r="S17" s="258">
        <v>0</v>
      </c>
      <c r="T17" s="258">
        <v>0</v>
      </c>
    </row>
    <row r="18" spans="1:21" ht="20.100000000000001" customHeight="1" x14ac:dyDescent="0.25">
      <c r="A18" s="724">
        <v>7</v>
      </c>
      <c r="B18" s="93" t="str">
        <f>'9'!B15</f>
        <v>Dendang</v>
      </c>
      <c r="C18" s="93" t="str">
        <f>'9'!C15</f>
        <v>Dendang</v>
      </c>
      <c r="D18" s="258">
        <v>0</v>
      </c>
      <c r="E18" s="258">
        <v>0</v>
      </c>
      <c r="F18" s="258">
        <v>0</v>
      </c>
      <c r="G18" s="258">
        <v>0</v>
      </c>
      <c r="H18" s="258">
        <v>0</v>
      </c>
      <c r="I18" s="258">
        <v>0</v>
      </c>
      <c r="J18" s="258">
        <v>0</v>
      </c>
      <c r="K18" s="258">
        <v>1</v>
      </c>
      <c r="L18" s="258">
        <v>0</v>
      </c>
      <c r="M18" s="258">
        <v>0</v>
      </c>
      <c r="N18" s="258">
        <v>0</v>
      </c>
      <c r="O18" s="258">
        <v>0</v>
      </c>
      <c r="P18" s="258">
        <v>0</v>
      </c>
      <c r="Q18" s="258">
        <v>0</v>
      </c>
      <c r="R18" s="258">
        <v>0</v>
      </c>
      <c r="S18" s="258">
        <v>0</v>
      </c>
      <c r="T18" s="258">
        <v>0</v>
      </c>
    </row>
    <row r="19" spans="1:21" ht="20.100000000000001" customHeight="1" x14ac:dyDescent="0.25">
      <c r="A19" s="487"/>
      <c r="B19" s="110"/>
      <c r="C19" s="110"/>
      <c r="D19" s="505"/>
      <c r="E19" s="505"/>
      <c r="F19" s="505"/>
      <c r="G19" s="505"/>
      <c r="H19" s="505"/>
      <c r="I19" s="505"/>
      <c r="J19" s="505"/>
      <c r="K19" s="505"/>
      <c r="L19" s="505"/>
      <c r="M19" s="505"/>
      <c r="N19" s="505"/>
      <c r="O19" s="505"/>
      <c r="P19" s="505"/>
      <c r="Q19" s="505"/>
      <c r="R19" s="505"/>
      <c r="S19" s="505"/>
      <c r="T19" s="505"/>
    </row>
    <row r="20" spans="1:21" ht="20.100000000000001" customHeight="1" thickBot="1" x14ac:dyDescent="0.3">
      <c r="A20" s="259" t="s">
        <v>476</v>
      </c>
      <c r="B20" s="259"/>
      <c r="C20" s="259"/>
      <c r="D20" s="1064">
        <f t="shared" ref="D20:T20" si="0">SUM(D12:D19)</f>
        <v>1</v>
      </c>
      <c r="E20" s="1064">
        <f t="shared" si="0"/>
        <v>2</v>
      </c>
      <c r="F20" s="1064">
        <f t="shared" si="0"/>
        <v>0</v>
      </c>
      <c r="G20" s="1064">
        <f t="shared" si="0"/>
        <v>1</v>
      </c>
      <c r="H20" s="1064">
        <f t="shared" si="0"/>
        <v>1</v>
      </c>
      <c r="I20" s="1064">
        <f t="shared" si="0"/>
        <v>0</v>
      </c>
      <c r="J20" s="1064">
        <f t="shared" si="0"/>
        <v>0</v>
      </c>
      <c r="K20" s="1064">
        <f t="shared" si="0"/>
        <v>9</v>
      </c>
      <c r="L20" s="1064">
        <f t="shared" si="0"/>
        <v>0</v>
      </c>
      <c r="M20" s="1064">
        <f t="shared" si="0"/>
        <v>0</v>
      </c>
      <c r="N20" s="1064">
        <f t="shared" si="0"/>
        <v>1</v>
      </c>
      <c r="O20" s="1064">
        <f t="shared" si="0"/>
        <v>0</v>
      </c>
      <c r="P20" s="1064">
        <f t="shared" si="0"/>
        <v>0</v>
      </c>
      <c r="Q20" s="1064">
        <f t="shared" si="0"/>
        <v>0</v>
      </c>
      <c r="R20" s="1064">
        <f t="shared" si="0"/>
        <v>0</v>
      </c>
      <c r="S20" s="1064">
        <f t="shared" si="0"/>
        <v>0</v>
      </c>
      <c r="T20" s="1064">
        <f t="shared" si="0"/>
        <v>2</v>
      </c>
      <c r="U20" s="970">
        <f>SUM(D20:T20)</f>
        <v>17</v>
      </c>
    </row>
    <row r="22" spans="1:21" x14ac:dyDescent="0.25">
      <c r="A22" s="473" t="s">
        <v>548</v>
      </c>
    </row>
  </sheetData>
  <mergeCells count="23">
    <mergeCell ref="M8:M10"/>
    <mergeCell ref="A3:T3"/>
    <mergeCell ref="A7:A10"/>
    <mergeCell ref="B7:B10"/>
    <mergeCell ref="C7:C10"/>
    <mergeCell ref="D7:K7"/>
    <mergeCell ref="L7:T7"/>
    <mergeCell ref="D8:D10"/>
    <mergeCell ref="E8:E10"/>
    <mergeCell ref="F8:F10"/>
    <mergeCell ref="G8:G10"/>
    <mergeCell ref="H8:H10"/>
    <mergeCell ref="I8:I10"/>
    <mergeCell ref="J8:J10"/>
    <mergeCell ref="K8:K10"/>
    <mergeCell ref="L8:L10"/>
    <mergeCell ref="T8:T10"/>
    <mergeCell ref="N8:N10"/>
    <mergeCell ref="O8:O10"/>
    <mergeCell ref="P8:P10"/>
    <mergeCell ref="Q8:Q10"/>
    <mergeCell ref="R8:R10"/>
    <mergeCell ref="S8:S10"/>
  </mergeCells>
  <pageMargins left="0.7" right="0.7" top="0.75" bottom="0.75" header="0.3" footer="0.3"/>
  <pageSetup paperSize="9" scale="5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tabColor rgb="FF92D050"/>
    <pageSetUpPr fitToPage="1"/>
  </sheetPr>
  <dimension ref="A1:N22"/>
  <sheetViews>
    <sheetView zoomScaleNormal="100" workbookViewId="0">
      <selection activeCell="M20" sqref="M20"/>
    </sheetView>
  </sheetViews>
  <sheetFormatPr defaultColWidth="12.5703125" defaultRowHeight="15" x14ac:dyDescent="0.25"/>
  <cols>
    <col min="1" max="1" width="5.5703125" style="109" customWidth="1"/>
    <col min="2" max="2" width="21.5703125" style="109" customWidth="1"/>
    <col min="3" max="3" width="19.7109375" style="109" customWidth="1"/>
    <col min="4" max="4" width="12.140625" style="109" customWidth="1"/>
    <col min="5" max="5" width="14.28515625" style="109" customWidth="1"/>
    <col min="6" max="7" width="10.7109375" style="109" customWidth="1"/>
    <col min="8" max="8" width="14" style="109" customWidth="1"/>
    <col min="9" max="9" width="14.140625" style="109" customWidth="1"/>
    <col min="10" max="11" width="13" style="109" customWidth="1"/>
    <col min="12" max="14" width="10.7109375" style="109" customWidth="1"/>
    <col min="15" max="241" width="9.28515625" style="109" customWidth="1"/>
    <col min="242" max="242" width="5.5703125" style="109" customWidth="1"/>
    <col min="243" max="243" width="21.5703125" style="109" customWidth="1"/>
    <col min="244" max="244" width="19.7109375" style="109" customWidth="1"/>
    <col min="245" max="247" width="12.5703125" style="109"/>
    <col min="248" max="248" width="5.5703125" style="109" customWidth="1"/>
    <col min="249" max="249" width="21.5703125" style="109" customWidth="1"/>
    <col min="250" max="250" width="19.7109375" style="109" customWidth="1"/>
    <col min="251" max="254" width="9.5703125" style="109" customWidth="1"/>
    <col min="255" max="255" width="10.42578125" style="109" customWidth="1"/>
    <col min="256" max="260" width="9.5703125" style="109" customWidth="1"/>
    <col min="261" max="262" width="10.7109375" style="109" customWidth="1"/>
    <col min="263" max="270" width="9.5703125" style="109" customWidth="1"/>
    <col min="271" max="497" width="9.28515625" style="109" customWidth="1"/>
    <col min="498" max="498" width="5.5703125" style="109" customWidth="1"/>
    <col min="499" max="499" width="21.5703125" style="109" customWidth="1"/>
    <col min="500" max="500" width="19.7109375" style="109" customWidth="1"/>
    <col min="501" max="503" width="12.5703125" style="109"/>
    <col min="504" max="504" width="5.5703125" style="109" customWidth="1"/>
    <col min="505" max="505" width="21.5703125" style="109" customWidth="1"/>
    <col min="506" max="506" width="19.7109375" style="109" customWidth="1"/>
    <col min="507" max="510" width="9.5703125" style="109" customWidth="1"/>
    <col min="511" max="511" width="10.42578125" style="109" customWidth="1"/>
    <col min="512" max="516" width="9.5703125" style="109" customWidth="1"/>
    <col min="517" max="518" width="10.7109375" style="109" customWidth="1"/>
    <col min="519" max="526" width="9.5703125" style="109" customWidth="1"/>
    <col min="527" max="753" width="9.28515625" style="109" customWidth="1"/>
    <col min="754" max="754" width="5.5703125" style="109" customWidth="1"/>
    <col min="755" max="755" width="21.5703125" style="109" customWidth="1"/>
    <col min="756" max="756" width="19.7109375" style="109" customWidth="1"/>
    <col min="757" max="759" width="12.5703125" style="109"/>
    <col min="760" max="760" width="5.5703125" style="109" customWidth="1"/>
    <col min="761" max="761" width="21.5703125" style="109" customWidth="1"/>
    <col min="762" max="762" width="19.7109375" style="109" customWidth="1"/>
    <col min="763" max="766" width="9.5703125" style="109" customWidth="1"/>
    <col min="767" max="767" width="10.42578125" style="109" customWidth="1"/>
    <col min="768" max="772" width="9.5703125" style="109" customWidth="1"/>
    <col min="773" max="774" width="10.7109375" style="109" customWidth="1"/>
    <col min="775" max="782" width="9.5703125" style="109" customWidth="1"/>
    <col min="783" max="1009" width="9.28515625" style="109" customWidth="1"/>
    <col min="1010" max="1010" width="5.5703125" style="109" customWidth="1"/>
    <col min="1011" max="1011" width="21.5703125" style="109" customWidth="1"/>
    <col min="1012" max="1012" width="19.7109375" style="109" customWidth="1"/>
    <col min="1013" max="1015" width="12.5703125" style="109"/>
    <col min="1016" max="1016" width="5.5703125" style="109" customWidth="1"/>
    <col min="1017" max="1017" width="21.5703125" style="109" customWidth="1"/>
    <col min="1018" max="1018" width="19.7109375" style="109" customWidth="1"/>
    <col min="1019" max="1022" width="9.5703125" style="109" customWidth="1"/>
    <col min="1023" max="1023" width="10.42578125" style="109" customWidth="1"/>
    <col min="1024" max="1028" width="9.5703125" style="109" customWidth="1"/>
    <col min="1029" max="1030" width="10.7109375" style="109" customWidth="1"/>
    <col min="1031" max="1038" width="9.5703125" style="109" customWidth="1"/>
    <col min="1039" max="1265" width="9.28515625" style="109" customWidth="1"/>
    <col min="1266" max="1266" width="5.5703125" style="109" customWidth="1"/>
    <col min="1267" max="1267" width="21.5703125" style="109" customWidth="1"/>
    <col min="1268" max="1268" width="19.7109375" style="109" customWidth="1"/>
    <col min="1269" max="1271" width="12.5703125" style="109"/>
    <col min="1272" max="1272" width="5.5703125" style="109" customWidth="1"/>
    <col min="1273" max="1273" width="21.5703125" style="109" customWidth="1"/>
    <col min="1274" max="1274" width="19.7109375" style="109" customWidth="1"/>
    <col min="1275" max="1278" width="9.5703125" style="109" customWidth="1"/>
    <col min="1279" max="1279" width="10.42578125" style="109" customWidth="1"/>
    <col min="1280" max="1284" width="9.5703125" style="109" customWidth="1"/>
    <col min="1285" max="1286" width="10.7109375" style="109" customWidth="1"/>
    <col min="1287" max="1294" width="9.5703125" style="109" customWidth="1"/>
    <col min="1295" max="1521" width="9.28515625" style="109" customWidth="1"/>
    <col min="1522" max="1522" width="5.5703125" style="109" customWidth="1"/>
    <col min="1523" max="1523" width="21.5703125" style="109" customWidth="1"/>
    <col min="1524" max="1524" width="19.7109375" style="109" customWidth="1"/>
    <col min="1525" max="1527" width="12.5703125" style="109"/>
    <col min="1528" max="1528" width="5.5703125" style="109" customWidth="1"/>
    <col min="1529" max="1529" width="21.5703125" style="109" customWidth="1"/>
    <col min="1530" max="1530" width="19.7109375" style="109" customWidth="1"/>
    <col min="1531" max="1534" width="9.5703125" style="109" customWidth="1"/>
    <col min="1535" max="1535" width="10.42578125" style="109" customWidth="1"/>
    <col min="1536" max="1540" width="9.5703125" style="109" customWidth="1"/>
    <col min="1541" max="1542" width="10.7109375" style="109" customWidth="1"/>
    <col min="1543" max="1550" width="9.5703125" style="109" customWidth="1"/>
    <col min="1551" max="1777" width="9.28515625" style="109" customWidth="1"/>
    <col min="1778" max="1778" width="5.5703125" style="109" customWidth="1"/>
    <col min="1779" max="1779" width="21.5703125" style="109" customWidth="1"/>
    <col min="1780" max="1780" width="19.7109375" style="109" customWidth="1"/>
    <col min="1781" max="1783" width="12.5703125" style="109"/>
    <col min="1784" max="1784" width="5.5703125" style="109" customWidth="1"/>
    <col min="1785" max="1785" width="21.5703125" style="109" customWidth="1"/>
    <col min="1786" max="1786" width="19.7109375" style="109" customWidth="1"/>
    <col min="1787" max="1790" width="9.5703125" style="109" customWidth="1"/>
    <col min="1791" max="1791" width="10.42578125" style="109" customWidth="1"/>
    <col min="1792" max="1796" width="9.5703125" style="109" customWidth="1"/>
    <col min="1797" max="1798" width="10.7109375" style="109" customWidth="1"/>
    <col min="1799" max="1806" width="9.5703125" style="109" customWidth="1"/>
    <col min="1807" max="2033" width="9.28515625" style="109" customWidth="1"/>
    <col min="2034" max="2034" width="5.5703125" style="109" customWidth="1"/>
    <col min="2035" max="2035" width="21.5703125" style="109" customWidth="1"/>
    <col min="2036" max="2036" width="19.7109375" style="109" customWidth="1"/>
    <col min="2037" max="2039" width="12.5703125" style="109"/>
    <col min="2040" max="2040" width="5.5703125" style="109" customWidth="1"/>
    <col min="2041" max="2041" width="21.5703125" style="109" customWidth="1"/>
    <col min="2042" max="2042" width="19.7109375" style="109" customWidth="1"/>
    <col min="2043" max="2046" width="9.5703125" style="109" customWidth="1"/>
    <col min="2047" max="2047" width="10.42578125" style="109" customWidth="1"/>
    <col min="2048" max="2052" width="9.5703125" style="109" customWidth="1"/>
    <col min="2053" max="2054" width="10.7109375" style="109" customWidth="1"/>
    <col min="2055" max="2062" width="9.5703125" style="109" customWidth="1"/>
    <col min="2063" max="2289" width="9.28515625" style="109" customWidth="1"/>
    <col min="2290" max="2290" width="5.5703125" style="109" customWidth="1"/>
    <col min="2291" max="2291" width="21.5703125" style="109" customWidth="1"/>
    <col min="2292" max="2292" width="19.7109375" style="109" customWidth="1"/>
    <col min="2293" max="2295" width="12.5703125" style="109"/>
    <col min="2296" max="2296" width="5.5703125" style="109" customWidth="1"/>
    <col min="2297" max="2297" width="21.5703125" style="109" customWidth="1"/>
    <col min="2298" max="2298" width="19.7109375" style="109" customWidth="1"/>
    <col min="2299" max="2302" width="9.5703125" style="109" customWidth="1"/>
    <col min="2303" max="2303" width="10.42578125" style="109" customWidth="1"/>
    <col min="2304" max="2308" width="9.5703125" style="109" customWidth="1"/>
    <col min="2309" max="2310" width="10.7109375" style="109" customWidth="1"/>
    <col min="2311" max="2318" width="9.5703125" style="109" customWidth="1"/>
    <col min="2319" max="2545" width="9.28515625" style="109" customWidth="1"/>
    <col min="2546" max="2546" width="5.5703125" style="109" customWidth="1"/>
    <col min="2547" max="2547" width="21.5703125" style="109" customWidth="1"/>
    <col min="2548" max="2548" width="19.7109375" style="109" customWidth="1"/>
    <col min="2549" max="2551" width="12.5703125" style="109"/>
    <col min="2552" max="2552" width="5.5703125" style="109" customWidth="1"/>
    <col min="2553" max="2553" width="21.5703125" style="109" customWidth="1"/>
    <col min="2554" max="2554" width="19.7109375" style="109" customWidth="1"/>
    <col min="2555" max="2558" width="9.5703125" style="109" customWidth="1"/>
    <col min="2559" max="2559" width="10.42578125" style="109" customWidth="1"/>
    <col min="2560" max="2564" width="9.5703125" style="109" customWidth="1"/>
    <col min="2565" max="2566" width="10.7109375" style="109" customWidth="1"/>
    <col min="2567" max="2574" width="9.5703125" style="109" customWidth="1"/>
    <col min="2575" max="2801" width="9.28515625" style="109" customWidth="1"/>
    <col min="2802" max="2802" width="5.5703125" style="109" customWidth="1"/>
    <col min="2803" max="2803" width="21.5703125" style="109" customWidth="1"/>
    <col min="2804" max="2804" width="19.7109375" style="109" customWidth="1"/>
    <col min="2805" max="2807" width="12.5703125" style="109"/>
    <col min="2808" max="2808" width="5.5703125" style="109" customWidth="1"/>
    <col min="2809" max="2809" width="21.5703125" style="109" customWidth="1"/>
    <col min="2810" max="2810" width="19.7109375" style="109" customWidth="1"/>
    <col min="2811" max="2814" width="9.5703125" style="109" customWidth="1"/>
    <col min="2815" max="2815" width="10.42578125" style="109" customWidth="1"/>
    <col min="2816" max="2820" width="9.5703125" style="109" customWidth="1"/>
    <col min="2821" max="2822" width="10.7109375" style="109" customWidth="1"/>
    <col min="2823" max="2830" width="9.5703125" style="109" customWidth="1"/>
    <col min="2831" max="3057" width="9.28515625" style="109" customWidth="1"/>
    <col min="3058" max="3058" width="5.5703125" style="109" customWidth="1"/>
    <col min="3059" max="3059" width="21.5703125" style="109" customWidth="1"/>
    <col min="3060" max="3060" width="19.7109375" style="109" customWidth="1"/>
    <col min="3061" max="3063" width="12.5703125" style="109"/>
    <col min="3064" max="3064" width="5.5703125" style="109" customWidth="1"/>
    <col min="3065" max="3065" width="21.5703125" style="109" customWidth="1"/>
    <col min="3066" max="3066" width="19.7109375" style="109" customWidth="1"/>
    <col min="3067" max="3070" width="9.5703125" style="109" customWidth="1"/>
    <col min="3071" max="3071" width="10.42578125" style="109" customWidth="1"/>
    <col min="3072" max="3076" width="9.5703125" style="109" customWidth="1"/>
    <col min="3077" max="3078" width="10.7109375" style="109" customWidth="1"/>
    <col min="3079" max="3086" width="9.5703125" style="109" customWidth="1"/>
    <col min="3087" max="3313" width="9.28515625" style="109" customWidth="1"/>
    <col min="3314" max="3314" width="5.5703125" style="109" customWidth="1"/>
    <col min="3315" max="3315" width="21.5703125" style="109" customWidth="1"/>
    <col min="3316" max="3316" width="19.7109375" style="109" customWidth="1"/>
    <col min="3317" max="3319" width="12.5703125" style="109"/>
    <col min="3320" max="3320" width="5.5703125" style="109" customWidth="1"/>
    <col min="3321" max="3321" width="21.5703125" style="109" customWidth="1"/>
    <col min="3322" max="3322" width="19.7109375" style="109" customWidth="1"/>
    <col min="3323" max="3326" width="9.5703125" style="109" customWidth="1"/>
    <col min="3327" max="3327" width="10.42578125" style="109" customWidth="1"/>
    <col min="3328" max="3332" width="9.5703125" style="109" customWidth="1"/>
    <col min="3333" max="3334" width="10.7109375" style="109" customWidth="1"/>
    <col min="3335" max="3342" width="9.5703125" style="109" customWidth="1"/>
    <col min="3343" max="3569" width="9.28515625" style="109" customWidth="1"/>
    <col min="3570" max="3570" width="5.5703125" style="109" customWidth="1"/>
    <col min="3571" max="3571" width="21.5703125" style="109" customWidth="1"/>
    <col min="3572" max="3572" width="19.7109375" style="109" customWidth="1"/>
    <col min="3573" max="3575" width="12.5703125" style="109"/>
    <col min="3576" max="3576" width="5.5703125" style="109" customWidth="1"/>
    <col min="3577" max="3577" width="21.5703125" style="109" customWidth="1"/>
    <col min="3578" max="3578" width="19.7109375" style="109" customWidth="1"/>
    <col min="3579" max="3582" width="9.5703125" style="109" customWidth="1"/>
    <col min="3583" max="3583" width="10.42578125" style="109" customWidth="1"/>
    <col min="3584" max="3588" width="9.5703125" style="109" customWidth="1"/>
    <col min="3589" max="3590" width="10.7109375" style="109" customWidth="1"/>
    <col min="3591" max="3598" width="9.5703125" style="109" customWidth="1"/>
    <col min="3599" max="3825" width="9.28515625" style="109" customWidth="1"/>
    <col min="3826" max="3826" width="5.5703125" style="109" customWidth="1"/>
    <col min="3827" max="3827" width="21.5703125" style="109" customWidth="1"/>
    <col min="3828" max="3828" width="19.7109375" style="109" customWidth="1"/>
    <col min="3829" max="3831" width="12.5703125" style="109"/>
    <col min="3832" max="3832" width="5.5703125" style="109" customWidth="1"/>
    <col min="3833" max="3833" width="21.5703125" style="109" customWidth="1"/>
    <col min="3834" max="3834" width="19.7109375" style="109" customWidth="1"/>
    <col min="3835" max="3838" width="9.5703125" style="109" customWidth="1"/>
    <col min="3839" max="3839" width="10.42578125" style="109" customWidth="1"/>
    <col min="3840" max="3844" width="9.5703125" style="109" customWidth="1"/>
    <col min="3845" max="3846" width="10.7109375" style="109" customWidth="1"/>
    <col min="3847" max="3854" width="9.5703125" style="109" customWidth="1"/>
    <col min="3855" max="4081" width="9.28515625" style="109" customWidth="1"/>
    <col min="4082" max="4082" width="5.5703125" style="109" customWidth="1"/>
    <col min="4083" max="4083" width="21.5703125" style="109" customWidth="1"/>
    <col min="4084" max="4084" width="19.7109375" style="109" customWidth="1"/>
    <col min="4085" max="4087" width="12.5703125" style="109"/>
    <col min="4088" max="4088" width="5.5703125" style="109" customWidth="1"/>
    <col min="4089" max="4089" width="21.5703125" style="109" customWidth="1"/>
    <col min="4090" max="4090" width="19.7109375" style="109" customWidth="1"/>
    <col min="4091" max="4094" width="9.5703125" style="109" customWidth="1"/>
    <col min="4095" max="4095" width="10.42578125" style="109" customWidth="1"/>
    <col min="4096" max="4100" width="9.5703125" style="109" customWidth="1"/>
    <col min="4101" max="4102" width="10.7109375" style="109" customWidth="1"/>
    <col min="4103" max="4110" width="9.5703125" style="109" customWidth="1"/>
    <col min="4111" max="4337" width="9.28515625" style="109" customWidth="1"/>
    <col min="4338" max="4338" width="5.5703125" style="109" customWidth="1"/>
    <col min="4339" max="4339" width="21.5703125" style="109" customWidth="1"/>
    <col min="4340" max="4340" width="19.7109375" style="109" customWidth="1"/>
    <col min="4341" max="4343" width="12.5703125" style="109"/>
    <col min="4344" max="4344" width="5.5703125" style="109" customWidth="1"/>
    <col min="4345" max="4345" width="21.5703125" style="109" customWidth="1"/>
    <col min="4346" max="4346" width="19.7109375" style="109" customWidth="1"/>
    <col min="4347" max="4350" width="9.5703125" style="109" customWidth="1"/>
    <col min="4351" max="4351" width="10.42578125" style="109" customWidth="1"/>
    <col min="4352" max="4356" width="9.5703125" style="109" customWidth="1"/>
    <col min="4357" max="4358" width="10.7109375" style="109" customWidth="1"/>
    <col min="4359" max="4366" width="9.5703125" style="109" customWidth="1"/>
    <col min="4367" max="4593" width="9.28515625" style="109" customWidth="1"/>
    <col min="4594" max="4594" width="5.5703125" style="109" customWidth="1"/>
    <col min="4595" max="4595" width="21.5703125" style="109" customWidth="1"/>
    <col min="4596" max="4596" width="19.7109375" style="109" customWidth="1"/>
    <col min="4597" max="4599" width="12.5703125" style="109"/>
    <col min="4600" max="4600" width="5.5703125" style="109" customWidth="1"/>
    <col min="4601" max="4601" width="21.5703125" style="109" customWidth="1"/>
    <col min="4602" max="4602" width="19.7109375" style="109" customWidth="1"/>
    <col min="4603" max="4606" width="9.5703125" style="109" customWidth="1"/>
    <col min="4607" max="4607" width="10.42578125" style="109" customWidth="1"/>
    <col min="4608" max="4612" width="9.5703125" style="109" customWidth="1"/>
    <col min="4613" max="4614" width="10.7109375" style="109" customWidth="1"/>
    <col min="4615" max="4622" width="9.5703125" style="109" customWidth="1"/>
    <col min="4623" max="4849" width="9.28515625" style="109" customWidth="1"/>
    <col min="4850" max="4850" width="5.5703125" style="109" customWidth="1"/>
    <col min="4851" max="4851" width="21.5703125" style="109" customWidth="1"/>
    <col min="4852" max="4852" width="19.7109375" style="109" customWidth="1"/>
    <col min="4853" max="4855" width="12.5703125" style="109"/>
    <col min="4856" max="4856" width="5.5703125" style="109" customWidth="1"/>
    <col min="4857" max="4857" width="21.5703125" style="109" customWidth="1"/>
    <col min="4858" max="4858" width="19.7109375" style="109" customWidth="1"/>
    <col min="4859" max="4862" width="9.5703125" style="109" customWidth="1"/>
    <col min="4863" max="4863" width="10.42578125" style="109" customWidth="1"/>
    <col min="4864" max="4868" width="9.5703125" style="109" customWidth="1"/>
    <col min="4869" max="4870" width="10.7109375" style="109" customWidth="1"/>
    <col min="4871" max="4878" width="9.5703125" style="109" customWidth="1"/>
    <col min="4879" max="5105" width="9.28515625" style="109" customWidth="1"/>
    <col min="5106" max="5106" width="5.5703125" style="109" customWidth="1"/>
    <col min="5107" max="5107" width="21.5703125" style="109" customWidth="1"/>
    <col min="5108" max="5108" width="19.7109375" style="109" customWidth="1"/>
    <col min="5109" max="5111" width="12.5703125" style="109"/>
    <col min="5112" max="5112" width="5.5703125" style="109" customWidth="1"/>
    <col min="5113" max="5113" width="21.5703125" style="109" customWidth="1"/>
    <col min="5114" max="5114" width="19.7109375" style="109" customWidth="1"/>
    <col min="5115" max="5118" width="9.5703125" style="109" customWidth="1"/>
    <col min="5119" max="5119" width="10.42578125" style="109" customWidth="1"/>
    <col min="5120" max="5124" width="9.5703125" style="109" customWidth="1"/>
    <col min="5125" max="5126" width="10.7109375" style="109" customWidth="1"/>
    <col min="5127" max="5134" width="9.5703125" style="109" customWidth="1"/>
    <col min="5135" max="5361" width="9.28515625" style="109" customWidth="1"/>
    <col min="5362" max="5362" width="5.5703125" style="109" customWidth="1"/>
    <col min="5363" max="5363" width="21.5703125" style="109" customWidth="1"/>
    <col min="5364" max="5364" width="19.7109375" style="109" customWidth="1"/>
    <col min="5365" max="5367" width="12.5703125" style="109"/>
    <col min="5368" max="5368" width="5.5703125" style="109" customWidth="1"/>
    <col min="5369" max="5369" width="21.5703125" style="109" customWidth="1"/>
    <col min="5370" max="5370" width="19.7109375" style="109" customWidth="1"/>
    <col min="5371" max="5374" width="9.5703125" style="109" customWidth="1"/>
    <col min="5375" max="5375" width="10.42578125" style="109" customWidth="1"/>
    <col min="5376" max="5380" width="9.5703125" style="109" customWidth="1"/>
    <col min="5381" max="5382" width="10.7109375" style="109" customWidth="1"/>
    <col min="5383" max="5390" width="9.5703125" style="109" customWidth="1"/>
    <col min="5391" max="5617" width="9.28515625" style="109" customWidth="1"/>
    <col min="5618" max="5618" width="5.5703125" style="109" customWidth="1"/>
    <col min="5619" max="5619" width="21.5703125" style="109" customWidth="1"/>
    <col min="5620" max="5620" width="19.7109375" style="109" customWidth="1"/>
    <col min="5621" max="5623" width="12.5703125" style="109"/>
    <col min="5624" max="5624" width="5.5703125" style="109" customWidth="1"/>
    <col min="5625" max="5625" width="21.5703125" style="109" customWidth="1"/>
    <col min="5626" max="5626" width="19.7109375" style="109" customWidth="1"/>
    <col min="5627" max="5630" width="9.5703125" style="109" customWidth="1"/>
    <col min="5631" max="5631" width="10.42578125" style="109" customWidth="1"/>
    <col min="5632" max="5636" width="9.5703125" style="109" customWidth="1"/>
    <col min="5637" max="5638" width="10.7109375" style="109" customWidth="1"/>
    <col min="5639" max="5646" width="9.5703125" style="109" customWidth="1"/>
    <col min="5647" max="5873" width="9.28515625" style="109" customWidth="1"/>
    <col min="5874" max="5874" width="5.5703125" style="109" customWidth="1"/>
    <col min="5875" max="5875" width="21.5703125" style="109" customWidth="1"/>
    <col min="5876" max="5876" width="19.7109375" style="109" customWidth="1"/>
    <col min="5877" max="5879" width="12.5703125" style="109"/>
    <col min="5880" max="5880" width="5.5703125" style="109" customWidth="1"/>
    <col min="5881" max="5881" width="21.5703125" style="109" customWidth="1"/>
    <col min="5882" max="5882" width="19.7109375" style="109" customWidth="1"/>
    <col min="5883" max="5886" width="9.5703125" style="109" customWidth="1"/>
    <col min="5887" max="5887" width="10.42578125" style="109" customWidth="1"/>
    <col min="5888" max="5892" width="9.5703125" style="109" customWidth="1"/>
    <col min="5893" max="5894" width="10.7109375" style="109" customWidth="1"/>
    <col min="5895" max="5902" width="9.5703125" style="109" customWidth="1"/>
    <col min="5903" max="6129" width="9.28515625" style="109" customWidth="1"/>
    <col min="6130" max="6130" width="5.5703125" style="109" customWidth="1"/>
    <col min="6131" max="6131" width="21.5703125" style="109" customWidth="1"/>
    <col min="6132" max="6132" width="19.7109375" style="109" customWidth="1"/>
    <col min="6133" max="6135" width="12.5703125" style="109"/>
    <col min="6136" max="6136" width="5.5703125" style="109" customWidth="1"/>
    <col min="6137" max="6137" width="21.5703125" style="109" customWidth="1"/>
    <col min="6138" max="6138" width="19.7109375" style="109" customWidth="1"/>
    <col min="6139" max="6142" width="9.5703125" style="109" customWidth="1"/>
    <col min="6143" max="6143" width="10.42578125" style="109" customWidth="1"/>
    <col min="6144" max="6148" width="9.5703125" style="109" customWidth="1"/>
    <col min="6149" max="6150" width="10.7109375" style="109" customWidth="1"/>
    <col min="6151" max="6158" width="9.5703125" style="109" customWidth="1"/>
    <col min="6159" max="6385" width="9.28515625" style="109" customWidth="1"/>
    <col min="6386" max="6386" width="5.5703125" style="109" customWidth="1"/>
    <col min="6387" max="6387" width="21.5703125" style="109" customWidth="1"/>
    <col min="6388" max="6388" width="19.7109375" style="109" customWidth="1"/>
    <col min="6389" max="6391" width="12.5703125" style="109"/>
    <col min="6392" max="6392" width="5.5703125" style="109" customWidth="1"/>
    <col min="6393" max="6393" width="21.5703125" style="109" customWidth="1"/>
    <col min="6394" max="6394" width="19.7109375" style="109" customWidth="1"/>
    <col min="6395" max="6398" width="9.5703125" style="109" customWidth="1"/>
    <col min="6399" max="6399" width="10.42578125" style="109" customWidth="1"/>
    <col min="6400" max="6404" width="9.5703125" style="109" customWidth="1"/>
    <col min="6405" max="6406" width="10.7109375" style="109" customWidth="1"/>
    <col min="6407" max="6414" width="9.5703125" style="109" customWidth="1"/>
    <col min="6415" max="6641" width="9.28515625" style="109" customWidth="1"/>
    <col min="6642" max="6642" width="5.5703125" style="109" customWidth="1"/>
    <col min="6643" max="6643" width="21.5703125" style="109" customWidth="1"/>
    <col min="6644" max="6644" width="19.7109375" style="109" customWidth="1"/>
    <col min="6645" max="6647" width="12.5703125" style="109"/>
    <col min="6648" max="6648" width="5.5703125" style="109" customWidth="1"/>
    <col min="6649" max="6649" width="21.5703125" style="109" customWidth="1"/>
    <col min="6650" max="6650" width="19.7109375" style="109" customWidth="1"/>
    <col min="6651" max="6654" width="9.5703125" style="109" customWidth="1"/>
    <col min="6655" max="6655" width="10.42578125" style="109" customWidth="1"/>
    <col min="6656" max="6660" width="9.5703125" style="109" customWidth="1"/>
    <col min="6661" max="6662" width="10.7109375" style="109" customWidth="1"/>
    <col min="6663" max="6670" width="9.5703125" style="109" customWidth="1"/>
    <col min="6671" max="6897" width="9.28515625" style="109" customWidth="1"/>
    <col min="6898" max="6898" width="5.5703125" style="109" customWidth="1"/>
    <col min="6899" max="6899" width="21.5703125" style="109" customWidth="1"/>
    <col min="6900" max="6900" width="19.7109375" style="109" customWidth="1"/>
    <col min="6901" max="6903" width="12.5703125" style="109"/>
    <col min="6904" max="6904" width="5.5703125" style="109" customWidth="1"/>
    <col min="6905" max="6905" width="21.5703125" style="109" customWidth="1"/>
    <col min="6906" max="6906" width="19.7109375" style="109" customWidth="1"/>
    <col min="6907" max="6910" width="9.5703125" style="109" customWidth="1"/>
    <col min="6911" max="6911" width="10.42578125" style="109" customWidth="1"/>
    <col min="6912" max="6916" width="9.5703125" style="109" customWidth="1"/>
    <col min="6917" max="6918" width="10.7109375" style="109" customWidth="1"/>
    <col min="6919" max="6926" width="9.5703125" style="109" customWidth="1"/>
    <col min="6927" max="7153" width="9.28515625" style="109" customWidth="1"/>
    <col min="7154" max="7154" width="5.5703125" style="109" customWidth="1"/>
    <col min="7155" max="7155" width="21.5703125" style="109" customWidth="1"/>
    <col min="7156" max="7156" width="19.7109375" style="109" customWidth="1"/>
    <col min="7157" max="7159" width="12.5703125" style="109"/>
    <col min="7160" max="7160" width="5.5703125" style="109" customWidth="1"/>
    <col min="7161" max="7161" width="21.5703125" style="109" customWidth="1"/>
    <col min="7162" max="7162" width="19.7109375" style="109" customWidth="1"/>
    <col min="7163" max="7166" width="9.5703125" style="109" customWidth="1"/>
    <col min="7167" max="7167" width="10.42578125" style="109" customWidth="1"/>
    <col min="7168" max="7172" width="9.5703125" style="109" customWidth="1"/>
    <col min="7173" max="7174" width="10.7109375" style="109" customWidth="1"/>
    <col min="7175" max="7182" width="9.5703125" style="109" customWidth="1"/>
    <col min="7183" max="7409" width="9.28515625" style="109" customWidth="1"/>
    <col min="7410" max="7410" width="5.5703125" style="109" customWidth="1"/>
    <col min="7411" max="7411" width="21.5703125" style="109" customWidth="1"/>
    <col min="7412" max="7412" width="19.7109375" style="109" customWidth="1"/>
    <col min="7413" max="7415" width="12.5703125" style="109"/>
    <col min="7416" max="7416" width="5.5703125" style="109" customWidth="1"/>
    <col min="7417" max="7417" width="21.5703125" style="109" customWidth="1"/>
    <col min="7418" max="7418" width="19.7109375" style="109" customWidth="1"/>
    <col min="7419" max="7422" width="9.5703125" style="109" customWidth="1"/>
    <col min="7423" max="7423" width="10.42578125" style="109" customWidth="1"/>
    <col min="7424" max="7428" width="9.5703125" style="109" customWidth="1"/>
    <col min="7429" max="7430" width="10.7109375" style="109" customWidth="1"/>
    <col min="7431" max="7438" width="9.5703125" style="109" customWidth="1"/>
    <col min="7439" max="7665" width="9.28515625" style="109" customWidth="1"/>
    <col min="7666" max="7666" width="5.5703125" style="109" customWidth="1"/>
    <col min="7667" max="7667" width="21.5703125" style="109" customWidth="1"/>
    <col min="7668" max="7668" width="19.7109375" style="109" customWidth="1"/>
    <col min="7669" max="7671" width="12.5703125" style="109"/>
    <col min="7672" max="7672" width="5.5703125" style="109" customWidth="1"/>
    <col min="7673" max="7673" width="21.5703125" style="109" customWidth="1"/>
    <col min="7674" max="7674" width="19.7109375" style="109" customWidth="1"/>
    <col min="7675" max="7678" width="9.5703125" style="109" customWidth="1"/>
    <col min="7679" max="7679" width="10.42578125" style="109" customWidth="1"/>
    <col min="7680" max="7684" width="9.5703125" style="109" customWidth="1"/>
    <col min="7685" max="7686" width="10.7109375" style="109" customWidth="1"/>
    <col min="7687" max="7694" width="9.5703125" style="109" customWidth="1"/>
    <col min="7695" max="7921" width="9.28515625" style="109" customWidth="1"/>
    <col min="7922" max="7922" width="5.5703125" style="109" customWidth="1"/>
    <col min="7923" max="7923" width="21.5703125" style="109" customWidth="1"/>
    <col min="7924" max="7924" width="19.7109375" style="109" customWidth="1"/>
    <col min="7925" max="7927" width="12.5703125" style="109"/>
    <col min="7928" max="7928" width="5.5703125" style="109" customWidth="1"/>
    <col min="7929" max="7929" width="21.5703125" style="109" customWidth="1"/>
    <col min="7930" max="7930" width="19.7109375" style="109" customWidth="1"/>
    <col min="7931" max="7934" width="9.5703125" style="109" customWidth="1"/>
    <col min="7935" max="7935" width="10.42578125" style="109" customWidth="1"/>
    <col min="7936" max="7940" width="9.5703125" style="109" customWidth="1"/>
    <col min="7941" max="7942" width="10.7109375" style="109" customWidth="1"/>
    <col min="7943" max="7950" width="9.5703125" style="109" customWidth="1"/>
    <col min="7951" max="8177" width="9.28515625" style="109" customWidth="1"/>
    <col min="8178" max="8178" width="5.5703125" style="109" customWidth="1"/>
    <col min="8179" max="8179" width="21.5703125" style="109" customWidth="1"/>
    <col min="8180" max="8180" width="19.7109375" style="109" customWidth="1"/>
    <col min="8181" max="8183" width="12.5703125" style="109"/>
    <col min="8184" max="8184" width="5.5703125" style="109" customWidth="1"/>
    <col min="8185" max="8185" width="21.5703125" style="109" customWidth="1"/>
    <col min="8186" max="8186" width="19.7109375" style="109" customWidth="1"/>
    <col min="8187" max="8190" width="9.5703125" style="109" customWidth="1"/>
    <col min="8191" max="8191" width="10.42578125" style="109" customWidth="1"/>
    <col min="8192" max="8196" width="9.5703125" style="109" customWidth="1"/>
    <col min="8197" max="8198" width="10.7109375" style="109" customWidth="1"/>
    <col min="8199" max="8206" width="9.5703125" style="109" customWidth="1"/>
    <col min="8207" max="8433" width="9.28515625" style="109" customWidth="1"/>
    <col min="8434" max="8434" width="5.5703125" style="109" customWidth="1"/>
    <col min="8435" max="8435" width="21.5703125" style="109" customWidth="1"/>
    <col min="8436" max="8436" width="19.7109375" style="109" customWidth="1"/>
    <col min="8437" max="8439" width="12.5703125" style="109"/>
    <col min="8440" max="8440" width="5.5703125" style="109" customWidth="1"/>
    <col min="8441" max="8441" width="21.5703125" style="109" customWidth="1"/>
    <col min="8442" max="8442" width="19.7109375" style="109" customWidth="1"/>
    <col min="8443" max="8446" width="9.5703125" style="109" customWidth="1"/>
    <col min="8447" max="8447" width="10.42578125" style="109" customWidth="1"/>
    <col min="8448" max="8452" width="9.5703125" style="109" customWidth="1"/>
    <col min="8453" max="8454" width="10.7109375" style="109" customWidth="1"/>
    <col min="8455" max="8462" width="9.5703125" style="109" customWidth="1"/>
    <col min="8463" max="8689" width="9.28515625" style="109" customWidth="1"/>
    <col min="8690" max="8690" width="5.5703125" style="109" customWidth="1"/>
    <col min="8691" max="8691" width="21.5703125" style="109" customWidth="1"/>
    <col min="8692" max="8692" width="19.7109375" style="109" customWidth="1"/>
    <col min="8693" max="8695" width="12.5703125" style="109"/>
    <col min="8696" max="8696" width="5.5703125" style="109" customWidth="1"/>
    <col min="8697" max="8697" width="21.5703125" style="109" customWidth="1"/>
    <col min="8698" max="8698" width="19.7109375" style="109" customWidth="1"/>
    <col min="8699" max="8702" width="9.5703125" style="109" customWidth="1"/>
    <col min="8703" max="8703" width="10.42578125" style="109" customWidth="1"/>
    <col min="8704" max="8708" width="9.5703125" style="109" customWidth="1"/>
    <col min="8709" max="8710" width="10.7109375" style="109" customWidth="1"/>
    <col min="8711" max="8718" width="9.5703125" style="109" customWidth="1"/>
    <col min="8719" max="8945" width="9.28515625" style="109" customWidth="1"/>
    <col min="8946" max="8946" width="5.5703125" style="109" customWidth="1"/>
    <col min="8947" max="8947" width="21.5703125" style="109" customWidth="1"/>
    <col min="8948" max="8948" width="19.7109375" style="109" customWidth="1"/>
    <col min="8949" max="8951" width="12.5703125" style="109"/>
    <col min="8952" max="8952" width="5.5703125" style="109" customWidth="1"/>
    <col min="8953" max="8953" width="21.5703125" style="109" customWidth="1"/>
    <col min="8954" max="8954" width="19.7109375" style="109" customWidth="1"/>
    <col min="8955" max="8958" width="9.5703125" style="109" customWidth="1"/>
    <col min="8959" max="8959" width="10.42578125" style="109" customWidth="1"/>
    <col min="8960" max="8964" width="9.5703125" style="109" customWidth="1"/>
    <col min="8965" max="8966" width="10.7109375" style="109" customWidth="1"/>
    <col min="8967" max="8974" width="9.5703125" style="109" customWidth="1"/>
    <col min="8975" max="9201" width="9.28515625" style="109" customWidth="1"/>
    <col min="9202" max="9202" width="5.5703125" style="109" customWidth="1"/>
    <col min="9203" max="9203" width="21.5703125" style="109" customWidth="1"/>
    <col min="9204" max="9204" width="19.7109375" style="109" customWidth="1"/>
    <col min="9205" max="9207" width="12.5703125" style="109"/>
    <col min="9208" max="9208" width="5.5703125" style="109" customWidth="1"/>
    <col min="9209" max="9209" width="21.5703125" style="109" customWidth="1"/>
    <col min="9210" max="9210" width="19.7109375" style="109" customWidth="1"/>
    <col min="9211" max="9214" width="9.5703125" style="109" customWidth="1"/>
    <col min="9215" max="9215" width="10.42578125" style="109" customWidth="1"/>
    <col min="9216" max="9220" width="9.5703125" style="109" customWidth="1"/>
    <col min="9221" max="9222" width="10.7109375" style="109" customWidth="1"/>
    <col min="9223" max="9230" width="9.5703125" style="109" customWidth="1"/>
    <col min="9231" max="9457" width="9.28515625" style="109" customWidth="1"/>
    <col min="9458" max="9458" width="5.5703125" style="109" customWidth="1"/>
    <col min="9459" max="9459" width="21.5703125" style="109" customWidth="1"/>
    <col min="9460" max="9460" width="19.7109375" style="109" customWidth="1"/>
    <col min="9461" max="9463" width="12.5703125" style="109"/>
    <col min="9464" max="9464" width="5.5703125" style="109" customWidth="1"/>
    <col min="9465" max="9465" width="21.5703125" style="109" customWidth="1"/>
    <col min="9466" max="9466" width="19.7109375" style="109" customWidth="1"/>
    <col min="9467" max="9470" width="9.5703125" style="109" customWidth="1"/>
    <col min="9471" max="9471" width="10.42578125" style="109" customWidth="1"/>
    <col min="9472" max="9476" width="9.5703125" style="109" customWidth="1"/>
    <col min="9477" max="9478" width="10.7109375" style="109" customWidth="1"/>
    <col min="9479" max="9486" width="9.5703125" style="109" customWidth="1"/>
    <col min="9487" max="9713" width="9.28515625" style="109" customWidth="1"/>
    <col min="9714" max="9714" width="5.5703125" style="109" customWidth="1"/>
    <col min="9715" max="9715" width="21.5703125" style="109" customWidth="1"/>
    <col min="9716" max="9716" width="19.7109375" style="109" customWidth="1"/>
    <col min="9717" max="9719" width="12.5703125" style="109"/>
    <col min="9720" max="9720" width="5.5703125" style="109" customWidth="1"/>
    <col min="9721" max="9721" width="21.5703125" style="109" customWidth="1"/>
    <col min="9722" max="9722" width="19.7109375" style="109" customWidth="1"/>
    <col min="9723" max="9726" width="9.5703125" style="109" customWidth="1"/>
    <col min="9727" max="9727" width="10.42578125" style="109" customWidth="1"/>
    <col min="9728" max="9732" width="9.5703125" style="109" customWidth="1"/>
    <col min="9733" max="9734" width="10.7109375" style="109" customWidth="1"/>
    <col min="9735" max="9742" width="9.5703125" style="109" customWidth="1"/>
    <col min="9743" max="9969" width="9.28515625" style="109" customWidth="1"/>
    <col min="9970" max="9970" width="5.5703125" style="109" customWidth="1"/>
    <col min="9971" max="9971" width="21.5703125" style="109" customWidth="1"/>
    <col min="9972" max="9972" width="19.7109375" style="109" customWidth="1"/>
    <col min="9973" max="9975" width="12.5703125" style="109"/>
    <col min="9976" max="9976" width="5.5703125" style="109" customWidth="1"/>
    <col min="9977" max="9977" width="21.5703125" style="109" customWidth="1"/>
    <col min="9978" max="9978" width="19.7109375" style="109" customWidth="1"/>
    <col min="9979" max="9982" width="9.5703125" style="109" customWidth="1"/>
    <col min="9983" max="9983" width="10.42578125" style="109" customWidth="1"/>
    <col min="9984" max="9988" width="9.5703125" style="109" customWidth="1"/>
    <col min="9989" max="9990" width="10.7109375" style="109" customWidth="1"/>
    <col min="9991" max="9998" width="9.5703125" style="109" customWidth="1"/>
    <col min="9999" max="10225" width="9.28515625" style="109" customWidth="1"/>
    <col min="10226" max="10226" width="5.5703125" style="109" customWidth="1"/>
    <col min="10227" max="10227" width="21.5703125" style="109" customWidth="1"/>
    <col min="10228" max="10228" width="19.7109375" style="109" customWidth="1"/>
    <col min="10229" max="10231" width="12.5703125" style="109"/>
    <col min="10232" max="10232" width="5.5703125" style="109" customWidth="1"/>
    <col min="10233" max="10233" width="21.5703125" style="109" customWidth="1"/>
    <col min="10234" max="10234" width="19.7109375" style="109" customWidth="1"/>
    <col min="10235" max="10238" width="9.5703125" style="109" customWidth="1"/>
    <col min="10239" max="10239" width="10.42578125" style="109" customWidth="1"/>
    <col min="10240" max="10244" width="9.5703125" style="109" customWidth="1"/>
    <col min="10245" max="10246" width="10.7109375" style="109" customWidth="1"/>
    <col min="10247" max="10254" width="9.5703125" style="109" customWidth="1"/>
    <col min="10255" max="10481" width="9.28515625" style="109" customWidth="1"/>
    <col min="10482" max="10482" width="5.5703125" style="109" customWidth="1"/>
    <col min="10483" max="10483" width="21.5703125" style="109" customWidth="1"/>
    <col min="10484" max="10484" width="19.7109375" style="109" customWidth="1"/>
    <col min="10485" max="10487" width="12.5703125" style="109"/>
    <col min="10488" max="10488" width="5.5703125" style="109" customWidth="1"/>
    <col min="10489" max="10489" width="21.5703125" style="109" customWidth="1"/>
    <col min="10490" max="10490" width="19.7109375" style="109" customWidth="1"/>
    <col min="10491" max="10494" width="9.5703125" style="109" customWidth="1"/>
    <col min="10495" max="10495" width="10.42578125" style="109" customWidth="1"/>
    <col min="10496" max="10500" width="9.5703125" style="109" customWidth="1"/>
    <col min="10501" max="10502" width="10.7109375" style="109" customWidth="1"/>
    <col min="10503" max="10510" width="9.5703125" style="109" customWidth="1"/>
    <col min="10511" max="10737" width="9.28515625" style="109" customWidth="1"/>
    <col min="10738" max="10738" width="5.5703125" style="109" customWidth="1"/>
    <col min="10739" max="10739" width="21.5703125" style="109" customWidth="1"/>
    <col min="10740" max="10740" width="19.7109375" style="109" customWidth="1"/>
    <col min="10741" max="10743" width="12.5703125" style="109"/>
    <col min="10744" max="10744" width="5.5703125" style="109" customWidth="1"/>
    <col min="10745" max="10745" width="21.5703125" style="109" customWidth="1"/>
    <col min="10746" max="10746" width="19.7109375" style="109" customWidth="1"/>
    <col min="10747" max="10750" width="9.5703125" style="109" customWidth="1"/>
    <col min="10751" max="10751" width="10.42578125" style="109" customWidth="1"/>
    <col min="10752" max="10756" width="9.5703125" style="109" customWidth="1"/>
    <col min="10757" max="10758" width="10.7109375" style="109" customWidth="1"/>
    <col min="10759" max="10766" width="9.5703125" style="109" customWidth="1"/>
    <col min="10767" max="10993" width="9.28515625" style="109" customWidth="1"/>
    <col min="10994" max="10994" width="5.5703125" style="109" customWidth="1"/>
    <col min="10995" max="10995" width="21.5703125" style="109" customWidth="1"/>
    <col min="10996" max="10996" width="19.7109375" style="109" customWidth="1"/>
    <col min="10997" max="10999" width="12.5703125" style="109"/>
    <col min="11000" max="11000" width="5.5703125" style="109" customWidth="1"/>
    <col min="11001" max="11001" width="21.5703125" style="109" customWidth="1"/>
    <col min="11002" max="11002" width="19.7109375" style="109" customWidth="1"/>
    <col min="11003" max="11006" width="9.5703125" style="109" customWidth="1"/>
    <col min="11007" max="11007" width="10.42578125" style="109" customWidth="1"/>
    <col min="11008" max="11012" width="9.5703125" style="109" customWidth="1"/>
    <col min="11013" max="11014" width="10.7109375" style="109" customWidth="1"/>
    <col min="11015" max="11022" width="9.5703125" style="109" customWidth="1"/>
    <col min="11023" max="11249" width="9.28515625" style="109" customWidth="1"/>
    <col min="11250" max="11250" width="5.5703125" style="109" customWidth="1"/>
    <col min="11251" max="11251" width="21.5703125" style="109" customWidth="1"/>
    <col min="11252" max="11252" width="19.7109375" style="109" customWidth="1"/>
    <col min="11253" max="11255" width="12.5703125" style="109"/>
    <col min="11256" max="11256" width="5.5703125" style="109" customWidth="1"/>
    <col min="11257" max="11257" width="21.5703125" style="109" customWidth="1"/>
    <col min="11258" max="11258" width="19.7109375" style="109" customWidth="1"/>
    <col min="11259" max="11262" width="9.5703125" style="109" customWidth="1"/>
    <col min="11263" max="11263" width="10.42578125" style="109" customWidth="1"/>
    <col min="11264" max="11268" width="9.5703125" style="109" customWidth="1"/>
    <col min="11269" max="11270" width="10.7109375" style="109" customWidth="1"/>
    <col min="11271" max="11278" width="9.5703125" style="109" customWidth="1"/>
    <col min="11279" max="11505" width="9.28515625" style="109" customWidth="1"/>
    <col min="11506" max="11506" width="5.5703125" style="109" customWidth="1"/>
    <col min="11507" max="11507" width="21.5703125" style="109" customWidth="1"/>
    <col min="11508" max="11508" width="19.7109375" style="109" customWidth="1"/>
    <col min="11509" max="11511" width="12.5703125" style="109"/>
    <col min="11512" max="11512" width="5.5703125" style="109" customWidth="1"/>
    <col min="11513" max="11513" width="21.5703125" style="109" customWidth="1"/>
    <col min="11514" max="11514" width="19.7109375" style="109" customWidth="1"/>
    <col min="11515" max="11518" width="9.5703125" style="109" customWidth="1"/>
    <col min="11519" max="11519" width="10.42578125" style="109" customWidth="1"/>
    <col min="11520" max="11524" width="9.5703125" style="109" customWidth="1"/>
    <col min="11525" max="11526" width="10.7109375" style="109" customWidth="1"/>
    <col min="11527" max="11534" width="9.5703125" style="109" customWidth="1"/>
    <col min="11535" max="11761" width="9.28515625" style="109" customWidth="1"/>
    <col min="11762" max="11762" width="5.5703125" style="109" customWidth="1"/>
    <col min="11763" max="11763" width="21.5703125" style="109" customWidth="1"/>
    <col min="11764" max="11764" width="19.7109375" style="109" customWidth="1"/>
    <col min="11765" max="11767" width="12.5703125" style="109"/>
    <col min="11768" max="11768" width="5.5703125" style="109" customWidth="1"/>
    <col min="11769" max="11769" width="21.5703125" style="109" customWidth="1"/>
    <col min="11770" max="11770" width="19.7109375" style="109" customWidth="1"/>
    <col min="11771" max="11774" width="9.5703125" style="109" customWidth="1"/>
    <col min="11775" max="11775" width="10.42578125" style="109" customWidth="1"/>
    <col min="11776" max="11780" width="9.5703125" style="109" customWidth="1"/>
    <col min="11781" max="11782" width="10.7109375" style="109" customWidth="1"/>
    <col min="11783" max="11790" width="9.5703125" style="109" customWidth="1"/>
    <col min="11791" max="12017" width="9.28515625" style="109" customWidth="1"/>
    <col min="12018" max="12018" width="5.5703125" style="109" customWidth="1"/>
    <col min="12019" max="12019" width="21.5703125" style="109" customWidth="1"/>
    <col min="12020" max="12020" width="19.7109375" style="109" customWidth="1"/>
    <col min="12021" max="12023" width="12.5703125" style="109"/>
    <col min="12024" max="12024" width="5.5703125" style="109" customWidth="1"/>
    <col min="12025" max="12025" width="21.5703125" style="109" customWidth="1"/>
    <col min="12026" max="12026" width="19.7109375" style="109" customWidth="1"/>
    <col min="12027" max="12030" width="9.5703125" style="109" customWidth="1"/>
    <col min="12031" max="12031" width="10.42578125" style="109" customWidth="1"/>
    <col min="12032" max="12036" width="9.5703125" style="109" customWidth="1"/>
    <col min="12037" max="12038" width="10.7109375" style="109" customWidth="1"/>
    <col min="12039" max="12046" width="9.5703125" style="109" customWidth="1"/>
    <col min="12047" max="12273" width="9.28515625" style="109" customWidth="1"/>
    <col min="12274" max="12274" width="5.5703125" style="109" customWidth="1"/>
    <col min="12275" max="12275" width="21.5703125" style="109" customWidth="1"/>
    <col min="12276" max="12276" width="19.7109375" style="109" customWidth="1"/>
    <col min="12277" max="12279" width="12.5703125" style="109"/>
    <col min="12280" max="12280" width="5.5703125" style="109" customWidth="1"/>
    <col min="12281" max="12281" width="21.5703125" style="109" customWidth="1"/>
    <col min="12282" max="12282" width="19.7109375" style="109" customWidth="1"/>
    <col min="12283" max="12286" width="9.5703125" style="109" customWidth="1"/>
    <col min="12287" max="12287" width="10.42578125" style="109" customWidth="1"/>
    <col min="12288" max="12292" width="9.5703125" style="109" customWidth="1"/>
    <col min="12293" max="12294" width="10.7109375" style="109" customWidth="1"/>
    <col min="12295" max="12302" width="9.5703125" style="109" customWidth="1"/>
    <col min="12303" max="12529" width="9.28515625" style="109" customWidth="1"/>
    <col min="12530" max="12530" width="5.5703125" style="109" customWidth="1"/>
    <col min="12531" max="12531" width="21.5703125" style="109" customWidth="1"/>
    <col min="12532" max="12532" width="19.7109375" style="109" customWidth="1"/>
    <col min="12533" max="12535" width="12.5703125" style="109"/>
    <col min="12536" max="12536" width="5.5703125" style="109" customWidth="1"/>
    <col min="12537" max="12537" width="21.5703125" style="109" customWidth="1"/>
    <col min="12538" max="12538" width="19.7109375" style="109" customWidth="1"/>
    <col min="12539" max="12542" width="9.5703125" style="109" customWidth="1"/>
    <col min="12543" max="12543" width="10.42578125" style="109" customWidth="1"/>
    <col min="12544" max="12548" width="9.5703125" style="109" customWidth="1"/>
    <col min="12549" max="12550" width="10.7109375" style="109" customWidth="1"/>
    <col min="12551" max="12558" width="9.5703125" style="109" customWidth="1"/>
    <col min="12559" max="12785" width="9.28515625" style="109" customWidth="1"/>
    <col min="12786" max="12786" width="5.5703125" style="109" customWidth="1"/>
    <col min="12787" max="12787" width="21.5703125" style="109" customWidth="1"/>
    <col min="12788" max="12788" width="19.7109375" style="109" customWidth="1"/>
    <col min="12789" max="12791" width="12.5703125" style="109"/>
    <col min="12792" max="12792" width="5.5703125" style="109" customWidth="1"/>
    <col min="12793" max="12793" width="21.5703125" style="109" customWidth="1"/>
    <col min="12794" max="12794" width="19.7109375" style="109" customWidth="1"/>
    <col min="12795" max="12798" width="9.5703125" style="109" customWidth="1"/>
    <col min="12799" max="12799" width="10.42578125" style="109" customWidth="1"/>
    <col min="12800" max="12804" width="9.5703125" style="109" customWidth="1"/>
    <col min="12805" max="12806" width="10.7109375" style="109" customWidth="1"/>
    <col min="12807" max="12814" width="9.5703125" style="109" customWidth="1"/>
    <col min="12815" max="13041" width="9.28515625" style="109" customWidth="1"/>
    <col min="13042" max="13042" width="5.5703125" style="109" customWidth="1"/>
    <col min="13043" max="13043" width="21.5703125" style="109" customWidth="1"/>
    <col min="13044" max="13044" width="19.7109375" style="109" customWidth="1"/>
    <col min="13045" max="13047" width="12.5703125" style="109"/>
    <col min="13048" max="13048" width="5.5703125" style="109" customWidth="1"/>
    <col min="13049" max="13049" width="21.5703125" style="109" customWidth="1"/>
    <col min="13050" max="13050" width="19.7109375" style="109" customWidth="1"/>
    <col min="13051" max="13054" width="9.5703125" style="109" customWidth="1"/>
    <col min="13055" max="13055" width="10.42578125" style="109" customWidth="1"/>
    <col min="13056" max="13060" width="9.5703125" style="109" customWidth="1"/>
    <col min="13061" max="13062" width="10.7109375" style="109" customWidth="1"/>
    <col min="13063" max="13070" width="9.5703125" style="109" customWidth="1"/>
    <col min="13071" max="13297" width="9.28515625" style="109" customWidth="1"/>
    <col min="13298" max="13298" width="5.5703125" style="109" customWidth="1"/>
    <col min="13299" max="13299" width="21.5703125" style="109" customWidth="1"/>
    <col min="13300" max="13300" width="19.7109375" style="109" customWidth="1"/>
    <col min="13301" max="13303" width="12.5703125" style="109"/>
    <col min="13304" max="13304" width="5.5703125" style="109" customWidth="1"/>
    <col min="13305" max="13305" width="21.5703125" style="109" customWidth="1"/>
    <col min="13306" max="13306" width="19.7109375" style="109" customWidth="1"/>
    <col min="13307" max="13310" width="9.5703125" style="109" customWidth="1"/>
    <col min="13311" max="13311" width="10.42578125" style="109" customWidth="1"/>
    <col min="13312" max="13316" width="9.5703125" style="109" customWidth="1"/>
    <col min="13317" max="13318" width="10.7109375" style="109" customWidth="1"/>
    <col min="13319" max="13326" width="9.5703125" style="109" customWidth="1"/>
    <col min="13327" max="13553" width="9.28515625" style="109" customWidth="1"/>
    <col min="13554" max="13554" width="5.5703125" style="109" customWidth="1"/>
    <col min="13555" max="13555" width="21.5703125" style="109" customWidth="1"/>
    <col min="13556" max="13556" width="19.7109375" style="109" customWidth="1"/>
    <col min="13557" max="13559" width="12.5703125" style="109"/>
    <col min="13560" max="13560" width="5.5703125" style="109" customWidth="1"/>
    <col min="13561" max="13561" width="21.5703125" style="109" customWidth="1"/>
    <col min="13562" max="13562" width="19.7109375" style="109" customWidth="1"/>
    <col min="13563" max="13566" width="9.5703125" style="109" customWidth="1"/>
    <col min="13567" max="13567" width="10.42578125" style="109" customWidth="1"/>
    <col min="13568" max="13572" width="9.5703125" style="109" customWidth="1"/>
    <col min="13573" max="13574" width="10.7109375" style="109" customWidth="1"/>
    <col min="13575" max="13582" width="9.5703125" style="109" customWidth="1"/>
    <col min="13583" max="13809" width="9.28515625" style="109" customWidth="1"/>
    <col min="13810" max="13810" width="5.5703125" style="109" customWidth="1"/>
    <col min="13811" max="13811" width="21.5703125" style="109" customWidth="1"/>
    <col min="13812" max="13812" width="19.7109375" style="109" customWidth="1"/>
    <col min="13813" max="13815" width="12.5703125" style="109"/>
    <col min="13816" max="13816" width="5.5703125" style="109" customWidth="1"/>
    <col min="13817" max="13817" width="21.5703125" style="109" customWidth="1"/>
    <col min="13818" max="13818" width="19.7109375" style="109" customWidth="1"/>
    <col min="13819" max="13822" width="9.5703125" style="109" customWidth="1"/>
    <col min="13823" max="13823" width="10.42578125" style="109" customWidth="1"/>
    <col min="13824" max="13828" width="9.5703125" style="109" customWidth="1"/>
    <col min="13829" max="13830" width="10.7109375" style="109" customWidth="1"/>
    <col min="13831" max="13838" width="9.5703125" style="109" customWidth="1"/>
    <col min="13839" max="14065" width="9.28515625" style="109" customWidth="1"/>
    <col min="14066" max="14066" width="5.5703125" style="109" customWidth="1"/>
    <col min="14067" max="14067" width="21.5703125" style="109" customWidth="1"/>
    <col min="14068" max="14068" width="19.7109375" style="109" customWidth="1"/>
    <col min="14069" max="14071" width="12.5703125" style="109"/>
    <col min="14072" max="14072" width="5.5703125" style="109" customWidth="1"/>
    <col min="14073" max="14073" width="21.5703125" style="109" customWidth="1"/>
    <col min="14074" max="14074" width="19.7109375" style="109" customWidth="1"/>
    <col min="14075" max="14078" width="9.5703125" style="109" customWidth="1"/>
    <col min="14079" max="14079" width="10.42578125" style="109" customWidth="1"/>
    <col min="14080" max="14084" width="9.5703125" style="109" customWidth="1"/>
    <col min="14085" max="14086" width="10.7109375" style="109" customWidth="1"/>
    <col min="14087" max="14094" width="9.5703125" style="109" customWidth="1"/>
    <col min="14095" max="14321" width="9.28515625" style="109" customWidth="1"/>
    <col min="14322" max="14322" width="5.5703125" style="109" customWidth="1"/>
    <col min="14323" max="14323" width="21.5703125" style="109" customWidth="1"/>
    <col min="14324" max="14324" width="19.7109375" style="109" customWidth="1"/>
    <col min="14325" max="14327" width="12.5703125" style="109"/>
    <col min="14328" max="14328" width="5.5703125" style="109" customWidth="1"/>
    <col min="14329" max="14329" width="21.5703125" style="109" customWidth="1"/>
    <col min="14330" max="14330" width="19.7109375" style="109" customWidth="1"/>
    <col min="14331" max="14334" width="9.5703125" style="109" customWidth="1"/>
    <col min="14335" max="14335" width="10.42578125" style="109" customWidth="1"/>
    <col min="14336" max="14340" width="9.5703125" style="109" customWidth="1"/>
    <col min="14341" max="14342" width="10.7109375" style="109" customWidth="1"/>
    <col min="14343" max="14350" width="9.5703125" style="109" customWidth="1"/>
    <col min="14351" max="14577" width="9.28515625" style="109" customWidth="1"/>
    <col min="14578" max="14578" width="5.5703125" style="109" customWidth="1"/>
    <col min="14579" max="14579" width="21.5703125" style="109" customWidth="1"/>
    <col min="14580" max="14580" width="19.7109375" style="109" customWidth="1"/>
    <col min="14581" max="14583" width="12.5703125" style="109"/>
    <col min="14584" max="14584" width="5.5703125" style="109" customWidth="1"/>
    <col min="14585" max="14585" width="21.5703125" style="109" customWidth="1"/>
    <col min="14586" max="14586" width="19.7109375" style="109" customWidth="1"/>
    <col min="14587" max="14590" width="9.5703125" style="109" customWidth="1"/>
    <col min="14591" max="14591" width="10.42578125" style="109" customWidth="1"/>
    <col min="14592" max="14596" width="9.5703125" style="109" customWidth="1"/>
    <col min="14597" max="14598" width="10.7109375" style="109" customWidth="1"/>
    <col min="14599" max="14606" width="9.5703125" style="109" customWidth="1"/>
    <col min="14607" max="14833" width="9.28515625" style="109" customWidth="1"/>
    <col min="14834" max="14834" width="5.5703125" style="109" customWidth="1"/>
    <col min="14835" max="14835" width="21.5703125" style="109" customWidth="1"/>
    <col min="14836" max="14836" width="19.7109375" style="109" customWidth="1"/>
    <col min="14837" max="14839" width="12.5703125" style="109"/>
    <col min="14840" max="14840" width="5.5703125" style="109" customWidth="1"/>
    <col min="14841" max="14841" width="21.5703125" style="109" customWidth="1"/>
    <col min="14842" max="14842" width="19.7109375" style="109" customWidth="1"/>
    <col min="14843" max="14846" width="9.5703125" style="109" customWidth="1"/>
    <col min="14847" max="14847" width="10.42578125" style="109" customWidth="1"/>
    <col min="14848" max="14852" width="9.5703125" style="109" customWidth="1"/>
    <col min="14853" max="14854" width="10.7109375" style="109" customWidth="1"/>
    <col min="14855" max="14862" width="9.5703125" style="109" customWidth="1"/>
    <col min="14863" max="15089" width="9.28515625" style="109" customWidth="1"/>
    <col min="15090" max="15090" width="5.5703125" style="109" customWidth="1"/>
    <col min="15091" max="15091" width="21.5703125" style="109" customWidth="1"/>
    <col min="15092" max="15092" width="19.7109375" style="109" customWidth="1"/>
    <col min="15093" max="15095" width="12.5703125" style="109"/>
    <col min="15096" max="15096" width="5.5703125" style="109" customWidth="1"/>
    <col min="15097" max="15097" width="21.5703125" style="109" customWidth="1"/>
    <col min="15098" max="15098" width="19.7109375" style="109" customWidth="1"/>
    <col min="15099" max="15102" width="9.5703125" style="109" customWidth="1"/>
    <col min="15103" max="15103" width="10.42578125" style="109" customWidth="1"/>
    <col min="15104" max="15108" width="9.5703125" style="109" customWidth="1"/>
    <col min="15109" max="15110" width="10.7109375" style="109" customWidth="1"/>
    <col min="15111" max="15118" width="9.5703125" style="109" customWidth="1"/>
    <col min="15119" max="15345" width="9.28515625" style="109" customWidth="1"/>
    <col min="15346" max="15346" width="5.5703125" style="109" customWidth="1"/>
    <col min="15347" max="15347" width="21.5703125" style="109" customWidth="1"/>
    <col min="15348" max="15348" width="19.7109375" style="109" customWidth="1"/>
    <col min="15349" max="15351" width="12.5703125" style="109"/>
    <col min="15352" max="15352" width="5.5703125" style="109" customWidth="1"/>
    <col min="15353" max="15353" width="21.5703125" style="109" customWidth="1"/>
    <col min="15354" max="15354" width="19.7109375" style="109" customWidth="1"/>
    <col min="15355" max="15358" width="9.5703125" style="109" customWidth="1"/>
    <col min="15359" max="15359" width="10.42578125" style="109" customWidth="1"/>
    <col min="15360" max="15364" width="9.5703125" style="109" customWidth="1"/>
    <col min="15365" max="15366" width="10.7109375" style="109" customWidth="1"/>
    <col min="15367" max="15374" width="9.5703125" style="109" customWidth="1"/>
    <col min="15375" max="15601" width="9.28515625" style="109" customWidth="1"/>
    <col min="15602" max="15602" width="5.5703125" style="109" customWidth="1"/>
    <col min="15603" max="15603" width="21.5703125" style="109" customWidth="1"/>
    <col min="15604" max="15604" width="19.7109375" style="109" customWidth="1"/>
    <col min="15605" max="15607" width="12.5703125" style="109"/>
    <col min="15608" max="15608" width="5.5703125" style="109" customWidth="1"/>
    <col min="15609" max="15609" width="21.5703125" style="109" customWidth="1"/>
    <col min="15610" max="15610" width="19.7109375" style="109" customWidth="1"/>
    <col min="15611" max="15614" width="9.5703125" style="109" customWidth="1"/>
    <col min="15615" max="15615" width="10.42578125" style="109" customWidth="1"/>
    <col min="15616" max="15620" width="9.5703125" style="109" customWidth="1"/>
    <col min="15621" max="15622" width="10.7109375" style="109" customWidth="1"/>
    <col min="15623" max="15630" width="9.5703125" style="109" customWidth="1"/>
    <col min="15631" max="15857" width="9.28515625" style="109" customWidth="1"/>
    <col min="15858" max="15858" width="5.5703125" style="109" customWidth="1"/>
    <col min="15859" max="15859" width="21.5703125" style="109" customWidth="1"/>
    <col min="15860" max="15860" width="19.7109375" style="109" customWidth="1"/>
    <col min="15861" max="15863" width="12.5703125" style="109"/>
    <col min="15864" max="15864" width="5.5703125" style="109" customWidth="1"/>
    <col min="15865" max="15865" width="21.5703125" style="109" customWidth="1"/>
    <col min="15866" max="15866" width="19.7109375" style="109" customWidth="1"/>
    <col min="15867" max="15870" width="9.5703125" style="109" customWidth="1"/>
    <col min="15871" max="15871" width="10.42578125" style="109" customWidth="1"/>
    <col min="15872" max="15876" width="9.5703125" style="109" customWidth="1"/>
    <col min="15877" max="15878" width="10.7109375" style="109" customWidth="1"/>
    <col min="15879" max="15886" width="9.5703125" style="109" customWidth="1"/>
    <col min="15887" max="16113" width="9.28515625" style="109" customWidth="1"/>
    <col min="16114" max="16114" width="5.5703125" style="109" customWidth="1"/>
    <col min="16115" max="16115" width="21.5703125" style="109" customWidth="1"/>
    <col min="16116" max="16116" width="19.7109375" style="109" customWidth="1"/>
    <col min="16117" max="16119" width="12.5703125" style="109"/>
    <col min="16120" max="16120" width="5.5703125" style="109" customWidth="1"/>
    <col min="16121" max="16121" width="21.5703125" style="109" customWidth="1"/>
    <col min="16122" max="16122" width="19.7109375" style="109" customWidth="1"/>
    <col min="16123" max="16126" width="9.5703125" style="109" customWidth="1"/>
    <col min="16127" max="16127" width="10.42578125" style="109" customWidth="1"/>
    <col min="16128" max="16132" width="9.5703125" style="109" customWidth="1"/>
    <col min="16133" max="16134" width="10.7109375" style="109" customWidth="1"/>
    <col min="16135" max="16142" width="9.5703125" style="109" customWidth="1"/>
    <col min="16143" max="16384" width="9.28515625" style="109" customWidth="1"/>
  </cols>
  <sheetData>
    <row r="1" spans="1:14" ht="15.75" x14ac:dyDescent="0.25">
      <c r="A1" s="264" t="s">
        <v>663</v>
      </c>
    </row>
    <row r="3" spans="1:14" ht="15.75" x14ac:dyDescent="0.25">
      <c r="A3" s="422" t="s">
        <v>1064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</row>
    <row r="4" spans="1:14" ht="15.75" x14ac:dyDescent="0.25">
      <c r="A4" s="264"/>
      <c r="B4" s="264"/>
      <c r="C4" s="264"/>
      <c r="D4" s="264"/>
      <c r="E4" s="427" t="str">
        <f>'1'!$E$5</f>
        <v>KABUPATEN</v>
      </c>
      <c r="F4" s="428" t="str">
        <f>'1'!$F$5</f>
        <v>BELITUNG TIMUR</v>
      </c>
      <c r="G4" s="264"/>
      <c r="H4" s="264"/>
      <c r="I4" s="264"/>
      <c r="J4" s="264"/>
      <c r="K4" s="264"/>
      <c r="L4" s="264"/>
      <c r="M4" s="264"/>
      <c r="N4" s="264"/>
    </row>
    <row r="5" spans="1:14" ht="15.75" x14ac:dyDescent="0.25">
      <c r="A5" s="264"/>
      <c r="B5" s="264"/>
      <c r="C5" s="264"/>
      <c r="D5" s="264"/>
      <c r="E5" s="427" t="str">
        <f>'1'!$E$6</f>
        <v>TAHUN</v>
      </c>
      <c r="F5" s="428">
        <f>'1'!$F$6</f>
        <v>2023</v>
      </c>
      <c r="G5" s="264"/>
      <c r="H5" s="264"/>
      <c r="I5" s="264"/>
      <c r="J5" s="264"/>
      <c r="K5" s="264"/>
      <c r="L5" s="264"/>
      <c r="M5" s="264"/>
      <c r="N5" s="264"/>
    </row>
    <row r="6" spans="1:14" ht="15.75" thickBot="1" x14ac:dyDescent="0.3">
      <c r="A6" s="257"/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</row>
    <row r="7" spans="1:14" ht="15.75" x14ac:dyDescent="0.25">
      <c r="A7" s="1282" t="s">
        <v>2</v>
      </c>
      <c r="B7" s="1282" t="s">
        <v>253</v>
      </c>
      <c r="C7" s="1282" t="s">
        <v>407</v>
      </c>
      <c r="D7" s="1196" t="s">
        <v>638</v>
      </c>
      <c r="E7" s="1196"/>
      <c r="F7" s="1196"/>
      <c r="G7" s="1196"/>
      <c r="H7" s="1196"/>
      <c r="I7" s="1196"/>
      <c r="J7" s="1196"/>
      <c r="K7" s="1196"/>
      <c r="L7" s="1196"/>
      <c r="M7" s="1196"/>
      <c r="N7" s="1196"/>
    </row>
    <row r="8" spans="1:14" ht="15.6" customHeight="1" x14ac:dyDescent="0.25">
      <c r="A8" s="1282"/>
      <c r="B8" s="1282"/>
      <c r="C8" s="1282"/>
      <c r="D8" s="1339" t="s">
        <v>643</v>
      </c>
      <c r="E8" s="1339" t="s">
        <v>1063</v>
      </c>
      <c r="F8" s="1338" t="s">
        <v>642</v>
      </c>
      <c r="G8" s="1339" t="s">
        <v>1059</v>
      </c>
      <c r="H8" s="1339" t="s">
        <v>1328</v>
      </c>
      <c r="I8" s="1339" t="s">
        <v>1062</v>
      </c>
      <c r="J8" s="1339" t="s">
        <v>1065</v>
      </c>
      <c r="K8" s="1339" t="s">
        <v>1329</v>
      </c>
      <c r="L8" s="1339" t="s">
        <v>1066</v>
      </c>
      <c r="M8" s="1339" t="s">
        <v>1017</v>
      </c>
      <c r="N8" s="1338" t="s">
        <v>566</v>
      </c>
    </row>
    <row r="9" spans="1:14" x14ac:dyDescent="0.25">
      <c r="A9" s="1282"/>
      <c r="B9" s="1282"/>
      <c r="C9" s="1282"/>
      <c r="D9" s="1339"/>
      <c r="E9" s="1339"/>
      <c r="F9" s="1338" t="s">
        <v>648</v>
      </c>
      <c r="G9" s="1339"/>
      <c r="H9" s="1339"/>
      <c r="I9" s="1339"/>
      <c r="J9" s="1339"/>
      <c r="K9" s="1339"/>
      <c r="L9" s="1339"/>
      <c r="M9" s="1339"/>
      <c r="N9" s="1338" t="s">
        <v>649</v>
      </c>
    </row>
    <row r="10" spans="1:14" ht="65.650000000000006" customHeight="1" x14ac:dyDescent="0.25">
      <c r="A10" s="1196"/>
      <c r="B10" s="1196"/>
      <c r="C10" s="1196"/>
      <c r="D10" s="1339"/>
      <c r="E10" s="1339"/>
      <c r="F10" s="1338" t="s">
        <v>648</v>
      </c>
      <c r="G10" s="1339"/>
      <c r="H10" s="1339"/>
      <c r="I10" s="1339"/>
      <c r="J10" s="1339"/>
      <c r="K10" s="1339"/>
      <c r="L10" s="1339"/>
      <c r="M10" s="1339"/>
      <c r="N10" s="1338" t="s">
        <v>649</v>
      </c>
    </row>
    <row r="11" spans="1:14" x14ac:dyDescent="0.25">
      <c r="A11" s="644">
        <v>1</v>
      </c>
      <c r="B11" s="644">
        <v>2</v>
      </c>
      <c r="C11" s="644">
        <v>3</v>
      </c>
      <c r="D11" s="644">
        <v>4</v>
      </c>
      <c r="E11" s="644">
        <v>5</v>
      </c>
      <c r="F11" s="644">
        <v>6</v>
      </c>
      <c r="G11" s="644">
        <v>7</v>
      </c>
      <c r="H11" s="644">
        <v>8</v>
      </c>
      <c r="I11" s="644">
        <v>9</v>
      </c>
      <c r="J11" s="644">
        <v>10</v>
      </c>
      <c r="K11" s="644">
        <v>11</v>
      </c>
      <c r="L11" s="644">
        <v>12</v>
      </c>
      <c r="M11" s="644">
        <v>13</v>
      </c>
      <c r="N11" s="644">
        <v>14</v>
      </c>
    </row>
    <row r="12" spans="1:14" ht="20.100000000000001" customHeight="1" x14ac:dyDescent="0.25">
      <c r="A12" s="725">
        <v>1</v>
      </c>
      <c r="B12" s="93" t="str">
        <f>'9'!B9</f>
        <v>Manggar</v>
      </c>
      <c r="C12" s="93" t="str">
        <f>'9'!C9</f>
        <v>Manggar</v>
      </c>
      <c r="D12" s="504">
        <v>0</v>
      </c>
      <c r="E12" s="504">
        <v>0</v>
      </c>
      <c r="F12" s="504">
        <v>0</v>
      </c>
      <c r="G12" s="504">
        <v>0</v>
      </c>
      <c r="H12" s="504">
        <v>0</v>
      </c>
      <c r="I12" s="504">
        <v>0</v>
      </c>
      <c r="J12" s="504">
        <v>0</v>
      </c>
      <c r="K12" s="504">
        <v>0</v>
      </c>
      <c r="L12" s="504">
        <v>0</v>
      </c>
      <c r="M12" s="504">
        <v>0</v>
      </c>
      <c r="N12" s="504">
        <v>0</v>
      </c>
    </row>
    <row r="13" spans="1:14" ht="20.100000000000001" customHeight="1" x14ac:dyDescent="0.25">
      <c r="A13" s="724">
        <v>2</v>
      </c>
      <c r="B13" s="93" t="str">
        <f>'9'!B10</f>
        <v>Damar</v>
      </c>
      <c r="C13" s="93" t="str">
        <f>'9'!C10</f>
        <v>Mengkubang</v>
      </c>
      <c r="D13" s="258">
        <v>0</v>
      </c>
      <c r="E13" s="258">
        <v>0</v>
      </c>
      <c r="F13" s="258">
        <v>0</v>
      </c>
      <c r="G13" s="258">
        <v>0</v>
      </c>
      <c r="H13" s="258">
        <v>0</v>
      </c>
      <c r="I13" s="258">
        <v>0</v>
      </c>
      <c r="J13" s="258">
        <v>0</v>
      </c>
      <c r="K13" s="258">
        <v>0</v>
      </c>
      <c r="L13" s="258">
        <v>0</v>
      </c>
      <c r="M13" s="258">
        <v>0</v>
      </c>
      <c r="N13" s="258">
        <v>0</v>
      </c>
    </row>
    <row r="14" spans="1:14" ht="20.100000000000001" customHeight="1" x14ac:dyDescent="0.25">
      <c r="A14" s="724">
        <v>3</v>
      </c>
      <c r="B14" s="93" t="str">
        <f>'9'!B11</f>
        <v>Kelapa Kampit</v>
      </c>
      <c r="C14" s="93" t="str">
        <f>'9'!C11</f>
        <v>Kelapa Kampit</v>
      </c>
      <c r="D14" s="258">
        <v>0</v>
      </c>
      <c r="E14" s="258">
        <v>0</v>
      </c>
      <c r="F14" s="258">
        <v>0</v>
      </c>
      <c r="G14" s="258">
        <v>0</v>
      </c>
      <c r="H14" s="258">
        <v>0</v>
      </c>
      <c r="I14" s="258">
        <v>0</v>
      </c>
      <c r="J14" s="258">
        <v>0</v>
      </c>
      <c r="K14" s="258">
        <v>0</v>
      </c>
      <c r="L14" s="258">
        <v>0</v>
      </c>
      <c r="M14" s="258">
        <v>0</v>
      </c>
      <c r="N14" s="258">
        <v>1</v>
      </c>
    </row>
    <row r="15" spans="1:14" ht="20.100000000000001" customHeight="1" x14ac:dyDescent="0.25">
      <c r="A15" s="724">
        <v>4</v>
      </c>
      <c r="B15" s="93" t="str">
        <f>'9'!B12</f>
        <v>Gantung</v>
      </c>
      <c r="C15" s="93" t="str">
        <f>'9'!C12</f>
        <v>Gantung</v>
      </c>
      <c r="D15" s="258">
        <v>0</v>
      </c>
      <c r="E15" s="258">
        <v>0</v>
      </c>
      <c r="F15" s="258">
        <v>0</v>
      </c>
      <c r="G15" s="258">
        <v>0</v>
      </c>
      <c r="H15" s="258">
        <v>0</v>
      </c>
      <c r="I15" s="258">
        <v>0</v>
      </c>
      <c r="J15" s="258">
        <v>0</v>
      </c>
      <c r="K15" s="258">
        <v>0</v>
      </c>
      <c r="L15" s="258">
        <v>0</v>
      </c>
      <c r="M15" s="258">
        <v>0</v>
      </c>
      <c r="N15" s="258">
        <v>1</v>
      </c>
    </row>
    <row r="16" spans="1:14" ht="20.100000000000001" customHeight="1" x14ac:dyDescent="0.25">
      <c r="A16" s="724">
        <v>5</v>
      </c>
      <c r="B16" s="93" t="str">
        <f>'9'!B13</f>
        <v>Simpang Renggiang</v>
      </c>
      <c r="C16" s="93" t="str">
        <f>'9'!C13</f>
        <v>Renggiang</v>
      </c>
      <c r="D16" s="258">
        <v>0</v>
      </c>
      <c r="E16" s="258">
        <v>0</v>
      </c>
      <c r="F16" s="258">
        <v>0</v>
      </c>
      <c r="G16" s="258">
        <v>0</v>
      </c>
      <c r="H16" s="258">
        <v>0</v>
      </c>
      <c r="I16" s="258">
        <v>0</v>
      </c>
      <c r="J16" s="258">
        <v>0</v>
      </c>
      <c r="K16" s="258">
        <v>0</v>
      </c>
      <c r="L16" s="258">
        <v>0</v>
      </c>
      <c r="M16" s="258">
        <v>0</v>
      </c>
      <c r="N16" s="258">
        <v>0</v>
      </c>
    </row>
    <row r="17" spans="1:14" ht="20.100000000000001" customHeight="1" x14ac:dyDescent="0.25">
      <c r="A17" s="724">
        <v>6</v>
      </c>
      <c r="B17" s="93" t="str">
        <f>'9'!B14</f>
        <v>Simpang Pesak</v>
      </c>
      <c r="C17" s="93" t="str">
        <f>'9'!C14</f>
        <v>Simpang Pesak</v>
      </c>
      <c r="D17" s="258">
        <v>0</v>
      </c>
      <c r="E17" s="258">
        <v>0</v>
      </c>
      <c r="F17" s="258">
        <v>0</v>
      </c>
      <c r="G17" s="258">
        <v>0</v>
      </c>
      <c r="H17" s="258">
        <v>0</v>
      </c>
      <c r="I17" s="258">
        <v>0</v>
      </c>
      <c r="J17" s="258">
        <v>0</v>
      </c>
      <c r="K17" s="258">
        <v>0</v>
      </c>
      <c r="L17" s="258">
        <v>0</v>
      </c>
      <c r="M17" s="258">
        <v>0</v>
      </c>
      <c r="N17" s="258">
        <v>0</v>
      </c>
    </row>
    <row r="18" spans="1:14" ht="20.100000000000001" customHeight="1" x14ac:dyDescent="0.25">
      <c r="A18" s="724">
        <v>7</v>
      </c>
      <c r="B18" s="93" t="str">
        <f>'9'!B15</f>
        <v>Dendang</v>
      </c>
      <c r="C18" s="93" t="str">
        <f>'9'!C15</f>
        <v>Dendang</v>
      </c>
      <c r="D18" s="258">
        <v>0</v>
      </c>
      <c r="E18" s="258">
        <v>0</v>
      </c>
      <c r="F18" s="258">
        <v>0</v>
      </c>
      <c r="G18" s="258">
        <v>0</v>
      </c>
      <c r="H18" s="258">
        <v>0</v>
      </c>
      <c r="I18" s="258">
        <v>0</v>
      </c>
      <c r="J18" s="258">
        <v>0</v>
      </c>
      <c r="K18" s="258">
        <v>0</v>
      </c>
      <c r="L18" s="258">
        <v>0</v>
      </c>
      <c r="M18" s="258">
        <v>0</v>
      </c>
      <c r="N18" s="258">
        <v>0</v>
      </c>
    </row>
    <row r="19" spans="1:14" ht="20.100000000000001" customHeight="1" x14ac:dyDescent="0.25">
      <c r="A19" s="487"/>
      <c r="B19" s="110"/>
      <c r="C19" s="110"/>
      <c r="D19" s="505"/>
      <c r="E19" s="505"/>
      <c r="F19" s="505"/>
      <c r="G19" s="505"/>
      <c r="H19" s="505"/>
      <c r="I19" s="505"/>
      <c r="J19" s="505"/>
      <c r="K19" s="505"/>
      <c r="L19" s="505"/>
      <c r="M19" s="505"/>
      <c r="N19" s="505"/>
    </row>
    <row r="20" spans="1:14" ht="20.100000000000001" customHeight="1" thickBot="1" x14ac:dyDescent="0.3">
      <c r="A20" s="259" t="s">
        <v>476</v>
      </c>
      <c r="B20" s="259"/>
      <c r="C20" s="259"/>
      <c r="D20" s="506">
        <f t="shared" ref="D20:N20" si="0">SUM(D12:D19)</f>
        <v>0</v>
      </c>
      <c r="E20" s="506">
        <f t="shared" si="0"/>
        <v>0</v>
      </c>
      <c r="F20" s="506">
        <f t="shared" si="0"/>
        <v>0</v>
      </c>
      <c r="G20" s="506">
        <f t="shared" si="0"/>
        <v>0</v>
      </c>
      <c r="H20" s="506">
        <f t="shared" si="0"/>
        <v>0</v>
      </c>
      <c r="I20" s="506">
        <f t="shared" si="0"/>
        <v>0</v>
      </c>
      <c r="J20" s="506">
        <f t="shared" si="0"/>
        <v>0</v>
      </c>
      <c r="K20" s="506">
        <f t="shared" si="0"/>
        <v>0</v>
      </c>
      <c r="L20" s="506">
        <f t="shared" si="0"/>
        <v>0</v>
      </c>
      <c r="M20" s="506">
        <f t="shared" si="0"/>
        <v>0</v>
      </c>
      <c r="N20" s="506">
        <f t="shared" si="0"/>
        <v>2</v>
      </c>
    </row>
    <row r="22" spans="1:14" x14ac:dyDescent="0.25">
      <c r="A22" s="473" t="s">
        <v>548</v>
      </c>
    </row>
  </sheetData>
  <mergeCells count="15">
    <mergeCell ref="J8:J10"/>
    <mergeCell ref="K8:K10"/>
    <mergeCell ref="L8:L10"/>
    <mergeCell ref="N8:N10"/>
    <mergeCell ref="A7:A10"/>
    <mergeCell ref="B7:B10"/>
    <mergeCell ref="C7:C10"/>
    <mergeCell ref="D7:N7"/>
    <mergeCell ref="D8:D10"/>
    <mergeCell ref="E8:E10"/>
    <mergeCell ref="F8:F10"/>
    <mergeCell ref="G8:G10"/>
    <mergeCell ref="H8:H10"/>
    <mergeCell ref="I8:I10"/>
    <mergeCell ref="M8:M10"/>
  </mergeCells>
  <pageMargins left="0.7" right="0.7" top="0.75" bottom="0.75" header="0.3" footer="0.3"/>
  <pageSetup paperSize="9" scale="74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tabColor rgb="FF92D050"/>
    <pageSetUpPr fitToPage="1"/>
  </sheetPr>
  <dimension ref="A1:X23"/>
  <sheetViews>
    <sheetView topLeftCell="B1" zoomScale="80" zoomScaleNormal="80" workbookViewId="0">
      <selection activeCell="S11" sqref="S11:X19"/>
    </sheetView>
  </sheetViews>
  <sheetFormatPr defaultColWidth="9.28515625" defaultRowHeight="15" x14ac:dyDescent="0.25"/>
  <cols>
    <col min="1" max="1" width="5.5703125" style="508" customWidth="1"/>
    <col min="2" max="3" width="21.5703125" style="508" customWidth="1"/>
    <col min="4" max="6" width="9.5703125" style="508" customWidth="1"/>
    <col min="7" max="7" width="11.42578125" style="508" bestFit="1" customWidth="1"/>
    <col min="8" max="8" width="9.5703125" style="508" customWidth="1"/>
    <col min="9" max="9" width="11.42578125" style="508" bestFit="1" customWidth="1"/>
    <col min="10" max="10" width="9.5703125" style="508" customWidth="1"/>
    <col min="11" max="11" width="11.7109375" style="508" customWidth="1"/>
    <col min="12" max="12" width="9.5703125" style="508" customWidth="1"/>
    <col min="13" max="13" width="11.42578125" style="508" bestFit="1" customWidth="1"/>
    <col min="14" max="14" width="9.5703125" style="508" customWidth="1"/>
    <col min="15" max="15" width="11.42578125" style="508" bestFit="1" customWidth="1"/>
    <col min="16" max="16" width="9.5703125" style="508" customWidth="1"/>
    <col min="17" max="17" width="11.42578125" style="508" bestFit="1" customWidth="1"/>
    <col min="18" max="18" width="9.5703125" style="508" customWidth="1"/>
    <col min="19" max="19" width="11.42578125" style="508" bestFit="1" customWidth="1"/>
    <col min="20" max="20" width="9.5703125" style="508" customWidth="1"/>
    <col min="21" max="21" width="11.42578125" style="508" bestFit="1" customWidth="1"/>
    <col min="22" max="22" width="9.5703125" style="508" customWidth="1"/>
    <col min="23" max="23" width="11.42578125" style="508" bestFit="1" customWidth="1"/>
    <col min="24" max="24" width="9.5703125" style="508" customWidth="1"/>
    <col min="25" max="256" width="9.28515625" style="508"/>
    <col min="257" max="257" width="5.5703125" style="508" customWidth="1"/>
    <col min="258" max="259" width="21.5703125" style="508" customWidth="1"/>
    <col min="260" max="274" width="9.5703125" style="508" customWidth="1"/>
    <col min="275" max="512" width="9.28515625" style="508"/>
    <col min="513" max="513" width="5.5703125" style="508" customWidth="1"/>
    <col min="514" max="515" width="21.5703125" style="508" customWidth="1"/>
    <col min="516" max="530" width="9.5703125" style="508" customWidth="1"/>
    <col min="531" max="768" width="9.28515625" style="508"/>
    <col min="769" max="769" width="5.5703125" style="508" customWidth="1"/>
    <col min="770" max="771" width="21.5703125" style="508" customWidth="1"/>
    <col min="772" max="786" width="9.5703125" style="508" customWidth="1"/>
    <col min="787" max="1024" width="9.28515625" style="508"/>
    <col min="1025" max="1025" width="5.5703125" style="508" customWidth="1"/>
    <col min="1026" max="1027" width="21.5703125" style="508" customWidth="1"/>
    <col min="1028" max="1042" width="9.5703125" style="508" customWidth="1"/>
    <col min="1043" max="1280" width="9.28515625" style="508"/>
    <col min="1281" max="1281" width="5.5703125" style="508" customWidth="1"/>
    <col min="1282" max="1283" width="21.5703125" style="508" customWidth="1"/>
    <col min="1284" max="1298" width="9.5703125" style="508" customWidth="1"/>
    <col min="1299" max="1536" width="9.28515625" style="508"/>
    <col min="1537" max="1537" width="5.5703125" style="508" customWidth="1"/>
    <col min="1538" max="1539" width="21.5703125" style="508" customWidth="1"/>
    <col min="1540" max="1554" width="9.5703125" style="508" customWidth="1"/>
    <col min="1555" max="1792" width="9.28515625" style="508"/>
    <col min="1793" max="1793" width="5.5703125" style="508" customWidth="1"/>
    <col min="1794" max="1795" width="21.5703125" style="508" customWidth="1"/>
    <col min="1796" max="1810" width="9.5703125" style="508" customWidth="1"/>
    <col min="1811" max="2048" width="9.28515625" style="508"/>
    <col min="2049" max="2049" width="5.5703125" style="508" customWidth="1"/>
    <col min="2050" max="2051" width="21.5703125" style="508" customWidth="1"/>
    <col min="2052" max="2066" width="9.5703125" style="508" customWidth="1"/>
    <col min="2067" max="2304" width="9.28515625" style="508"/>
    <col min="2305" max="2305" width="5.5703125" style="508" customWidth="1"/>
    <col min="2306" max="2307" width="21.5703125" style="508" customWidth="1"/>
    <col min="2308" max="2322" width="9.5703125" style="508" customWidth="1"/>
    <col min="2323" max="2560" width="9.28515625" style="508"/>
    <col min="2561" max="2561" width="5.5703125" style="508" customWidth="1"/>
    <col min="2562" max="2563" width="21.5703125" style="508" customWidth="1"/>
    <col min="2564" max="2578" width="9.5703125" style="508" customWidth="1"/>
    <col min="2579" max="2816" width="9.28515625" style="508"/>
    <col min="2817" max="2817" width="5.5703125" style="508" customWidth="1"/>
    <col min="2818" max="2819" width="21.5703125" style="508" customWidth="1"/>
    <col min="2820" max="2834" width="9.5703125" style="508" customWidth="1"/>
    <col min="2835" max="3072" width="9.28515625" style="508"/>
    <col min="3073" max="3073" width="5.5703125" style="508" customWidth="1"/>
    <col min="3074" max="3075" width="21.5703125" style="508" customWidth="1"/>
    <col min="3076" max="3090" width="9.5703125" style="508" customWidth="1"/>
    <col min="3091" max="3328" width="9.28515625" style="508"/>
    <col min="3329" max="3329" width="5.5703125" style="508" customWidth="1"/>
    <col min="3330" max="3331" width="21.5703125" style="508" customWidth="1"/>
    <col min="3332" max="3346" width="9.5703125" style="508" customWidth="1"/>
    <col min="3347" max="3584" width="9.28515625" style="508"/>
    <col min="3585" max="3585" width="5.5703125" style="508" customWidth="1"/>
    <col min="3586" max="3587" width="21.5703125" style="508" customWidth="1"/>
    <col min="3588" max="3602" width="9.5703125" style="508" customWidth="1"/>
    <col min="3603" max="3840" width="9.28515625" style="508"/>
    <col min="3841" max="3841" width="5.5703125" style="508" customWidth="1"/>
    <col min="3842" max="3843" width="21.5703125" style="508" customWidth="1"/>
    <col min="3844" max="3858" width="9.5703125" style="508" customWidth="1"/>
    <col min="3859" max="4096" width="9.28515625" style="508"/>
    <col min="4097" max="4097" width="5.5703125" style="508" customWidth="1"/>
    <col min="4098" max="4099" width="21.5703125" style="508" customWidth="1"/>
    <col min="4100" max="4114" width="9.5703125" style="508" customWidth="1"/>
    <col min="4115" max="4352" width="9.28515625" style="508"/>
    <col min="4353" max="4353" width="5.5703125" style="508" customWidth="1"/>
    <col min="4354" max="4355" width="21.5703125" style="508" customWidth="1"/>
    <col min="4356" max="4370" width="9.5703125" style="508" customWidth="1"/>
    <col min="4371" max="4608" width="9.28515625" style="508"/>
    <col min="4609" max="4609" width="5.5703125" style="508" customWidth="1"/>
    <col min="4610" max="4611" width="21.5703125" style="508" customWidth="1"/>
    <col min="4612" max="4626" width="9.5703125" style="508" customWidth="1"/>
    <col min="4627" max="4864" width="9.28515625" style="508"/>
    <col min="4865" max="4865" width="5.5703125" style="508" customWidth="1"/>
    <col min="4866" max="4867" width="21.5703125" style="508" customWidth="1"/>
    <col min="4868" max="4882" width="9.5703125" style="508" customWidth="1"/>
    <col min="4883" max="5120" width="9.28515625" style="508"/>
    <col min="5121" max="5121" width="5.5703125" style="508" customWidth="1"/>
    <col min="5122" max="5123" width="21.5703125" style="508" customWidth="1"/>
    <col min="5124" max="5138" width="9.5703125" style="508" customWidth="1"/>
    <col min="5139" max="5376" width="9.28515625" style="508"/>
    <col min="5377" max="5377" width="5.5703125" style="508" customWidth="1"/>
    <col min="5378" max="5379" width="21.5703125" style="508" customWidth="1"/>
    <col min="5380" max="5394" width="9.5703125" style="508" customWidth="1"/>
    <col min="5395" max="5632" width="9.28515625" style="508"/>
    <col min="5633" max="5633" width="5.5703125" style="508" customWidth="1"/>
    <col min="5634" max="5635" width="21.5703125" style="508" customWidth="1"/>
    <col min="5636" max="5650" width="9.5703125" style="508" customWidth="1"/>
    <col min="5651" max="5888" width="9.28515625" style="508"/>
    <col min="5889" max="5889" width="5.5703125" style="508" customWidth="1"/>
    <col min="5890" max="5891" width="21.5703125" style="508" customWidth="1"/>
    <col min="5892" max="5906" width="9.5703125" style="508" customWidth="1"/>
    <col min="5907" max="6144" width="9.28515625" style="508"/>
    <col min="6145" max="6145" width="5.5703125" style="508" customWidth="1"/>
    <col min="6146" max="6147" width="21.5703125" style="508" customWidth="1"/>
    <col min="6148" max="6162" width="9.5703125" style="508" customWidth="1"/>
    <col min="6163" max="6400" width="9.28515625" style="508"/>
    <col min="6401" max="6401" width="5.5703125" style="508" customWidth="1"/>
    <col min="6402" max="6403" width="21.5703125" style="508" customWidth="1"/>
    <col min="6404" max="6418" width="9.5703125" style="508" customWidth="1"/>
    <col min="6419" max="6656" width="9.28515625" style="508"/>
    <col min="6657" max="6657" width="5.5703125" style="508" customWidth="1"/>
    <col min="6658" max="6659" width="21.5703125" style="508" customWidth="1"/>
    <col min="6660" max="6674" width="9.5703125" style="508" customWidth="1"/>
    <col min="6675" max="6912" width="9.28515625" style="508"/>
    <col min="6913" max="6913" width="5.5703125" style="508" customWidth="1"/>
    <col min="6914" max="6915" width="21.5703125" style="508" customWidth="1"/>
    <col min="6916" max="6930" width="9.5703125" style="508" customWidth="1"/>
    <col min="6931" max="7168" width="9.28515625" style="508"/>
    <col min="7169" max="7169" width="5.5703125" style="508" customWidth="1"/>
    <col min="7170" max="7171" width="21.5703125" style="508" customWidth="1"/>
    <col min="7172" max="7186" width="9.5703125" style="508" customWidth="1"/>
    <col min="7187" max="7424" width="9.28515625" style="508"/>
    <col min="7425" max="7425" width="5.5703125" style="508" customWidth="1"/>
    <col min="7426" max="7427" width="21.5703125" style="508" customWidth="1"/>
    <col min="7428" max="7442" width="9.5703125" style="508" customWidth="1"/>
    <col min="7443" max="7680" width="9.28515625" style="508"/>
    <col min="7681" max="7681" width="5.5703125" style="508" customWidth="1"/>
    <col min="7682" max="7683" width="21.5703125" style="508" customWidth="1"/>
    <col min="7684" max="7698" width="9.5703125" style="508" customWidth="1"/>
    <col min="7699" max="7936" width="9.28515625" style="508"/>
    <col min="7937" max="7937" width="5.5703125" style="508" customWidth="1"/>
    <col min="7938" max="7939" width="21.5703125" style="508" customWidth="1"/>
    <col min="7940" max="7954" width="9.5703125" style="508" customWidth="1"/>
    <col min="7955" max="8192" width="9.28515625" style="508"/>
    <col min="8193" max="8193" width="5.5703125" style="508" customWidth="1"/>
    <col min="8194" max="8195" width="21.5703125" style="508" customWidth="1"/>
    <col min="8196" max="8210" width="9.5703125" style="508" customWidth="1"/>
    <col min="8211" max="8448" width="9.28515625" style="508"/>
    <col min="8449" max="8449" width="5.5703125" style="508" customWidth="1"/>
    <col min="8450" max="8451" width="21.5703125" style="508" customWidth="1"/>
    <col min="8452" max="8466" width="9.5703125" style="508" customWidth="1"/>
    <col min="8467" max="8704" width="9.28515625" style="508"/>
    <col min="8705" max="8705" width="5.5703125" style="508" customWidth="1"/>
    <col min="8706" max="8707" width="21.5703125" style="508" customWidth="1"/>
    <col min="8708" max="8722" width="9.5703125" style="508" customWidth="1"/>
    <col min="8723" max="8960" width="9.28515625" style="508"/>
    <col min="8961" max="8961" width="5.5703125" style="508" customWidth="1"/>
    <col min="8962" max="8963" width="21.5703125" style="508" customWidth="1"/>
    <col min="8964" max="8978" width="9.5703125" style="508" customWidth="1"/>
    <col min="8979" max="9216" width="9.28515625" style="508"/>
    <col min="9217" max="9217" width="5.5703125" style="508" customWidth="1"/>
    <col min="9218" max="9219" width="21.5703125" style="508" customWidth="1"/>
    <col min="9220" max="9234" width="9.5703125" style="508" customWidth="1"/>
    <col min="9235" max="9472" width="9.28515625" style="508"/>
    <col min="9473" max="9473" width="5.5703125" style="508" customWidth="1"/>
    <col min="9474" max="9475" width="21.5703125" style="508" customWidth="1"/>
    <col min="9476" max="9490" width="9.5703125" style="508" customWidth="1"/>
    <col min="9491" max="9728" width="9.28515625" style="508"/>
    <col min="9729" max="9729" width="5.5703125" style="508" customWidth="1"/>
    <col min="9730" max="9731" width="21.5703125" style="508" customWidth="1"/>
    <col min="9732" max="9746" width="9.5703125" style="508" customWidth="1"/>
    <col min="9747" max="9984" width="9.28515625" style="508"/>
    <col min="9985" max="9985" width="5.5703125" style="508" customWidth="1"/>
    <col min="9986" max="9987" width="21.5703125" style="508" customWidth="1"/>
    <col min="9988" max="10002" width="9.5703125" style="508" customWidth="1"/>
    <col min="10003" max="10240" width="9.28515625" style="508"/>
    <col min="10241" max="10241" width="5.5703125" style="508" customWidth="1"/>
    <col min="10242" max="10243" width="21.5703125" style="508" customWidth="1"/>
    <col min="10244" max="10258" width="9.5703125" style="508" customWidth="1"/>
    <col min="10259" max="10496" width="9.28515625" style="508"/>
    <col min="10497" max="10497" width="5.5703125" style="508" customWidth="1"/>
    <col min="10498" max="10499" width="21.5703125" style="508" customWidth="1"/>
    <col min="10500" max="10514" width="9.5703125" style="508" customWidth="1"/>
    <col min="10515" max="10752" width="9.28515625" style="508"/>
    <col min="10753" max="10753" width="5.5703125" style="508" customWidth="1"/>
    <col min="10754" max="10755" width="21.5703125" style="508" customWidth="1"/>
    <col min="10756" max="10770" width="9.5703125" style="508" customWidth="1"/>
    <col min="10771" max="11008" width="9.28515625" style="508"/>
    <col min="11009" max="11009" width="5.5703125" style="508" customWidth="1"/>
    <col min="11010" max="11011" width="21.5703125" style="508" customWidth="1"/>
    <col min="11012" max="11026" width="9.5703125" style="508" customWidth="1"/>
    <col min="11027" max="11264" width="9.28515625" style="508"/>
    <col min="11265" max="11265" width="5.5703125" style="508" customWidth="1"/>
    <col min="11266" max="11267" width="21.5703125" style="508" customWidth="1"/>
    <col min="11268" max="11282" width="9.5703125" style="508" customWidth="1"/>
    <col min="11283" max="11520" width="9.28515625" style="508"/>
    <col min="11521" max="11521" width="5.5703125" style="508" customWidth="1"/>
    <col min="11522" max="11523" width="21.5703125" style="508" customWidth="1"/>
    <col min="11524" max="11538" width="9.5703125" style="508" customWidth="1"/>
    <col min="11539" max="11776" width="9.28515625" style="508"/>
    <col min="11777" max="11777" width="5.5703125" style="508" customWidth="1"/>
    <col min="11778" max="11779" width="21.5703125" style="508" customWidth="1"/>
    <col min="11780" max="11794" width="9.5703125" style="508" customWidth="1"/>
    <col min="11795" max="12032" width="9.28515625" style="508"/>
    <col min="12033" max="12033" width="5.5703125" style="508" customWidth="1"/>
    <col min="12034" max="12035" width="21.5703125" style="508" customWidth="1"/>
    <col min="12036" max="12050" width="9.5703125" style="508" customWidth="1"/>
    <col min="12051" max="12288" width="9.28515625" style="508"/>
    <col min="12289" max="12289" width="5.5703125" style="508" customWidth="1"/>
    <col min="12290" max="12291" width="21.5703125" style="508" customWidth="1"/>
    <col min="12292" max="12306" width="9.5703125" style="508" customWidth="1"/>
    <col min="12307" max="12544" width="9.28515625" style="508"/>
    <col min="12545" max="12545" width="5.5703125" style="508" customWidth="1"/>
    <col min="12546" max="12547" width="21.5703125" style="508" customWidth="1"/>
    <col min="12548" max="12562" width="9.5703125" style="508" customWidth="1"/>
    <col min="12563" max="12800" width="9.28515625" style="508"/>
    <col min="12801" max="12801" width="5.5703125" style="508" customWidth="1"/>
    <col min="12802" max="12803" width="21.5703125" style="508" customWidth="1"/>
    <col min="12804" max="12818" width="9.5703125" style="508" customWidth="1"/>
    <col min="12819" max="13056" width="9.28515625" style="508"/>
    <col min="13057" max="13057" width="5.5703125" style="508" customWidth="1"/>
    <col min="13058" max="13059" width="21.5703125" style="508" customWidth="1"/>
    <col min="13060" max="13074" width="9.5703125" style="508" customWidth="1"/>
    <col min="13075" max="13312" width="9.28515625" style="508"/>
    <col min="13313" max="13313" width="5.5703125" style="508" customWidth="1"/>
    <col min="13314" max="13315" width="21.5703125" style="508" customWidth="1"/>
    <col min="13316" max="13330" width="9.5703125" style="508" customWidth="1"/>
    <col min="13331" max="13568" width="9.28515625" style="508"/>
    <col min="13569" max="13569" width="5.5703125" style="508" customWidth="1"/>
    <col min="13570" max="13571" width="21.5703125" style="508" customWidth="1"/>
    <col min="13572" max="13586" width="9.5703125" style="508" customWidth="1"/>
    <col min="13587" max="13824" width="9.28515625" style="508"/>
    <col min="13825" max="13825" width="5.5703125" style="508" customWidth="1"/>
    <col min="13826" max="13827" width="21.5703125" style="508" customWidth="1"/>
    <col min="13828" max="13842" width="9.5703125" style="508" customWidth="1"/>
    <col min="13843" max="14080" width="9.28515625" style="508"/>
    <col min="14081" max="14081" width="5.5703125" style="508" customWidth="1"/>
    <col min="14082" max="14083" width="21.5703125" style="508" customWidth="1"/>
    <col min="14084" max="14098" width="9.5703125" style="508" customWidth="1"/>
    <col min="14099" max="14336" width="9.28515625" style="508"/>
    <col min="14337" max="14337" width="5.5703125" style="508" customWidth="1"/>
    <col min="14338" max="14339" width="21.5703125" style="508" customWidth="1"/>
    <col min="14340" max="14354" width="9.5703125" style="508" customWidth="1"/>
    <col min="14355" max="14592" width="9.28515625" style="508"/>
    <col min="14593" max="14593" width="5.5703125" style="508" customWidth="1"/>
    <col min="14594" max="14595" width="21.5703125" style="508" customWidth="1"/>
    <col min="14596" max="14610" width="9.5703125" style="508" customWidth="1"/>
    <col min="14611" max="14848" width="9.28515625" style="508"/>
    <col min="14849" max="14849" width="5.5703125" style="508" customWidth="1"/>
    <col min="14850" max="14851" width="21.5703125" style="508" customWidth="1"/>
    <col min="14852" max="14866" width="9.5703125" style="508" customWidth="1"/>
    <col min="14867" max="15104" width="9.28515625" style="508"/>
    <col min="15105" max="15105" width="5.5703125" style="508" customWidth="1"/>
    <col min="15106" max="15107" width="21.5703125" style="508" customWidth="1"/>
    <col min="15108" max="15122" width="9.5703125" style="508" customWidth="1"/>
    <col min="15123" max="15360" width="9.28515625" style="508"/>
    <col min="15361" max="15361" width="5.5703125" style="508" customWidth="1"/>
    <col min="15362" max="15363" width="21.5703125" style="508" customWidth="1"/>
    <col min="15364" max="15378" width="9.5703125" style="508" customWidth="1"/>
    <col min="15379" max="15616" width="9.28515625" style="508"/>
    <col min="15617" max="15617" width="5.5703125" style="508" customWidth="1"/>
    <col min="15618" max="15619" width="21.5703125" style="508" customWidth="1"/>
    <col min="15620" max="15634" width="9.5703125" style="508" customWidth="1"/>
    <col min="15635" max="15872" width="9.28515625" style="508"/>
    <col min="15873" max="15873" width="5.5703125" style="508" customWidth="1"/>
    <col min="15874" max="15875" width="21.5703125" style="508" customWidth="1"/>
    <col min="15876" max="15890" width="9.5703125" style="508" customWidth="1"/>
    <col min="15891" max="16128" width="9.28515625" style="508"/>
    <col min="16129" max="16129" width="5.5703125" style="508" customWidth="1"/>
    <col min="16130" max="16131" width="21.5703125" style="508" customWidth="1"/>
    <col min="16132" max="16146" width="9.5703125" style="508" customWidth="1"/>
    <col min="16147" max="16384" width="9.28515625" style="508"/>
  </cols>
  <sheetData>
    <row r="1" spans="1:24" ht="15.75" x14ac:dyDescent="0.25">
      <c r="A1" s="634" t="s">
        <v>667</v>
      </c>
      <c r="C1" s="508" t="s">
        <v>315</v>
      </c>
    </row>
    <row r="3" spans="1:24" s="509" customFormat="1" ht="14.25" customHeight="1" x14ac:dyDescent="0.25">
      <c r="A3" s="1344" t="s">
        <v>1253</v>
      </c>
      <c r="B3" s="1344"/>
      <c r="C3" s="1344"/>
      <c r="D3" s="1344"/>
      <c r="E3" s="1344"/>
      <c r="F3" s="1344"/>
      <c r="G3" s="1344"/>
      <c r="H3" s="1344"/>
      <c r="I3" s="1344"/>
      <c r="J3" s="1344"/>
      <c r="K3" s="1344"/>
      <c r="L3" s="1344"/>
      <c r="M3" s="1344"/>
      <c r="N3" s="1344"/>
      <c r="O3" s="1344"/>
      <c r="P3" s="1344"/>
      <c r="Q3" s="1344"/>
      <c r="R3" s="1344"/>
      <c r="S3" s="1344"/>
      <c r="T3" s="1344"/>
      <c r="U3" s="1344"/>
      <c r="V3" s="1344"/>
      <c r="W3" s="1344"/>
      <c r="X3" s="1344"/>
    </row>
    <row r="4" spans="1:24" s="509" customFormat="1" ht="16.5" x14ac:dyDescent="0.25">
      <c r="A4" s="736"/>
      <c r="B4" s="736"/>
      <c r="C4" s="736"/>
      <c r="D4" s="736"/>
      <c r="E4" s="737"/>
      <c r="F4" s="736"/>
      <c r="G4" s="736"/>
      <c r="J4" s="737"/>
      <c r="K4" s="427" t="str">
        <f>'1'!$E$5</f>
        <v>KABUPATEN</v>
      </c>
      <c r="L4" s="428" t="str">
        <f>'1'!$F$5</f>
        <v>BELITUNG TIMUR</v>
      </c>
      <c r="M4" s="736"/>
      <c r="N4" s="738"/>
      <c r="O4" s="736"/>
      <c r="P4" s="736"/>
      <c r="Q4" s="738"/>
      <c r="R4" s="738"/>
      <c r="S4" s="635"/>
      <c r="T4" s="636"/>
      <c r="U4" s="635"/>
      <c r="V4" s="635"/>
      <c r="W4" s="636"/>
      <c r="X4" s="636"/>
    </row>
    <row r="5" spans="1:24" s="509" customFormat="1" ht="16.5" x14ac:dyDescent="0.25">
      <c r="A5" s="736"/>
      <c r="B5" s="736"/>
      <c r="C5" s="736"/>
      <c r="D5" s="736"/>
      <c r="E5" s="737"/>
      <c r="F5" s="736"/>
      <c r="G5" s="736"/>
      <c r="J5" s="737"/>
      <c r="K5" s="427" t="str">
        <f>'1'!$E$6</f>
        <v>TAHUN</v>
      </c>
      <c r="L5" s="428">
        <f>'1'!$F$6</f>
        <v>2023</v>
      </c>
      <c r="M5" s="736"/>
      <c r="N5" s="738"/>
      <c r="O5" s="736"/>
      <c r="P5" s="736"/>
      <c r="Q5" s="738"/>
      <c r="R5" s="738"/>
      <c r="S5" s="635"/>
      <c r="T5" s="636"/>
      <c r="U5" s="635"/>
      <c r="V5" s="635"/>
      <c r="W5" s="636"/>
      <c r="X5" s="636"/>
    </row>
    <row r="6" spans="1:24" ht="15.75" thickBot="1" x14ac:dyDescent="0.3">
      <c r="A6" s="510"/>
      <c r="B6" s="510"/>
      <c r="C6" s="510"/>
      <c r="D6" s="510"/>
      <c r="E6" s="510"/>
      <c r="F6" s="510"/>
      <c r="G6" s="510"/>
      <c r="H6" s="510"/>
      <c r="I6" s="510"/>
      <c r="J6" s="510"/>
      <c r="K6" s="510"/>
      <c r="L6" s="510"/>
      <c r="M6" s="510"/>
      <c r="N6" s="510"/>
      <c r="O6" s="510"/>
      <c r="P6" s="510"/>
      <c r="Q6" s="510"/>
      <c r="R6" s="510"/>
      <c r="S6" s="510"/>
      <c r="T6" s="510"/>
      <c r="U6" s="510"/>
      <c r="V6" s="510"/>
      <c r="W6" s="510"/>
      <c r="X6" s="510"/>
    </row>
    <row r="7" spans="1:24" ht="15" customHeight="1" x14ac:dyDescent="0.25">
      <c r="A7" s="1351" t="s">
        <v>2</v>
      </c>
      <c r="B7" s="1351" t="s">
        <v>253</v>
      </c>
      <c r="C7" s="1351" t="s">
        <v>407</v>
      </c>
      <c r="D7" s="1353" t="s">
        <v>551</v>
      </c>
      <c r="E7" s="1354"/>
      <c r="F7" s="1355"/>
      <c r="G7" s="1345" t="s">
        <v>651</v>
      </c>
      <c r="H7" s="1346"/>
      <c r="I7" s="1346"/>
      <c r="J7" s="1346"/>
      <c r="K7" s="1346"/>
      <c r="L7" s="1347"/>
      <c r="M7" s="1345" t="s">
        <v>1067</v>
      </c>
      <c r="N7" s="1346"/>
      <c r="O7" s="1347"/>
      <c r="P7" s="1346"/>
      <c r="Q7" s="1346"/>
      <c r="R7" s="1347"/>
      <c r="S7" s="1345" t="s">
        <v>1068</v>
      </c>
      <c r="T7" s="1346"/>
      <c r="U7" s="1347"/>
      <c r="V7" s="1346"/>
      <c r="W7" s="1346"/>
      <c r="X7" s="1347"/>
    </row>
    <row r="8" spans="1:24" ht="21.75" customHeight="1" x14ac:dyDescent="0.25">
      <c r="A8" s="1351"/>
      <c r="B8" s="1351"/>
      <c r="C8" s="1351"/>
      <c r="D8" s="1356"/>
      <c r="E8" s="1357"/>
      <c r="F8" s="1358"/>
      <c r="G8" s="1348" t="s">
        <v>6</v>
      </c>
      <c r="H8" s="1349"/>
      <c r="I8" s="1348" t="s">
        <v>7</v>
      </c>
      <c r="J8" s="1349"/>
      <c r="K8" s="1348" t="s">
        <v>8</v>
      </c>
      <c r="L8" s="1349"/>
      <c r="M8" s="1348" t="s">
        <v>6</v>
      </c>
      <c r="N8" s="1349"/>
      <c r="O8" s="1350" t="s">
        <v>7</v>
      </c>
      <c r="P8" s="1349"/>
      <c r="Q8" s="1348" t="s">
        <v>8</v>
      </c>
      <c r="R8" s="1349"/>
      <c r="S8" s="1348" t="s">
        <v>6</v>
      </c>
      <c r="T8" s="1349"/>
      <c r="U8" s="1350" t="s">
        <v>7</v>
      </c>
      <c r="V8" s="1349"/>
      <c r="W8" s="1348" t="s">
        <v>8</v>
      </c>
      <c r="X8" s="1349"/>
    </row>
    <row r="9" spans="1:24" ht="19.899999999999999" customHeight="1" x14ac:dyDescent="0.25">
      <c r="A9" s="1352"/>
      <c r="B9" s="1352"/>
      <c r="C9" s="1352"/>
      <c r="D9" s="637" t="s">
        <v>6</v>
      </c>
      <c r="E9" s="637" t="s">
        <v>7</v>
      </c>
      <c r="F9" s="638" t="s">
        <v>8</v>
      </c>
      <c r="G9" s="639" t="s">
        <v>255</v>
      </c>
      <c r="H9" s="640" t="s">
        <v>27</v>
      </c>
      <c r="I9" s="639" t="s">
        <v>255</v>
      </c>
      <c r="J9" s="640" t="s">
        <v>27</v>
      </c>
      <c r="K9" s="639" t="s">
        <v>255</v>
      </c>
      <c r="L9" s="640" t="s">
        <v>27</v>
      </c>
      <c r="M9" s="639" t="s">
        <v>255</v>
      </c>
      <c r="N9" s="640" t="s">
        <v>27</v>
      </c>
      <c r="O9" s="639" t="s">
        <v>255</v>
      </c>
      <c r="P9" s="641" t="s">
        <v>27</v>
      </c>
      <c r="Q9" s="639" t="s">
        <v>255</v>
      </c>
      <c r="R9" s="640" t="s">
        <v>27</v>
      </c>
      <c r="S9" s="639" t="s">
        <v>255</v>
      </c>
      <c r="T9" s="640" t="s">
        <v>27</v>
      </c>
      <c r="U9" s="639" t="s">
        <v>255</v>
      </c>
      <c r="V9" s="641" t="s">
        <v>27</v>
      </c>
      <c r="W9" s="639" t="s">
        <v>255</v>
      </c>
      <c r="X9" s="640" t="s">
        <v>27</v>
      </c>
    </row>
    <row r="10" spans="1:24" x14ac:dyDescent="0.25">
      <c r="A10" s="642">
        <v>1</v>
      </c>
      <c r="B10" s="642">
        <v>2</v>
      </c>
      <c r="C10" s="642">
        <v>3</v>
      </c>
      <c r="D10" s="642">
        <v>4</v>
      </c>
      <c r="E10" s="642">
        <v>5</v>
      </c>
      <c r="F10" s="642">
        <v>6</v>
      </c>
      <c r="G10" s="642">
        <v>7</v>
      </c>
      <c r="H10" s="642">
        <v>8</v>
      </c>
      <c r="I10" s="642">
        <v>9</v>
      </c>
      <c r="J10" s="642">
        <v>10</v>
      </c>
      <c r="K10" s="642">
        <v>11</v>
      </c>
      <c r="L10" s="642">
        <v>12</v>
      </c>
      <c r="M10" s="642">
        <v>13</v>
      </c>
      <c r="N10" s="642">
        <v>14</v>
      </c>
      <c r="O10" s="642">
        <v>15</v>
      </c>
      <c r="P10" s="642">
        <v>16</v>
      </c>
      <c r="Q10" s="642">
        <v>17</v>
      </c>
      <c r="R10" s="642">
        <v>18</v>
      </c>
      <c r="S10" s="642">
        <v>19</v>
      </c>
      <c r="T10" s="642">
        <v>20</v>
      </c>
      <c r="U10" s="642">
        <v>21</v>
      </c>
      <c r="V10" s="642">
        <v>22</v>
      </c>
      <c r="W10" s="642">
        <v>23</v>
      </c>
      <c r="X10" s="642">
        <v>24</v>
      </c>
    </row>
    <row r="11" spans="1:24" ht="20.100000000000001" customHeight="1" x14ac:dyDescent="0.25">
      <c r="A11" s="725">
        <v>1</v>
      </c>
      <c r="B11" s="93" t="str">
        <f>'9'!B9</f>
        <v>Manggar</v>
      </c>
      <c r="C11" s="93" t="str">
        <f>'9'!C9</f>
        <v>Manggar</v>
      </c>
      <c r="D11" s="511">
        <f>'33'!D12</f>
        <v>329</v>
      </c>
      <c r="E11" s="511">
        <f>'33'!E12</f>
        <v>296</v>
      </c>
      <c r="F11" s="511">
        <f>'33'!F12</f>
        <v>625</v>
      </c>
      <c r="G11" s="512">
        <v>305</v>
      </c>
      <c r="H11" s="897">
        <f>IFERROR(G11/D11*100,0)</f>
        <v>92.705167173252278</v>
      </c>
      <c r="I11" s="511">
        <v>300</v>
      </c>
      <c r="J11" s="897">
        <f>IFERROR(I11/F11*100,0)</f>
        <v>48</v>
      </c>
      <c r="K11" s="511">
        <f t="shared" ref="K11:K17" si="0">G11+I11</f>
        <v>605</v>
      </c>
      <c r="L11" s="897">
        <f>IFERROR(K11/F11*100,0)</f>
        <v>96.8</v>
      </c>
      <c r="M11" s="511">
        <v>16</v>
      </c>
      <c r="N11" s="897">
        <f>IFERROR(M11/G11*100,0)</f>
        <v>5.2459016393442619</v>
      </c>
      <c r="O11" s="511">
        <v>27</v>
      </c>
      <c r="P11" s="897">
        <f>IFERROR(O11/I11*100,0)</f>
        <v>9</v>
      </c>
      <c r="Q11" s="511">
        <f t="shared" ref="Q11:Q17" si="1">M11+O11</f>
        <v>43</v>
      </c>
      <c r="R11" s="897">
        <f>IFERROR(Q11/K11*100,0)</f>
        <v>7.1074380165289259</v>
      </c>
      <c r="S11" s="513">
        <v>13</v>
      </c>
      <c r="T11" s="898">
        <f>IFERROR(S11/D11*100,0)</f>
        <v>3.9513677811550152</v>
      </c>
      <c r="U11" s="513">
        <v>24</v>
      </c>
      <c r="V11" s="899">
        <f>IFERROR(U11/E11*100,0)</f>
        <v>8.1081081081081088</v>
      </c>
      <c r="W11" s="513">
        <f t="shared" ref="W11" si="2">S11+U11</f>
        <v>37</v>
      </c>
      <c r="X11" s="898">
        <f>IFERROR(W11/F11*100,0)</f>
        <v>5.92</v>
      </c>
    </row>
    <row r="12" spans="1:24" ht="20.100000000000001" customHeight="1" x14ac:dyDescent="0.25">
      <c r="A12" s="724">
        <v>2</v>
      </c>
      <c r="B12" s="93" t="str">
        <f>'9'!B10</f>
        <v>Damar</v>
      </c>
      <c r="C12" s="93" t="str">
        <f>'9'!C10</f>
        <v>Mengkubang</v>
      </c>
      <c r="D12" s="511">
        <f>'33'!D13</f>
        <v>110</v>
      </c>
      <c r="E12" s="511">
        <f>'33'!E13</f>
        <v>99</v>
      </c>
      <c r="F12" s="511">
        <f>'33'!F13</f>
        <v>209</v>
      </c>
      <c r="G12" s="512">
        <v>105</v>
      </c>
      <c r="H12" s="897">
        <f t="shared" ref="H12:J19" si="3">IFERROR(G12/D12*100,0)</f>
        <v>95.454545454545453</v>
      </c>
      <c r="I12" s="511">
        <v>96</v>
      </c>
      <c r="J12" s="897">
        <f t="shared" si="3"/>
        <v>45.933014354066984</v>
      </c>
      <c r="K12" s="511">
        <f t="shared" si="0"/>
        <v>201</v>
      </c>
      <c r="L12" s="897">
        <f t="shared" ref="L12:L19" si="4">IFERROR(K12/F12*100,0)</f>
        <v>96.172248803827756</v>
      </c>
      <c r="M12" s="511">
        <v>6</v>
      </c>
      <c r="N12" s="897">
        <f t="shared" ref="N12:R19" si="5">IFERROR(M12/G12*100,0)</f>
        <v>5.7142857142857144</v>
      </c>
      <c r="O12" s="511">
        <v>5</v>
      </c>
      <c r="P12" s="897">
        <f t="shared" si="5"/>
        <v>5.2083333333333339</v>
      </c>
      <c r="Q12" s="511">
        <f t="shared" si="1"/>
        <v>11</v>
      </c>
      <c r="R12" s="897">
        <f t="shared" si="5"/>
        <v>5.4726368159203984</v>
      </c>
      <c r="S12" s="513">
        <v>6</v>
      </c>
      <c r="T12" s="898">
        <f t="shared" ref="T12:T19" si="6">IFERROR(S12/D12*100,0)</f>
        <v>5.4545454545454541</v>
      </c>
      <c r="U12" s="513">
        <v>5</v>
      </c>
      <c r="V12" s="899">
        <f t="shared" ref="V12:V19" si="7">IFERROR(U12/E12*100,0)</f>
        <v>5.0505050505050502</v>
      </c>
      <c r="W12" s="513">
        <f t="shared" ref="W12:W17" si="8">S12+U12</f>
        <v>11</v>
      </c>
      <c r="X12" s="898">
        <f t="shared" ref="X12:X19" si="9">IFERROR(W12/F12*100,0)</f>
        <v>5.2631578947368416</v>
      </c>
    </row>
    <row r="13" spans="1:24" ht="20.100000000000001" customHeight="1" x14ac:dyDescent="0.25">
      <c r="A13" s="724">
        <v>3</v>
      </c>
      <c r="B13" s="93" t="str">
        <f>'9'!B11</f>
        <v>Kelapa Kampit</v>
      </c>
      <c r="C13" s="93" t="str">
        <f>'9'!C11</f>
        <v>Kelapa Kampit</v>
      </c>
      <c r="D13" s="511">
        <f>'33'!D14</f>
        <v>157</v>
      </c>
      <c r="E13" s="511">
        <f>'33'!E14</f>
        <v>141</v>
      </c>
      <c r="F13" s="511">
        <f>'33'!F14</f>
        <v>298</v>
      </c>
      <c r="G13" s="512">
        <v>156</v>
      </c>
      <c r="H13" s="897">
        <f t="shared" si="3"/>
        <v>99.363057324840767</v>
      </c>
      <c r="I13" s="511">
        <v>129</v>
      </c>
      <c r="J13" s="897">
        <f t="shared" si="3"/>
        <v>43.288590604026844</v>
      </c>
      <c r="K13" s="511">
        <f t="shared" si="0"/>
        <v>285</v>
      </c>
      <c r="L13" s="897">
        <f t="shared" si="4"/>
        <v>95.637583892617457</v>
      </c>
      <c r="M13" s="511">
        <v>3</v>
      </c>
      <c r="N13" s="897">
        <f t="shared" si="5"/>
        <v>1.9230769230769231</v>
      </c>
      <c r="O13" s="511">
        <v>7</v>
      </c>
      <c r="P13" s="897">
        <f t="shared" si="5"/>
        <v>5.4263565891472867</v>
      </c>
      <c r="Q13" s="511">
        <f t="shared" si="1"/>
        <v>10</v>
      </c>
      <c r="R13" s="897">
        <f t="shared" si="5"/>
        <v>3.5087719298245612</v>
      </c>
      <c r="S13" s="513">
        <v>3</v>
      </c>
      <c r="T13" s="898">
        <f t="shared" si="6"/>
        <v>1.910828025477707</v>
      </c>
      <c r="U13" s="513">
        <v>7</v>
      </c>
      <c r="V13" s="899">
        <f t="shared" si="7"/>
        <v>4.9645390070921991</v>
      </c>
      <c r="W13" s="513">
        <f t="shared" si="8"/>
        <v>10</v>
      </c>
      <c r="X13" s="898">
        <f t="shared" si="9"/>
        <v>3.3557046979865772</v>
      </c>
    </row>
    <row r="14" spans="1:24" ht="20.100000000000001" customHeight="1" x14ac:dyDescent="0.25">
      <c r="A14" s="724">
        <v>4</v>
      </c>
      <c r="B14" s="93" t="str">
        <f>'9'!B12</f>
        <v>Gantung</v>
      </c>
      <c r="C14" s="93" t="str">
        <f>'9'!C12</f>
        <v>Gantung</v>
      </c>
      <c r="D14" s="511">
        <f>'33'!D15</f>
        <v>242</v>
      </c>
      <c r="E14" s="511">
        <f>'33'!E15</f>
        <v>218</v>
      </c>
      <c r="F14" s="511">
        <f>'33'!F15</f>
        <v>460</v>
      </c>
      <c r="G14" s="512">
        <v>235</v>
      </c>
      <c r="H14" s="897">
        <f t="shared" si="3"/>
        <v>97.107438016528931</v>
      </c>
      <c r="I14" s="511">
        <v>217</v>
      </c>
      <c r="J14" s="897">
        <f t="shared" si="3"/>
        <v>47.173913043478258</v>
      </c>
      <c r="K14" s="511">
        <f t="shared" si="0"/>
        <v>452</v>
      </c>
      <c r="L14" s="897">
        <f t="shared" si="4"/>
        <v>98.260869565217391</v>
      </c>
      <c r="M14" s="511">
        <v>17</v>
      </c>
      <c r="N14" s="897">
        <f t="shared" si="5"/>
        <v>7.2340425531914887</v>
      </c>
      <c r="O14" s="511">
        <v>12</v>
      </c>
      <c r="P14" s="897">
        <f t="shared" si="5"/>
        <v>5.5299539170506913</v>
      </c>
      <c r="Q14" s="511">
        <f t="shared" si="1"/>
        <v>29</v>
      </c>
      <c r="R14" s="897">
        <f t="shared" si="5"/>
        <v>6.4159292035398234</v>
      </c>
      <c r="S14" s="513">
        <v>16</v>
      </c>
      <c r="T14" s="898">
        <f t="shared" si="6"/>
        <v>6.6115702479338845</v>
      </c>
      <c r="U14" s="513">
        <v>11</v>
      </c>
      <c r="V14" s="899">
        <f t="shared" si="7"/>
        <v>5.0458715596330279</v>
      </c>
      <c r="W14" s="513">
        <f t="shared" si="8"/>
        <v>27</v>
      </c>
      <c r="X14" s="898">
        <f t="shared" si="9"/>
        <v>5.8695652173913047</v>
      </c>
    </row>
    <row r="15" spans="1:24" ht="20.100000000000001" customHeight="1" x14ac:dyDescent="0.25">
      <c r="A15" s="724">
        <v>5</v>
      </c>
      <c r="B15" s="93" t="str">
        <f>'9'!B13</f>
        <v>Simpang Renggiang</v>
      </c>
      <c r="C15" s="93" t="str">
        <f>'9'!C13</f>
        <v>Renggiang</v>
      </c>
      <c r="D15" s="511">
        <f>'33'!D16</f>
        <v>63</v>
      </c>
      <c r="E15" s="511">
        <f>'33'!E16</f>
        <v>57</v>
      </c>
      <c r="F15" s="511">
        <f>'33'!F16</f>
        <v>120</v>
      </c>
      <c r="G15" s="512">
        <v>50</v>
      </c>
      <c r="H15" s="897">
        <f t="shared" si="3"/>
        <v>79.365079365079367</v>
      </c>
      <c r="I15" s="511">
        <v>48</v>
      </c>
      <c r="J15" s="897">
        <f t="shared" si="3"/>
        <v>40</v>
      </c>
      <c r="K15" s="511">
        <f t="shared" si="0"/>
        <v>98</v>
      </c>
      <c r="L15" s="897">
        <f t="shared" si="4"/>
        <v>81.666666666666671</v>
      </c>
      <c r="M15" s="511">
        <v>12</v>
      </c>
      <c r="N15" s="897">
        <f t="shared" si="5"/>
        <v>24</v>
      </c>
      <c r="O15" s="511">
        <v>8</v>
      </c>
      <c r="P15" s="897">
        <f t="shared" si="5"/>
        <v>16.666666666666664</v>
      </c>
      <c r="Q15" s="511">
        <f t="shared" si="1"/>
        <v>20</v>
      </c>
      <c r="R15" s="897">
        <f t="shared" si="5"/>
        <v>20.408163265306122</v>
      </c>
      <c r="S15" s="513">
        <v>11</v>
      </c>
      <c r="T15" s="898">
        <f t="shared" si="6"/>
        <v>17.460317460317459</v>
      </c>
      <c r="U15" s="513">
        <v>8</v>
      </c>
      <c r="V15" s="899">
        <f t="shared" si="7"/>
        <v>14.035087719298245</v>
      </c>
      <c r="W15" s="513">
        <f t="shared" si="8"/>
        <v>19</v>
      </c>
      <c r="X15" s="898">
        <f t="shared" si="9"/>
        <v>15.833333333333332</v>
      </c>
    </row>
    <row r="16" spans="1:24" ht="20.100000000000001" customHeight="1" x14ac:dyDescent="0.25">
      <c r="A16" s="724">
        <v>6</v>
      </c>
      <c r="B16" s="93" t="str">
        <f>'9'!B14</f>
        <v>Simpang Pesak</v>
      </c>
      <c r="C16" s="93" t="str">
        <f>'9'!C14</f>
        <v>Simpang Pesak</v>
      </c>
      <c r="D16" s="511">
        <f>'33'!D17</f>
        <v>71</v>
      </c>
      <c r="E16" s="511">
        <f>'33'!E17</f>
        <v>64</v>
      </c>
      <c r="F16" s="511">
        <f>'33'!F17</f>
        <v>135</v>
      </c>
      <c r="G16" s="511">
        <v>62</v>
      </c>
      <c r="H16" s="897">
        <f t="shared" si="3"/>
        <v>87.323943661971825</v>
      </c>
      <c r="I16" s="511">
        <v>61</v>
      </c>
      <c r="J16" s="897">
        <f t="shared" si="3"/>
        <v>45.185185185185183</v>
      </c>
      <c r="K16" s="511">
        <f t="shared" si="0"/>
        <v>123</v>
      </c>
      <c r="L16" s="897">
        <f t="shared" si="4"/>
        <v>91.111111111111114</v>
      </c>
      <c r="M16" s="511">
        <v>7</v>
      </c>
      <c r="N16" s="897">
        <f t="shared" si="5"/>
        <v>11.29032258064516</v>
      </c>
      <c r="O16" s="511">
        <v>7</v>
      </c>
      <c r="P16" s="897">
        <f t="shared" si="5"/>
        <v>11.475409836065573</v>
      </c>
      <c r="Q16" s="511">
        <f t="shared" si="1"/>
        <v>14</v>
      </c>
      <c r="R16" s="897">
        <f t="shared" si="5"/>
        <v>11.38211382113821</v>
      </c>
      <c r="S16" s="513">
        <v>7</v>
      </c>
      <c r="T16" s="898">
        <f t="shared" si="6"/>
        <v>9.8591549295774641</v>
      </c>
      <c r="U16" s="513">
        <v>7</v>
      </c>
      <c r="V16" s="899">
        <f t="shared" si="7"/>
        <v>10.9375</v>
      </c>
      <c r="W16" s="513">
        <f t="shared" si="8"/>
        <v>14</v>
      </c>
      <c r="X16" s="898">
        <f t="shared" si="9"/>
        <v>10.37037037037037</v>
      </c>
    </row>
    <row r="17" spans="1:24" ht="20.100000000000001" customHeight="1" x14ac:dyDescent="0.25">
      <c r="A17" s="724">
        <v>7</v>
      </c>
      <c r="B17" s="93" t="str">
        <f>'9'!B15</f>
        <v>Dendang</v>
      </c>
      <c r="C17" s="93" t="str">
        <f>'9'!C15</f>
        <v>Dendang</v>
      </c>
      <c r="D17" s="511">
        <f>'33'!D18</f>
        <v>89</v>
      </c>
      <c r="E17" s="511">
        <f>'33'!E18</f>
        <v>80</v>
      </c>
      <c r="F17" s="511">
        <f>'33'!F18</f>
        <v>169</v>
      </c>
      <c r="G17" s="511">
        <v>66</v>
      </c>
      <c r="H17" s="897">
        <f t="shared" si="3"/>
        <v>74.157303370786522</v>
      </c>
      <c r="I17" s="511">
        <v>75</v>
      </c>
      <c r="J17" s="897">
        <f t="shared" si="3"/>
        <v>44.378698224852073</v>
      </c>
      <c r="K17" s="511">
        <f t="shared" si="0"/>
        <v>141</v>
      </c>
      <c r="L17" s="897">
        <f t="shared" si="4"/>
        <v>83.431952662721898</v>
      </c>
      <c r="M17" s="511">
        <v>11</v>
      </c>
      <c r="N17" s="897">
        <f t="shared" si="5"/>
        <v>16.666666666666664</v>
      </c>
      <c r="O17" s="511">
        <v>8</v>
      </c>
      <c r="P17" s="897">
        <f t="shared" si="5"/>
        <v>10.666666666666668</v>
      </c>
      <c r="Q17" s="511">
        <f t="shared" si="1"/>
        <v>19</v>
      </c>
      <c r="R17" s="897">
        <f t="shared" si="5"/>
        <v>13.475177304964539</v>
      </c>
      <c r="S17" s="513">
        <v>11</v>
      </c>
      <c r="T17" s="898">
        <f t="shared" si="6"/>
        <v>12.359550561797752</v>
      </c>
      <c r="U17" s="513">
        <v>8</v>
      </c>
      <c r="V17" s="899">
        <f t="shared" si="7"/>
        <v>10</v>
      </c>
      <c r="W17" s="513">
        <f t="shared" si="8"/>
        <v>19</v>
      </c>
      <c r="X17" s="898">
        <f t="shared" si="9"/>
        <v>11.242603550295858</v>
      </c>
    </row>
    <row r="18" spans="1:24" ht="20.100000000000001" customHeight="1" x14ac:dyDescent="0.25">
      <c r="A18" s="514"/>
      <c r="B18" s="515"/>
      <c r="C18" s="515"/>
      <c r="D18" s="511"/>
      <c r="E18" s="511"/>
      <c r="F18" s="511"/>
      <c r="G18" s="511"/>
      <c r="H18" s="897"/>
      <c r="I18" s="511"/>
      <c r="J18" s="897"/>
      <c r="K18" s="511"/>
      <c r="L18" s="897"/>
      <c r="M18" s="511"/>
      <c r="N18" s="897"/>
      <c r="O18" s="511"/>
      <c r="P18" s="897"/>
      <c r="Q18" s="511"/>
      <c r="R18" s="897"/>
      <c r="S18" s="513"/>
      <c r="T18" s="898"/>
      <c r="U18" s="513"/>
      <c r="V18" s="899"/>
      <c r="W18" s="513"/>
      <c r="X18" s="898"/>
    </row>
    <row r="19" spans="1:24" ht="20.100000000000001" customHeight="1" thickBot="1" x14ac:dyDescent="0.3">
      <c r="A19" s="516" t="s">
        <v>476</v>
      </c>
      <c r="B19" s="517"/>
      <c r="C19" s="518"/>
      <c r="D19" s="1065">
        <f>SUM(D11:D18)</f>
        <v>1061</v>
      </c>
      <c r="E19" s="1065">
        <f>SUM(E11:E18)</f>
        <v>955</v>
      </c>
      <c r="F19" s="1065">
        <f>SUM(F11:F18)</f>
        <v>2016</v>
      </c>
      <c r="G19" s="1065">
        <f>SUM(G11:G18)</f>
        <v>979</v>
      </c>
      <c r="H19" s="1066">
        <f t="shared" si="3"/>
        <v>92.271442035815269</v>
      </c>
      <c r="I19" s="1065">
        <f>SUM(I11:I18)</f>
        <v>926</v>
      </c>
      <c r="J19" s="1066">
        <f t="shared" si="3"/>
        <v>45.932539682539684</v>
      </c>
      <c r="K19" s="1065">
        <f>SUM(K11:K18)</f>
        <v>1905</v>
      </c>
      <c r="L19" s="1066">
        <f t="shared" si="4"/>
        <v>94.49404761904762</v>
      </c>
      <c r="M19" s="1065">
        <f>SUM(M11:M18)</f>
        <v>72</v>
      </c>
      <c r="N19" s="1066">
        <f t="shared" si="5"/>
        <v>7.354443309499489</v>
      </c>
      <c r="O19" s="1065">
        <f>SUM(O11:O18)</f>
        <v>74</v>
      </c>
      <c r="P19" s="1066">
        <f t="shared" si="5"/>
        <v>7.9913606911447079</v>
      </c>
      <c r="Q19" s="1065">
        <f>SUM(Q11:Q18)</f>
        <v>146</v>
      </c>
      <c r="R19" s="1066">
        <f t="shared" si="5"/>
        <v>7.6640419947506562</v>
      </c>
      <c r="S19" s="1067">
        <f>SUM(S11:S18)</f>
        <v>67</v>
      </c>
      <c r="T19" s="1068">
        <f t="shared" si="6"/>
        <v>6.3147973609802079</v>
      </c>
      <c r="U19" s="1067">
        <f>SUM(U11:U18)</f>
        <v>70</v>
      </c>
      <c r="V19" s="1068">
        <f t="shared" si="7"/>
        <v>7.3298429319371721</v>
      </c>
      <c r="W19" s="1067">
        <f t="shared" ref="W19" si="10">S19+U19</f>
        <v>137</v>
      </c>
      <c r="X19" s="1068">
        <f t="shared" si="9"/>
        <v>6.79563492063492</v>
      </c>
    </row>
    <row r="20" spans="1:24" ht="20.100000000000001" customHeight="1" x14ac:dyDescent="0.25">
      <c r="A20" s="519"/>
      <c r="B20" s="519"/>
      <c r="C20" s="519"/>
      <c r="D20" s="519"/>
      <c r="E20" s="519"/>
      <c r="F20" s="519"/>
      <c r="G20" s="519"/>
      <c r="H20" s="519"/>
      <c r="I20" s="519"/>
      <c r="J20" s="519"/>
      <c r="K20" s="519"/>
      <c r="L20" s="519"/>
      <c r="M20" s="519"/>
      <c r="N20" s="519"/>
      <c r="O20" s="519"/>
      <c r="P20" s="520"/>
      <c r="Q20" s="520"/>
      <c r="R20" s="520"/>
      <c r="S20" s="519"/>
      <c r="T20" s="558"/>
      <c r="U20" s="558"/>
      <c r="V20" s="520"/>
      <c r="W20" s="520"/>
      <c r="X20" s="520"/>
    </row>
    <row r="21" spans="1:24" x14ac:dyDescent="0.25">
      <c r="A21" s="521" t="s">
        <v>548</v>
      </c>
    </row>
    <row r="22" spans="1:24" x14ac:dyDescent="0.25">
      <c r="D22" s="508" t="s">
        <v>1307</v>
      </c>
    </row>
    <row r="23" spans="1:24" x14ac:dyDescent="0.25">
      <c r="J23" s="522"/>
    </row>
  </sheetData>
  <mergeCells count="17">
    <mergeCell ref="M7:R7"/>
    <mergeCell ref="A3:X3"/>
    <mergeCell ref="S7:X7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A7:A9"/>
    <mergeCell ref="B7:B9"/>
    <mergeCell ref="C7:C9"/>
    <mergeCell ref="D7:F8"/>
    <mergeCell ref="G7:L7"/>
  </mergeCells>
  <printOptions horizontalCentered="1"/>
  <pageMargins left="1.6929133858267718" right="0.9055118110236221" top="1.1417322834645669" bottom="0.9055118110236221" header="0" footer="0"/>
  <pageSetup paperSize="9" scale="44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F33"/>
  <sheetViews>
    <sheetView zoomScaleNormal="100" workbookViewId="0">
      <selection activeCell="D32" sqref="D32"/>
    </sheetView>
  </sheetViews>
  <sheetFormatPr defaultColWidth="16.28515625" defaultRowHeight="15" x14ac:dyDescent="0.25"/>
  <cols>
    <col min="1" max="1" width="5.7109375" style="63" customWidth="1"/>
    <col min="2" max="2" width="30.7109375" style="63" customWidth="1"/>
    <col min="3" max="3" width="29.7109375" style="63" customWidth="1"/>
    <col min="4" max="5" width="30.7109375" style="63" customWidth="1"/>
    <col min="6" max="6" width="28" style="63" customWidth="1"/>
    <col min="7" max="256" width="16.28515625" style="63"/>
    <col min="257" max="257" width="5.7109375" style="63" customWidth="1"/>
    <col min="258" max="258" width="30.7109375" style="63" customWidth="1"/>
    <col min="259" max="259" width="29.7109375" style="63" customWidth="1"/>
    <col min="260" max="261" width="30.7109375" style="63" customWidth="1"/>
    <col min="262" max="262" width="28" style="63" customWidth="1"/>
    <col min="263" max="512" width="16.28515625" style="63"/>
    <col min="513" max="513" width="5.7109375" style="63" customWidth="1"/>
    <col min="514" max="514" width="30.7109375" style="63" customWidth="1"/>
    <col min="515" max="515" width="29.7109375" style="63" customWidth="1"/>
    <col min="516" max="517" width="30.7109375" style="63" customWidth="1"/>
    <col min="518" max="518" width="28" style="63" customWidth="1"/>
    <col min="519" max="768" width="16.28515625" style="63"/>
    <col min="769" max="769" width="5.7109375" style="63" customWidth="1"/>
    <col min="770" max="770" width="30.7109375" style="63" customWidth="1"/>
    <col min="771" max="771" width="29.7109375" style="63" customWidth="1"/>
    <col min="772" max="773" width="30.7109375" style="63" customWidth="1"/>
    <col min="774" max="774" width="28" style="63" customWidth="1"/>
    <col min="775" max="1024" width="16.28515625" style="63"/>
    <col min="1025" max="1025" width="5.7109375" style="63" customWidth="1"/>
    <col min="1026" max="1026" width="30.7109375" style="63" customWidth="1"/>
    <col min="1027" max="1027" width="29.7109375" style="63" customWidth="1"/>
    <col min="1028" max="1029" width="30.7109375" style="63" customWidth="1"/>
    <col min="1030" max="1030" width="28" style="63" customWidth="1"/>
    <col min="1031" max="1280" width="16.28515625" style="63"/>
    <col min="1281" max="1281" width="5.7109375" style="63" customWidth="1"/>
    <col min="1282" max="1282" width="30.7109375" style="63" customWidth="1"/>
    <col min="1283" max="1283" width="29.7109375" style="63" customWidth="1"/>
    <col min="1284" max="1285" width="30.7109375" style="63" customWidth="1"/>
    <col min="1286" max="1286" width="28" style="63" customWidth="1"/>
    <col min="1287" max="1536" width="16.28515625" style="63"/>
    <col min="1537" max="1537" width="5.7109375" style="63" customWidth="1"/>
    <col min="1538" max="1538" width="30.7109375" style="63" customWidth="1"/>
    <col min="1539" max="1539" width="29.7109375" style="63" customWidth="1"/>
    <col min="1540" max="1541" width="30.7109375" style="63" customWidth="1"/>
    <col min="1542" max="1542" width="28" style="63" customWidth="1"/>
    <col min="1543" max="1792" width="16.28515625" style="63"/>
    <col min="1793" max="1793" width="5.7109375" style="63" customWidth="1"/>
    <col min="1794" max="1794" width="30.7109375" style="63" customWidth="1"/>
    <col min="1795" max="1795" width="29.7109375" style="63" customWidth="1"/>
    <col min="1796" max="1797" width="30.7109375" style="63" customWidth="1"/>
    <col min="1798" max="1798" width="28" style="63" customWidth="1"/>
    <col min="1799" max="2048" width="16.28515625" style="63"/>
    <col min="2049" max="2049" width="5.7109375" style="63" customWidth="1"/>
    <col min="2050" max="2050" width="30.7109375" style="63" customWidth="1"/>
    <col min="2051" max="2051" width="29.7109375" style="63" customWidth="1"/>
    <col min="2052" max="2053" width="30.7109375" style="63" customWidth="1"/>
    <col min="2054" max="2054" width="28" style="63" customWidth="1"/>
    <col min="2055" max="2304" width="16.28515625" style="63"/>
    <col min="2305" max="2305" width="5.7109375" style="63" customWidth="1"/>
    <col min="2306" max="2306" width="30.7109375" style="63" customWidth="1"/>
    <col min="2307" max="2307" width="29.7109375" style="63" customWidth="1"/>
    <col min="2308" max="2309" width="30.7109375" style="63" customWidth="1"/>
    <col min="2310" max="2310" width="28" style="63" customWidth="1"/>
    <col min="2311" max="2560" width="16.28515625" style="63"/>
    <col min="2561" max="2561" width="5.7109375" style="63" customWidth="1"/>
    <col min="2562" max="2562" width="30.7109375" style="63" customWidth="1"/>
    <col min="2563" max="2563" width="29.7109375" style="63" customWidth="1"/>
    <col min="2564" max="2565" width="30.7109375" style="63" customWidth="1"/>
    <col min="2566" max="2566" width="28" style="63" customWidth="1"/>
    <col min="2567" max="2816" width="16.28515625" style="63"/>
    <col min="2817" max="2817" width="5.7109375" style="63" customWidth="1"/>
    <col min="2818" max="2818" width="30.7109375" style="63" customWidth="1"/>
    <col min="2819" max="2819" width="29.7109375" style="63" customWidth="1"/>
    <col min="2820" max="2821" width="30.7109375" style="63" customWidth="1"/>
    <col min="2822" max="2822" width="28" style="63" customWidth="1"/>
    <col min="2823" max="3072" width="16.28515625" style="63"/>
    <col min="3073" max="3073" width="5.7109375" style="63" customWidth="1"/>
    <col min="3074" max="3074" width="30.7109375" style="63" customWidth="1"/>
    <col min="3075" max="3075" width="29.7109375" style="63" customWidth="1"/>
    <col min="3076" max="3077" width="30.7109375" style="63" customWidth="1"/>
    <col min="3078" max="3078" width="28" style="63" customWidth="1"/>
    <col min="3079" max="3328" width="16.28515625" style="63"/>
    <col min="3329" max="3329" width="5.7109375" style="63" customWidth="1"/>
    <col min="3330" max="3330" width="30.7109375" style="63" customWidth="1"/>
    <col min="3331" max="3331" width="29.7109375" style="63" customWidth="1"/>
    <col min="3332" max="3333" width="30.7109375" style="63" customWidth="1"/>
    <col min="3334" max="3334" width="28" style="63" customWidth="1"/>
    <col min="3335" max="3584" width="16.28515625" style="63"/>
    <col min="3585" max="3585" width="5.7109375" style="63" customWidth="1"/>
    <col min="3586" max="3586" width="30.7109375" style="63" customWidth="1"/>
    <col min="3587" max="3587" width="29.7109375" style="63" customWidth="1"/>
    <col min="3588" max="3589" width="30.7109375" style="63" customWidth="1"/>
    <col min="3590" max="3590" width="28" style="63" customWidth="1"/>
    <col min="3591" max="3840" width="16.28515625" style="63"/>
    <col min="3841" max="3841" width="5.7109375" style="63" customWidth="1"/>
    <col min="3842" max="3842" width="30.7109375" style="63" customWidth="1"/>
    <col min="3843" max="3843" width="29.7109375" style="63" customWidth="1"/>
    <col min="3844" max="3845" width="30.7109375" style="63" customWidth="1"/>
    <col min="3846" max="3846" width="28" style="63" customWidth="1"/>
    <col min="3847" max="4096" width="16.28515625" style="63"/>
    <col min="4097" max="4097" width="5.7109375" style="63" customWidth="1"/>
    <col min="4098" max="4098" width="30.7109375" style="63" customWidth="1"/>
    <col min="4099" max="4099" width="29.7109375" style="63" customWidth="1"/>
    <col min="4100" max="4101" width="30.7109375" style="63" customWidth="1"/>
    <col min="4102" max="4102" width="28" style="63" customWidth="1"/>
    <col min="4103" max="4352" width="16.28515625" style="63"/>
    <col min="4353" max="4353" width="5.7109375" style="63" customWidth="1"/>
    <col min="4354" max="4354" width="30.7109375" style="63" customWidth="1"/>
    <col min="4355" max="4355" width="29.7109375" style="63" customWidth="1"/>
    <col min="4356" max="4357" width="30.7109375" style="63" customWidth="1"/>
    <col min="4358" max="4358" width="28" style="63" customWidth="1"/>
    <col min="4359" max="4608" width="16.28515625" style="63"/>
    <col min="4609" max="4609" width="5.7109375" style="63" customWidth="1"/>
    <col min="4610" max="4610" width="30.7109375" style="63" customWidth="1"/>
    <col min="4611" max="4611" width="29.7109375" style="63" customWidth="1"/>
    <col min="4612" max="4613" width="30.7109375" style="63" customWidth="1"/>
    <col min="4614" max="4614" width="28" style="63" customWidth="1"/>
    <col min="4615" max="4864" width="16.28515625" style="63"/>
    <col min="4865" max="4865" width="5.7109375" style="63" customWidth="1"/>
    <col min="4866" max="4866" width="30.7109375" style="63" customWidth="1"/>
    <col min="4867" max="4867" width="29.7109375" style="63" customWidth="1"/>
    <col min="4868" max="4869" width="30.7109375" style="63" customWidth="1"/>
    <col min="4870" max="4870" width="28" style="63" customWidth="1"/>
    <col min="4871" max="5120" width="16.28515625" style="63"/>
    <col min="5121" max="5121" width="5.7109375" style="63" customWidth="1"/>
    <col min="5122" max="5122" width="30.7109375" style="63" customWidth="1"/>
    <col min="5123" max="5123" width="29.7109375" style="63" customWidth="1"/>
    <col min="5124" max="5125" width="30.7109375" style="63" customWidth="1"/>
    <col min="5126" max="5126" width="28" style="63" customWidth="1"/>
    <col min="5127" max="5376" width="16.28515625" style="63"/>
    <col min="5377" max="5377" width="5.7109375" style="63" customWidth="1"/>
    <col min="5378" max="5378" width="30.7109375" style="63" customWidth="1"/>
    <col min="5379" max="5379" width="29.7109375" style="63" customWidth="1"/>
    <col min="5380" max="5381" width="30.7109375" style="63" customWidth="1"/>
    <col min="5382" max="5382" width="28" style="63" customWidth="1"/>
    <col min="5383" max="5632" width="16.28515625" style="63"/>
    <col min="5633" max="5633" width="5.7109375" style="63" customWidth="1"/>
    <col min="5634" max="5634" width="30.7109375" style="63" customWidth="1"/>
    <col min="5635" max="5635" width="29.7109375" style="63" customWidth="1"/>
    <col min="5636" max="5637" width="30.7109375" style="63" customWidth="1"/>
    <col min="5638" max="5638" width="28" style="63" customWidth="1"/>
    <col min="5639" max="5888" width="16.28515625" style="63"/>
    <col min="5889" max="5889" width="5.7109375" style="63" customWidth="1"/>
    <col min="5890" max="5890" width="30.7109375" style="63" customWidth="1"/>
    <col min="5891" max="5891" width="29.7109375" style="63" customWidth="1"/>
    <col min="5892" max="5893" width="30.7109375" style="63" customWidth="1"/>
    <col min="5894" max="5894" width="28" style="63" customWidth="1"/>
    <col min="5895" max="6144" width="16.28515625" style="63"/>
    <col min="6145" max="6145" width="5.7109375" style="63" customWidth="1"/>
    <col min="6146" max="6146" width="30.7109375" style="63" customWidth="1"/>
    <col min="6147" max="6147" width="29.7109375" style="63" customWidth="1"/>
    <col min="6148" max="6149" width="30.7109375" style="63" customWidth="1"/>
    <col min="6150" max="6150" width="28" style="63" customWidth="1"/>
    <col min="6151" max="6400" width="16.28515625" style="63"/>
    <col min="6401" max="6401" width="5.7109375" style="63" customWidth="1"/>
    <col min="6402" max="6402" width="30.7109375" style="63" customWidth="1"/>
    <col min="6403" max="6403" width="29.7109375" style="63" customWidth="1"/>
    <col min="6404" max="6405" width="30.7109375" style="63" customWidth="1"/>
    <col min="6406" max="6406" width="28" style="63" customWidth="1"/>
    <col min="6407" max="6656" width="16.28515625" style="63"/>
    <col min="6657" max="6657" width="5.7109375" style="63" customWidth="1"/>
    <col min="6658" max="6658" width="30.7109375" style="63" customWidth="1"/>
    <col min="6659" max="6659" width="29.7109375" style="63" customWidth="1"/>
    <col min="6660" max="6661" width="30.7109375" style="63" customWidth="1"/>
    <col min="6662" max="6662" width="28" style="63" customWidth="1"/>
    <col min="6663" max="6912" width="16.28515625" style="63"/>
    <col min="6913" max="6913" width="5.7109375" style="63" customWidth="1"/>
    <col min="6914" max="6914" width="30.7109375" style="63" customWidth="1"/>
    <col min="6915" max="6915" width="29.7109375" style="63" customWidth="1"/>
    <col min="6916" max="6917" width="30.7109375" style="63" customWidth="1"/>
    <col min="6918" max="6918" width="28" style="63" customWidth="1"/>
    <col min="6919" max="7168" width="16.28515625" style="63"/>
    <col min="7169" max="7169" width="5.7109375" style="63" customWidth="1"/>
    <col min="7170" max="7170" width="30.7109375" style="63" customWidth="1"/>
    <col min="7171" max="7171" width="29.7109375" style="63" customWidth="1"/>
    <col min="7172" max="7173" width="30.7109375" style="63" customWidth="1"/>
    <col min="7174" max="7174" width="28" style="63" customWidth="1"/>
    <col min="7175" max="7424" width="16.28515625" style="63"/>
    <col min="7425" max="7425" width="5.7109375" style="63" customWidth="1"/>
    <col min="7426" max="7426" width="30.7109375" style="63" customWidth="1"/>
    <col min="7427" max="7427" width="29.7109375" style="63" customWidth="1"/>
    <col min="7428" max="7429" width="30.7109375" style="63" customWidth="1"/>
    <col min="7430" max="7430" width="28" style="63" customWidth="1"/>
    <col min="7431" max="7680" width="16.28515625" style="63"/>
    <col min="7681" max="7681" width="5.7109375" style="63" customWidth="1"/>
    <col min="7682" max="7682" width="30.7109375" style="63" customWidth="1"/>
    <col min="7683" max="7683" width="29.7109375" style="63" customWidth="1"/>
    <col min="7684" max="7685" width="30.7109375" style="63" customWidth="1"/>
    <col min="7686" max="7686" width="28" style="63" customWidth="1"/>
    <col min="7687" max="7936" width="16.28515625" style="63"/>
    <col min="7937" max="7937" width="5.7109375" style="63" customWidth="1"/>
    <col min="7938" max="7938" width="30.7109375" style="63" customWidth="1"/>
    <col min="7939" max="7939" width="29.7109375" style="63" customWidth="1"/>
    <col min="7940" max="7941" width="30.7109375" style="63" customWidth="1"/>
    <col min="7942" max="7942" width="28" style="63" customWidth="1"/>
    <col min="7943" max="8192" width="16.28515625" style="63"/>
    <col min="8193" max="8193" width="5.7109375" style="63" customWidth="1"/>
    <col min="8194" max="8194" width="30.7109375" style="63" customWidth="1"/>
    <col min="8195" max="8195" width="29.7109375" style="63" customWidth="1"/>
    <col min="8196" max="8197" width="30.7109375" style="63" customWidth="1"/>
    <col min="8198" max="8198" width="28" style="63" customWidth="1"/>
    <col min="8199" max="8448" width="16.28515625" style="63"/>
    <col min="8449" max="8449" width="5.7109375" style="63" customWidth="1"/>
    <col min="8450" max="8450" width="30.7109375" style="63" customWidth="1"/>
    <col min="8451" max="8451" width="29.7109375" style="63" customWidth="1"/>
    <col min="8452" max="8453" width="30.7109375" style="63" customWidth="1"/>
    <col min="8454" max="8454" width="28" style="63" customWidth="1"/>
    <col min="8455" max="8704" width="16.28515625" style="63"/>
    <col min="8705" max="8705" width="5.7109375" style="63" customWidth="1"/>
    <col min="8706" max="8706" width="30.7109375" style="63" customWidth="1"/>
    <col min="8707" max="8707" width="29.7109375" style="63" customWidth="1"/>
    <col min="8708" max="8709" width="30.7109375" style="63" customWidth="1"/>
    <col min="8710" max="8710" width="28" style="63" customWidth="1"/>
    <col min="8711" max="8960" width="16.28515625" style="63"/>
    <col min="8961" max="8961" width="5.7109375" style="63" customWidth="1"/>
    <col min="8962" max="8962" width="30.7109375" style="63" customWidth="1"/>
    <col min="8963" max="8963" width="29.7109375" style="63" customWidth="1"/>
    <col min="8964" max="8965" width="30.7109375" style="63" customWidth="1"/>
    <col min="8966" max="8966" width="28" style="63" customWidth="1"/>
    <col min="8967" max="9216" width="16.28515625" style="63"/>
    <col min="9217" max="9217" width="5.7109375" style="63" customWidth="1"/>
    <col min="9218" max="9218" width="30.7109375" style="63" customWidth="1"/>
    <col min="9219" max="9219" width="29.7109375" style="63" customWidth="1"/>
    <col min="9220" max="9221" width="30.7109375" style="63" customWidth="1"/>
    <col min="9222" max="9222" width="28" style="63" customWidth="1"/>
    <col min="9223" max="9472" width="16.28515625" style="63"/>
    <col min="9473" max="9473" width="5.7109375" style="63" customWidth="1"/>
    <col min="9474" max="9474" width="30.7109375" style="63" customWidth="1"/>
    <col min="9475" max="9475" width="29.7109375" style="63" customWidth="1"/>
    <col min="9476" max="9477" width="30.7109375" style="63" customWidth="1"/>
    <col min="9478" max="9478" width="28" style="63" customWidth="1"/>
    <col min="9479" max="9728" width="16.28515625" style="63"/>
    <col min="9729" max="9729" width="5.7109375" style="63" customWidth="1"/>
    <col min="9730" max="9730" width="30.7109375" style="63" customWidth="1"/>
    <col min="9731" max="9731" width="29.7109375" style="63" customWidth="1"/>
    <col min="9732" max="9733" width="30.7109375" style="63" customWidth="1"/>
    <col min="9734" max="9734" width="28" style="63" customWidth="1"/>
    <col min="9735" max="9984" width="16.28515625" style="63"/>
    <col min="9985" max="9985" width="5.7109375" style="63" customWidth="1"/>
    <col min="9986" max="9986" width="30.7109375" style="63" customWidth="1"/>
    <col min="9987" max="9987" width="29.7109375" style="63" customWidth="1"/>
    <col min="9988" max="9989" width="30.7109375" style="63" customWidth="1"/>
    <col min="9990" max="9990" width="28" style="63" customWidth="1"/>
    <col min="9991" max="10240" width="16.28515625" style="63"/>
    <col min="10241" max="10241" width="5.7109375" style="63" customWidth="1"/>
    <col min="10242" max="10242" width="30.7109375" style="63" customWidth="1"/>
    <col min="10243" max="10243" width="29.7109375" style="63" customWidth="1"/>
    <col min="10244" max="10245" width="30.7109375" style="63" customWidth="1"/>
    <col min="10246" max="10246" width="28" style="63" customWidth="1"/>
    <col min="10247" max="10496" width="16.28515625" style="63"/>
    <col min="10497" max="10497" width="5.7109375" style="63" customWidth="1"/>
    <col min="10498" max="10498" width="30.7109375" style="63" customWidth="1"/>
    <col min="10499" max="10499" width="29.7109375" style="63" customWidth="1"/>
    <col min="10500" max="10501" width="30.7109375" style="63" customWidth="1"/>
    <col min="10502" max="10502" width="28" style="63" customWidth="1"/>
    <col min="10503" max="10752" width="16.28515625" style="63"/>
    <col min="10753" max="10753" width="5.7109375" style="63" customWidth="1"/>
    <col min="10754" max="10754" width="30.7109375" style="63" customWidth="1"/>
    <col min="10755" max="10755" width="29.7109375" style="63" customWidth="1"/>
    <col min="10756" max="10757" width="30.7109375" style="63" customWidth="1"/>
    <col min="10758" max="10758" width="28" style="63" customWidth="1"/>
    <col min="10759" max="11008" width="16.28515625" style="63"/>
    <col min="11009" max="11009" width="5.7109375" style="63" customWidth="1"/>
    <col min="11010" max="11010" width="30.7109375" style="63" customWidth="1"/>
    <col min="11011" max="11011" width="29.7109375" style="63" customWidth="1"/>
    <col min="11012" max="11013" width="30.7109375" style="63" customWidth="1"/>
    <col min="11014" max="11014" width="28" style="63" customWidth="1"/>
    <col min="11015" max="11264" width="16.28515625" style="63"/>
    <col min="11265" max="11265" width="5.7109375" style="63" customWidth="1"/>
    <col min="11266" max="11266" width="30.7109375" style="63" customWidth="1"/>
    <col min="11267" max="11267" width="29.7109375" style="63" customWidth="1"/>
    <col min="11268" max="11269" width="30.7109375" style="63" customWidth="1"/>
    <col min="11270" max="11270" width="28" style="63" customWidth="1"/>
    <col min="11271" max="11520" width="16.28515625" style="63"/>
    <col min="11521" max="11521" width="5.7109375" style="63" customWidth="1"/>
    <col min="11522" max="11522" width="30.7109375" style="63" customWidth="1"/>
    <col min="11523" max="11523" width="29.7109375" style="63" customWidth="1"/>
    <col min="11524" max="11525" width="30.7109375" style="63" customWidth="1"/>
    <col min="11526" max="11526" width="28" style="63" customWidth="1"/>
    <col min="11527" max="11776" width="16.28515625" style="63"/>
    <col min="11777" max="11777" width="5.7109375" style="63" customWidth="1"/>
    <col min="11778" max="11778" width="30.7109375" style="63" customWidth="1"/>
    <col min="11779" max="11779" width="29.7109375" style="63" customWidth="1"/>
    <col min="11780" max="11781" width="30.7109375" style="63" customWidth="1"/>
    <col min="11782" max="11782" width="28" style="63" customWidth="1"/>
    <col min="11783" max="12032" width="16.28515625" style="63"/>
    <col min="12033" max="12033" width="5.7109375" style="63" customWidth="1"/>
    <col min="12034" max="12034" width="30.7109375" style="63" customWidth="1"/>
    <col min="12035" max="12035" width="29.7109375" style="63" customWidth="1"/>
    <col min="12036" max="12037" width="30.7109375" style="63" customWidth="1"/>
    <col min="12038" max="12038" width="28" style="63" customWidth="1"/>
    <col min="12039" max="12288" width="16.28515625" style="63"/>
    <col min="12289" max="12289" width="5.7109375" style="63" customWidth="1"/>
    <col min="12290" max="12290" width="30.7109375" style="63" customWidth="1"/>
    <col min="12291" max="12291" width="29.7109375" style="63" customWidth="1"/>
    <col min="12292" max="12293" width="30.7109375" style="63" customWidth="1"/>
    <col min="12294" max="12294" width="28" style="63" customWidth="1"/>
    <col min="12295" max="12544" width="16.28515625" style="63"/>
    <col min="12545" max="12545" width="5.7109375" style="63" customWidth="1"/>
    <col min="12546" max="12546" width="30.7109375" style="63" customWidth="1"/>
    <col min="12547" max="12547" width="29.7109375" style="63" customWidth="1"/>
    <col min="12548" max="12549" width="30.7109375" style="63" customWidth="1"/>
    <col min="12550" max="12550" width="28" style="63" customWidth="1"/>
    <col min="12551" max="12800" width="16.28515625" style="63"/>
    <col min="12801" max="12801" width="5.7109375" style="63" customWidth="1"/>
    <col min="12802" max="12802" width="30.7109375" style="63" customWidth="1"/>
    <col min="12803" max="12803" width="29.7109375" style="63" customWidth="1"/>
    <col min="12804" max="12805" width="30.7109375" style="63" customWidth="1"/>
    <col min="12806" max="12806" width="28" style="63" customWidth="1"/>
    <col min="12807" max="13056" width="16.28515625" style="63"/>
    <col min="13057" max="13057" width="5.7109375" style="63" customWidth="1"/>
    <col min="13058" max="13058" width="30.7109375" style="63" customWidth="1"/>
    <col min="13059" max="13059" width="29.7109375" style="63" customWidth="1"/>
    <col min="13060" max="13061" width="30.7109375" style="63" customWidth="1"/>
    <col min="13062" max="13062" width="28" style="63" customWidth="1"/>
    <col min="13063" max="13312" width="16.28515625" style="63"/>
    <col min="13313" max="13313" width="5.7109375" style="63" customWidth="1"/>
    <col min="13314" max="13314" width="30.7109375" style="63" customWidth="1"/>
    <col min="13315" max="13315" width="29.7109375" style="63" customWidth="1"/>
    <col min="13316" max="13317" width="30.7109375" style="63" customWidth="1"/>
    <col min="13318" max="13318" width="28" style="63" customWidth="1"/>
    <col min="13319" max="13568" width="16.28515625" style="63"/>
    <col min="13569" max="13569" width="5.7109375" style="63" customWidth="1"/>
    <col min="13570" max="13570" width="30.7109375" style="63" customWidth="1"/>
    <col min="13571" max="13571" width="29.7109375" style="63" customWidth="1"/>
    <col min="13572" max="13573" width="30.7109375" style="63" customWidth="1"/>
    <col min="13574" max="13574" width="28" style="63" customWidth="1"/>
    <col min="13575" max="13824" width="16.28515625" style="63"/>
    <col min="13825" max="13825" width="5.7109375" style="63" customWidth="1"/>
    <col min="13826" max="13826" width="30.7109375" style="63" customWidth="1"/>
    <col min="13827" max="13827" width="29.7109375" style="63" customWidth="1"/>
    <col min="13828" max="13829" width="30.7109375" style="63" customWidth="1"/>
    <col min="13830" max="13830" width="28" style="63" customWidth="1"/>
    <col min="13831" max="14080" width="16.28515625" style="63"/>
    <col min="14081" max="14081" width="5.7109375" style="63" customWidth="1"/>
    <col min="14082" max="14082" width="30.7109375" style="63" customWidth="1"/>
    <col min="14083" max="14083" width="29.7109375" style="63" customWidth="1"/>
    <col min="14084" max="14085" width="30.7109375" style="63" customWidth="1"/>
    <col min="14086" max="14086" width="28" style="63" customWidth="1"/>
    <col min="14087" max="14336" width="16.28515625" style="63"/>
    <col min="14337" max="14337" width="5.7109375" style="63" customWidth="1"/>
    <col min="14338" max="14338" width="30.7109375" style="63" customWidth="1"/>
    <col min="14339" max="14339" width="29.7109375" style="63" customWidth="1"/>
    <col min="14340" max="14341" width="30.7109375" style="63" customWidth="1"/>
    <col min="14342" max="14342" width="28" style="63" customWidth="1"/>
    <col min="14343" max="14592" width="16.28515625" style="63"/>
    <col min="14593" max="14593" width="5.7109375" style="63" customWidth="1"/>
    <col min="14594" max="14594" width="30.7109375" style="63" customWidth="1"/>
    <col min="14595" max="14595" width="29.7109375" style="63" customWidth="1"/>
    <col min="14596" max="14597" width="30.7109375" style="63" customWidth="1"/>
    <col min="14598" max="14598" width="28" style="63" customWidth="1"/>
    <col min="14599" max="14848" width="16.28515625" style="63"/>
    <col min="14849" max="14849" width="5.7109375" style="63" customWidth="1"/>
    <col min="14850" max="14850" width="30.7109375" style="63" customWidth="1"/>
    <col min="14851" max="14851" width="29.7109375" style="63" customWidth="1"/>
    <col min="14852" max="14853" width="30.7109375" style="63" customWidth="1"/>
    <col min="14854" max="14854" width="28" style="63" customWidth="1"/>
    <col min="14855" max="15104" width="16.28515625" style="63"/>
    <col min="15105" max="15105" width="5.7109375" style="63" customWidth="1"/>
    <col min="15106" max="15106" width="30.7109375" style="63" customWidth="1"/>
    <col min="15107" max="15107" width="29.7109375" style="63" customWidth="1"/>
    <col min="15108" max="15109" width="30.7109375" style="63" customWidth="1"/>
    <col min="15110" max="15110" width="28" style="63" customWidth="1"/>
    <col min="15111" max="15360" width="16.28515625" style="63"/>
    <col min="15361" max="15361" width="5.7109375" style="63" customWidth="1"/>
    <col min="15362" max="15362" width="30.7109375" style="63" customWidth="1"/>
    <col min="15363" max="15363" width="29.7109375" style="63" customWidth="1"/>
    <col min="15364" max="15365" width="30.7109375" style="63" customWidth="1"/>
    <col min="15366" max="15366" width="28" style="63" customWidth="1"/>
    <col min="15367" max="15616" width="16.28515625" style="63"/>
    <col min="15617" max="15617" width="5.7109375" style="63" customWidth="1"/>
    <col min="15618" max="15618" width="30.7109375" style="63" customWidth="1"/>
    <col min="15619" max="15619" width="29.7109375" style="63" customWidth="1"/>
    <col min="15620" max="15621" width="30.7109375" style="63" customWidth="1"/>
    <col min="15622" max="15622" width="28" style="63" customWidth="1"/>
    <col min="15623" max="15872" width="16.28515625" style="63"/>
    <col min="15873" max="15873" width="5.7109375" style="63" customWidth="1"/>
    <col min="15874" max="15874" width="30.7109375" style="63" customWidth="1"/>
    <col min="15875" max="15875" width="29.7109375" style="63" customWidth="1"/>
    <col min="15876" max="15877" width="30.7109375" style="63" customWidth="1"/>
    <col min="15878" max="15878" width="28" style="63" customWidth="1"/>
    <col min="15879" max="16128" width="16.28515625" style="63"/>
    <col min="16129" max="16129" width="5.7109375" style="63" customWidth="1"/>
    <col min="16130" max="16130" width="30.7109375" style="63" customWidth="1"/>
    <col min="16131" max="16131" width="29.7109375" style="63" customWidth="1"/>
    <col min="16132" max="16133" width="30.7109375" style="63" customWidth="1"/>
    <col min="16134" max="16134" width="28" style="63" customWidth="1"/>
    <col min="16135" max="16384" width="16.28515625" style="63"/>
  </cols>
  <sheetData>
    <row r="1" spans="1:6" ht="15.75" x14ac:dyDescent="0.25">
      <c r="A1" s="217" t="s">
        <v>269</v>
      </c>
    </row>
    <row r="3" spans="1:6" ht="15.75" x14ac:dyDescent="0.25">
      <c r="A3" s="426" t="s">
        <v>270</v>
      </c>
      <c r="B3" s="426"/>
      <c r="C3" s="426"/>
      <c r="D3" s="426"/>
      <c r="E3" s="426"/>
      <c r="F3" s="426"/>
    </row>
    <row r="4" spans="1:6" ht="15.75" x14ac:dyDescent="0.25">
      <c r="A4" s="160"/>
      <c r="B4" s="160"/>
      <c r="C4" s="427" t="str">
        <f>'1'!E5</f>
        <v>KABUPATEN</v>
      </c>
      <c r="D4" s="428" t="str">
        <f>'1'!F5</f>
        <v>BELITUNG TIMUR</v>
      </c>
      <c r="E4" s="160"/>
      <c r="F4" s="160"/>
    </row>
    <row r="5" spans="1:6" ht="15.75" x14ac:dyDescent="0.25">
      <c r="A5" s="160"/>
      <c r="B5" s="160"/>
      <c r="C5" s="427" t="str">
        <f>'1'!E6</f>
        <v>TAHUN</v>
      </c>
      <c r="D5" s="428">
        <f>'1'!F6</f>
        <v>2023</v>
      </c>
      <c r="E5" s="160"/>
      <c r="F5" s="160"/>
    </row>
    <row r="6" spans="1:6" ht="15.75" thickBot="1" x14ac:dyDescent="0.3">
      <c r="A6" s="64"/>
      <c r="B6" s="64"/>
      <c r="C6" s="64"/>
      <c r="D6" s="64"/>
      <c r="E6" s="64"/>
      <c r="F6" s="64"/>
    </row>
    <row r="7" spans="1:6" ht="20.100000000000001" customHeight="1" x14ac:dyDescent="0.25">
      <c r="A7" s="1164" t="s">
        <v>2</v>
      </c>
      <c r="B7" s="1173" t="s">
        <v>271</v>
      </c>
      <c r="C7" s="587" t="s">
        <v>256</v>
      </c>
      <c r="D7" s="588"/>
      <c r="E7" s="681"/>
      <c r="F7" s="681"/>
    </row>
    <row r="8" spans="1:6" ht="20.100000000000001" customHeight="1" x14ac:dyDescent="0.25">
      <c r="A8" s="1165"/>
      <c r="B8" s="1174"/>
      <c r="C8" s="630" t="s">
        <v>272</v>
      </c>
      <c r="D8" s="630" t="s">
        <v>273</v>
      </c>
      <c r="E8" s="580" t="s">
        <v>274</v>
      </c>
      <c r="F8" s="580" t="s">
        <v>275</v>
      </c>
    </row>
    <row r="9" spans="1:6" s="747" customFormat="1" ht="12" x14ac:dyDescent="0.25">
      <c r="A9" s="745">
        <v>1</v>
      </c>
      <c r="B9" s="746">
        <v>2</v>
      </c>
      <c r="C9" s="745">
        <v>3</v>
      </c>
      <c r="D9" s="745">
        <v>4</v>
      </c>
      <c r="E9" s="745">
        <v>5</v>
      </c>
      <c r="F9" s="745">
        <v>6</v>
      </c>
    </row>
    <row r="10" spans="1:6" x14ac:dyDescent="0.25">
      <c r="A10" s="395"/>
      <c r="B10" s="399"/>
      <c r="C10" s="70"/>
      <c r="D10" s="70"/>
      <c r="E10" s="70"/>
      <c r="F10" s="70"/>
    </row>
    <row r="11" spans="1:6" x14ac:dyDescent="0.25">
      <c r="A11" s="395">
        <v>1</v>
      </c>
      <c r="B11" s="71" t="s">
        <v>276</v>
      </c>
      <c r="C11" s="72">
        <v>4834.1726336663869</v>
      </c>
      <c r="D11" s="72">
        <v>4549.8262127495427</v>
      </c>
      <c r="E11" s="72">
        <f>SUM(C11:D11)</f>
        <v>9383.9988464159287</v>
      </c>
      <c r="F11" s="865">
        <f>IFERROR(C11/D11*100,0)</f>
        <v>106.2496105921595</v>
      </c>
    </row>
    <row r="12" spans="1:6" x14ac:dyDescent="0.25">
      <c r="A12" s="395">
        <v>2</v>
      </c>
      <c r="B12" s="71" t="s">
        <v>277</v>
      </c>
      <c r="C12" s="72">
        <v>5653.1644878346424</v>
      </c>
      <c r="D12" s="72">
        <v>5293.314688012345</v>
      </c>
      <c r="E12" s="72">
        <f>SUM(C12:D12)</f>
        <v>10946.479175846987</v>
      </c>
      <c r="F12" s="865">
        <f t="shared" ref="F12:F26" si="0">IFERROR(C12/D12*100,0)</f>
        <v>106.79819396789769</v>
      </c>
    </row>
    <row r="13" spans="1:6" x14ac:dyDescent="0.25">
      <c r="A13" s="395">
        <v>3</v>
      </c>
      <c r="B13" s="71" t="s">
        <v>278</v>
      </c>
      <c r="C13" s="72">
        <v>5710.7261841202044</v>
      </c>
      <c r="D13" s="72">
        <v>5302.4062590413732</v>
      </c>
      <c r="E13" s="72">
        <f t="shared" ref="E13:E26" si="1">SUM(C13:D13)</f>
        <v>11013.132443161578</v>
      </c>
      <c r="F13" s="865">
        <f t="shared" si="0"/>
        <v>107.70065334738518</v>
      </c>
    </row>
    <row r="14" spans="1:6" x14ac:dyDescent="0.25">
      <c r="A14" s="395">
        <v>4</v>
      </c>
      <c r="B14" s="413" t="s">
        <v>279</v>
      </c>
      <c r="C14" s="72">
        <v>5020.9956830142628</v>
      </c>
      <c r="D14" s="72">
        <v>5012.486160671232</v>
      </c>
      <c r="E14" s="72">
        <f t="shared" si="1"/>
        <v>10033.481843685495</v>
      </c>
      <c r="F14" s="865">
        <f t="shared" si="0"/>
        <v>100.16976650050024</v>
      </c>
    </row>
    <row r="15" spans="1:6" x14ac:dyDescent="0.25">
      <c r="A15" s="395">
        <v>5</v>
      </c>
      <c r="B15" s="413" t="s">
        <v>280</v>
      </c>
      <c r="C15" s="72">
        <v>5365.3560064068333</v>
      </c>
      <c r="D15" s="72">
        <v>4986.2216221429253</v>
      </c>
      <c r="E15" s="72">
        <f t="shared" si="1"/>
        <v>10351.57762854976</v>
      </c>
      <c r="F15" s="865">
        <f t="shared" si="0"/>
        <v>107.60364085262957</v>
      </c>
    </row>
    <row r="16" spans="1:6" x14ac:dyDescent="0.25">
      <c r="A16" s="395">
        <v>6</v>
      </c>
      <c r="B16" s="413" t="s">
        <v>281</v>
      </c>
      <c r="C16" s="72">
        <v>4887.6949126687514</v>
      </c>
      <c r="D16" s="72">
        <v>4566.9991802488184</v>
      </c>
      <c r="E16" s="72">
        <f>SUM(C16:D16)</f>
        <v>9454.6940929175689</v>
      </c>
      <c r="F16" s="865">
        <f t="shared" si="0"/>
        <v>107.02202299065139</v>
      </c>
    </row>
    <row r="17" spans="1:6" x14ac:dyDescent="0.25">
      <c r="A17" s="395">
        <v>7</v>
      </c>
      <c r="B17" s="413" t="s">
        <v>282</v>
      </c>
      <c r="C17" s="72">
        <v>4833.1627793455873</v>
      </c>
      <c r="D17" s="72">
        <v>4553.866910984666</v>
      </c>
      <c r="E17" s="72">
        <f t="shared" si="1"/>
        <v>9387.0296903302533</v>
      </c>
      <c r="F17" s="865">
        <f t="shared" si="0"/>
        <v>106.13315834257726</v>
      </c>
    </row>
    <row r="18" spans="1:6" x14ac:dyDescent="0.25">
      <c r="A18" s="395">
        <v>8</v>
      </c>
      <c r="B18" s="413" t="s">
        <v>283</v>
      </c>
      <c r="C18" s="72">
        <v>5393.631927389215</v>
      </c>
      <c r="D18" s="72">
        <v>4958.9469090558396</v>
      </c>
      <c r="E18" s="72">
        <f t="shared" si="1"/>
        <v>10352.578836445055</v>
      </c>
      <c r="F18" s="865">
        <f t="shared" si="0"/>
        <v>108.76567195223588</v>
      </c>
    </row>
    <row r="19" spans="1:6" x14ac:dyDescent="0.25">
      <c r="A19" s="395">
        <v>9</v>
      </c>
      <c r="B19" s="413" t="s">
        <v>284</v>
      </c>
      <c r="C19" s="72">
        <v>6000.5543741896117</v>
      </c>
      <c r="D19" s="72">
        <v>5578.1839135885812</v>
      </c>
      <c r="E19" s="72">
        <f t="shared" si="1"/>
        <v>11578.738287778193</v>
      </c>
      <c r="F19" s="865">
        <f t="shared" si="0"/>
        <v>107.57182744678113</v>
      </c>
    </row>
    <row r="20" spans="1:6" x14ac:dyDescent="0.25">
      <c r="A20" s="395">
        <v>10</v>
      </c>
      <c r="B20" s="413" t="s">
        <v>285</v>
      </c>
      <c r="C20" s="72">
        <v>5206.8088780413391</v>
      </c>
      <c r="D20" s="72">
        <v>4561.9483074549144</v>
      </c>
      <c r="E20" s="72">
        <f t="shared" si="1"/>
        <v>9768.7571854962534</v>
      </c>
      <c r="F20" s="865">
        <f t="shared" si="0"/>
        <v>114.13563958040965</v>
      </c>
    </row>
    <row r="21" spans="1:6" x14ac:dyDescent="0.25">
      <c r="A21" s="395">
        <v>11</v>
      </c>
      <c r="B21" s="413" t="s">
        <v>286</v>
      </c>
      <c r="C21" s="72">
        <v>4064.6636412172984</v>
      </c>
      <c r="D21" s="72">
        <v>3604.3028257305427</v>
      </c>
      <c r="E21" s="72">
        <f>SUM(C21:D21)</f>
        <v>7668.9664669478407</v>
      </c>
      <c r="F21" s="865">
        <f t="shared" si="0"/>
        <v>112.77253432204179</v>
      </c>
    </row>
    <row r="22" spans="1:6" x14ac:dyDescent="0.25">
      <c r="A22" s="395">
        <v>12</v>
      </c>
      <c r="B22" s="413" t="s">
        <v>287</v>
      </c>
      <c r="C22" s="72">
        <v>3141.6567920067118</v>
      </c>
      <c r="D22" s="72">
        <v>2915.3637766419133</v>
      </c>
      <c r="E22" s="72">
        <f t="shared" si="1"/>
        <v>6057.0205686486252</v>
      </c>
      <c r="F22" s="865">
        <f t="shared" si="0"/>
        <v>107.76208503301964</v>
      </c>
    </row>
    <row r="23" spans="1:6" x14ac:dyDescent="0.25">
      <c r="A23" s="395">
        <v>13</v>
      </c>
      <c r="B23" s="413" t="s">
        <v>288</v>
      </c>
      <c r="C23" s="72">
        <v>2296.4087254976739</v>
      </c>
      <c r="D23" s="72">
        <v>2475.9378435721865</v>
      </c>
      <c r="E23" s="72">
        <f t="shared" si="1"/>
        <v>4772.3465690698604</v>
      </c>
      <c r="F23" s="865">
        <f t="shared" si="0"/>
        <v>92.749045839717255</v>
      </c>
    </row>
    <row r="24" spans="1:6" x14ac:dyDescent="0.25">
      <c r="A24" s="395">
        <v>14</v>
      </c>
      <c r="B24" s="413" t="s">
        <v>289</v>
      </c>
      <c r="C24" s="72">
        <v>1778.353458927618</v>
      </c>
      <c r="D24" s="72">
        <v>1863.7720609509115</v>
      </c>
      <c r="E24" s="72">
        <f t="shared" si="1"/>
        <v>3642.1255198785293</v>
      </c>
      <c r="F24" s="865">
        <f t="shared" si="0"/>
        <v>95.416896528660686</v>
      </c>
    </row>
    <row r="25" spans="1:6" x14ac:dyDescent="0.25">
      <c r="A25" s="395">
        <v>15</v>
      </c>
      <c r="B25" s="413" t="s">
        <v>290</v>
      </c>
      <c r="C25" s="72">
        <v>1088.6229578216764</v>
      </c>
      <c r="D25" s="72">
        <v>1286.9623878869709</v>
      </c>
      <c r="E25" s="72">
        <f t="shared" si="1"/>
        <v>2375.5853457086473</v>
      </c>
      <c r="F25" s="865">
        <f t="shared" si="0"/>
        <v>84.588560479149464</v>
      </c>
    </row>
    <row r="26" spans="1:6" x14ac:dyDescent="0.25">
      <c r="A26" s="395">
        <v>16</v>
      </c>
      <c r="B26" s="413" t="s">
        <v>291</v>
      </c>
      <c r="C26" s="72">
        <v>925.02655785218519</v>
      </c>
      <c r="D26" s="72">
        <v>1336.4609412672387</v>
      </c>
      <c r="E26" s="72">
        <f t="shared" si="1"/>
        <v>2261.4874991194238</v>
      </c>
      <c r="F26" s="865">
        <f t="shared" si="0"/>
        <v>69.214634658538586</v>
      </c>
    </row>
    <row r="27" spans="1:6" x14ac:dyDescent="0.25">
      <c r="A27" s="397"/>
      <c r="B27" s="396"/>
      <c r="C27" s="73"/>
      <c r="D27" s="73"/>
      <c r="E27" s="73"/>
      <c r="F27" s="74"/>
    </row>
    <row r="28" spans="1:6" ht="19.5" customHeight="1" x14ac:dyDescent="0.25">
      <c r="A28" s="75" t="s">
        <v>252</v>
      </c>
      <c r="B28" s="76"/>
      <c r="C28" s="1026">
        <f>SUM(C11:C26)</f>
        <v>66200.999999999985</v>
      </c>
      <c r="D28" s="1026">
        <f>SUM(D11:D26)</f>
        <v>62847</v>
      </c>
      <c r="E28" s="1027">
        <f>SUM(E11:E26)</f>
        <v>129048</v>
      </c>
      <c r="F28" s="1028">
        <f>IFERROR(C28/D28*100,0)</f>
        <v>105.33677025156329</v>
      </c>
    </row>
    <row r="29" spans="1:6" ht="20.25" customHeight="1" thickBot="1" x14ac:dyDescent="0.3">
      <c r="A29" s="406" t="s">
        <v>292</v>
      </c>
      <c r="B29" s="407"/>
      <c r="C29" s="77"/>
      <c r="D29" s="78"/>
      <c r="E29" s="866">
        <f>IFERROR(SUM(E11:E13,E24:E26)/SUM(E14:E23)*100,0)</f>
        <v>44.308330026228312</v>
      </c>
      <c r="F29" s="79"/>
    </row>
    <row r="30" spans="1:6" x14ac:dyDescent="0.25">
      <c r="A30" s="402"/>
      <c r="B30" s="402"/>
      <c r="C30" s="402"/>
      <c r="E30" s="80"/>
      <c r="F30" s="80"/>
    </row>
    <row r="31" spans="1:6" x14ac:dyDescent="0.25">
      <c r="A31" s="544" t="s">
        <v>293</v>
      </c>
      <c r="B31" s="544"/>
    </row>
    <row r="32" spans="1:6" x14ac:dyDescent="0.25">
      <c r="A32" s="544" t="s">
        <v>294</v>
      </c>
      <c r="B32" s="544"/>
      <c r="D32" s="63">
        <f>D28/E28</f>
        <v>0.48700483541007999</v>
      </c>
      <c r="E32" s="231"/>
    </row>
    <row r="33" spans="5:6" x14ac:dyDescent="0.25">
      <c r="E33" s="81"/>
      <c r="F33" s="81"/>
    </row>
  </sheetData>
  <mergeCells count="2">
    <mergeCell ref="A7:A8"/>
    <mergeCell ref="B7:B8"/>
  </mergeCells>
  <printOptions horizontalCentered="1"/>
  <pageMargins left="1.35" right="1.1200000000000001" top="1.1499999999999999" bottom="0.9" header="0" footer="0"/>
  <pageSetup paperSize="9" scale="77" orientation="landscape" horizontalDpi="300" verticalDpi="3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2D050"/>
    <pageSetUpPr fitToPage="1"/>
  </sheetPr>
  <dimension ref="A1:X23"/>
  <sheetViews>
    <sheetView topLeftCell="B1" zoomScaleNormal="100" workbookViewId="0">
      <selection activeCell="S11" sqref="S11:X19"/>
    </sheetView>
  </sheetViews>
  <sheetFormatPr defaultColWidth="9.140625" defaultRowHeight="15" x14ac:dyDescent="0.25"/>
  <cols>
    <col min="1" max="1" width="5.7109375" style="63" customWidth="1"/>
    <col min="2" max="3" width="21.7109375" style="63" customWidth="1"/>
    <col min="4" max="4" width="10.28515625" style="63" bestFit="1" customWidth="1"/>
    <col min="5" max="6" width="10.28515625" style="63" customWidth="1"/>
    <col min="7" max="7" width="10.140625" style="63" customWidth="1"/>
    <col min="8" max="8" width="9.28515625" style="63" customWidth="1"/>
    <col min="9" max="9" width="10.140625" style="63" customWidth="1"/>
    <col min="10" max="10" width="9.28515625" style="63" customWidth="1"/>
    <col min="11" max="11" width="10.140625" style="63" customWidth="1"/>
    <col min="12" max="12" width="9.28515625" style="63" customWidth="1"/>
    <col min="13" max="13" width="10.28515625" style="63" customWidth="1"/>
    <col min="14" max="14" width="9.28515625" style="63" customWidth="1"/>
    <col min="15" max="15" width="10.28515625" style="63" customWidth="1"/>
    <col min="16" max="16" width="9.28515625" style="63" customWidth="1"/>
    <col min="17" max="17" width="10.28515625" style="63" customWidth="1"/>
    <col min="18" max="18" width="9.28515625" style="63" customWidth="1"/>
    <col min="19" max="23" width="9.28515625" style="523"/>
    <col min="24" max="24" width="13.7109375" style="523" customWidth="1"/>
    <col min="25" max="256" width="9.140625" style="63"/>
    <col min="257" max="257" width="5.7109375" style="63" customWidth="1"/>
    <col min="258" max="259" width="21.7109375" style="63" customWidth="1"/>
    <col min="260" max="260" width="10.28515625" style="63" bestFit="1" customWidth="1"/>
    <col min="261" max="262" width="10.28515625" style="63" customWidth="1"/>
    <col min="263" max="274" width="9.28515625" style="63" customWidth="1"/>
    <col min="275" max="512" width="9.140625" style="63"/>
    <col min="513" max="513" width="5.7109375" style="63" customWidth="1"/>
    <col min="514" max="515" width="21.7109375" style="63" customWidth="1"/>
    <col min="516" max="516" width="10.28515625" style="63" bestFit="1" customWidth="1"/>
    <col min="517" max="518" width="10.28515625" style="63" customWidth="1"/>
    <col min="519" max="530" width="9.28515625" style="63" customWidth="1"/>
    <col min="531" max="768" width="9.140625" style="63"/>
    <col min="769" max="769" width="5.7109375" style="63" customWidth="1"/>
    <col min="770" max="771" width="21.7109375" style="63" customWidth="1"/>
    <col min="772" max="772" width="10.28515625" style="63" bestFit="1" customWidth="1"/>
    <col min="773" max="774" width="10.28515625" style="63" customWidth="1"/>
    <col min="775" max="786" width="9.28515625" style="63" customWidth="1"/>
    <col min="787" max="1024" width="9.140625" style="63"/>
    <col min="1025" max="1025" width="5.7109375" style="63" customWidth="1"/>
    <col min="1026" max="1027" width="21.7109375" style="63" customWidth="1"/>
    <col min="1028" max="1028" width="10.28515625" style="63" bestFit="1" customWidth="1"/>
    <col min="1029" max="1030" width="10.28515625" style="63" customWidth="1"/>
    <col min="1031" max="1042" width="9.28515625" style="63" customWidth="1"/>
    <col min="1043" max="1280" width="9.140625" style="63"/>
    <col min="1281" max="1281" width="5.7109375" style="63" customWidth="1"/>
    <col min="1282" max="1283" width="21.7109375" style="63" customWidth="1"/>
    <col min="1284" max="1284" width="10.28515625" style="63" bestFit="1" customWidth="1"/>
    <col min="1285" max="1286" width="10.28515625" style="63" customWidth="1"/>
    <col min="1287" max="1298" width="9.28515625" style="63" customWidth="1"/>
    <col min="1299" max="1536" width="9.140625" style="63"/>
    <col min="1537" max="1537" width="5.7109375" style="63" customWidth="1"/>
    <col min="1538" max="1539" width="21.7109375" style="63" customWidth="1"/>
    <col min="1540" max="1540" width="10.28515625" style="63" bestFit="1" customWidth="1"/>
    <col min="1541" max="1542" width="10.28515625" style="63" customWidth="1"/>
    <col min="1543" max="1554" width="9.28515625" style="63" customWidth="1"/>
    <col min="1555" max="1792" width="9.140625" style="63"/>
    <col min="1793" max="1793" width="5.7109375" style="63" customWidth="1"/>
    <col min="1794" max="1795" width="21.7109375" style="63" customWidth="1"/>
    <col min="1796" max="1796" width="10.28515625" style="63" bestFit="1" customWidth="1"/>
    <col min="1797" max="1798" width="10.28515625" style="63" customWidth="1"/>
    <col min="1799" max="1810" width="9.28515625" style="63" customWidth="1"/>
    <col min="1811" max="2048" width="9.140625" style="63"/>
    <col min="2049" max="2049" width="5.7109375" style="63" customWidth="1"/>
    <col min="2050" max="2051" width="21.7109375" style="63" customWidth="1"/>
    <col min="2052" max="2052" width="10.28515625" style="63" bestFit="1" customWidth="1"/>
    <col min="2053" max="2054" width="10.28515625" style="63" customWidth="1"/>
    <col min="2055" max="2066" width="9.28515625" style="63" customWidth="1"/>
    <col min="2067" max="2304" width="9.140625" style="63"/>
    <col min="2305" max="2305" width="5.7109375" style="63" customWidth="1"/>
    <col min="2306" max="2307" width="21.7109375" style="63" customWidth="1"/>
    <col min="2308" max="2308" width="10.28515625" style="63" bestFit="1" customWidth="1"/>
    <col min="2309" max="2310" width="10.28515625" style="63" customWidth="1"/>
    <col min="2311" max="2322" width="9.28515625" style="63" customWidth="1"/>
    <col min="2323" max="2560" width="9.140625" style="63"/>
    <col min="2561" max="2561" width="5.7109375" style="63" customWidth="1"/>
    <col min="2562" max="2563" width="21.7109375" style="63" customWidth="1"/>
    <col min="2564" max="2564" width="10.28515625" style="63" bestFit="1" customWidth="1"/>
    <col min="2565" max="2566" width="10.28515625" style="63" customWidth="1"/>
    <col min="2567" max="2578" width="9.28515625" style="63" customWidth="1"/>
    <col min="2579" max="2816" width="9.140625" style="63"/>
    <col min="2817" max="2817" width="5.7109375" style="63" customWidth="1"/>
    <col min="2818" max="2819" width="21.7109375" style="63" customWidth="1"/>
    <col min="2820" max="2820" width="10.28515625" style="63" bestFit="1" customWidth="1"/>
    <col min="2821" max="2822" width="10.28515625" style="63" customWidth="1"/>
    <col min="2823" max="2834" width="9.28515625" style="63" customWidth="1"/>
    <col min="2835" max="3072" width="9.140625" style="63"/>
    <col min="3073" max="3073" width="5.7109375" style="63" customWidth="1"/>
    <col min="3074" max="3075" width="21.7109375" style="63" customWidth="1"/>
    <col min="3076" max="3076" width="10.28515625" style="63" bestFit="1" customWidth="1"/>
    <col min="3077" max="3078" width="10.28515625" style="63" customWidth="1"/>
    <col min="3079" max="3090" width="9.28515625" style="63" customWidth="1"/>
    <col min="3091" max="3328" width="9.140625" style="63"/>
    <col min="3329" max="3329" width="5.7109375" style="63" customWidth="1"/>
    <col min="3330" max="3331" width="21.7109375" style="63" customWidth="1"/>
    <col min="3332" max="3332" width="10.28515625" style="63" bestFit="1" customWidth="1"/>
    <col min="3333" max="3334" width="10.28515625" style="63" customWidth="1"/>
    <col min="3335" max="3346" width="9.28515625" style="63" customWidth="1"/>
    <col min="3347" max="3584" width="9.140625" style="63"/>
    <col min="3585" max="3585" width="5.7109375" style="63" customWidth="1"/>
    <col min="3586" max="3587" width="21.7109375" style="63" customWidth="1"/>
    <col min="3588" max="3588" width="10.28515625" style="63" bestFit="1" customWidth="1"/>
    <col min="3589" max="3590" width="10.28515625" style="63" customWidth="1"/>
    <col min="3591" max="3602" width="9.28515625" style="63" customWidth="1"/>
    <col min="3603" max="3840" width="9.140625" style="63"/>
    <col min="3841" max="3841" width="5.7109375" style="63" customWidth="1"/>
    <col min="3842" max="3843" width="21.7109375" style="63" customWidth="1"/>
    <col min="3844" max="3844" width="10.28515625" style="63" bestFit="1" customWidth="1"/>
    <col min="3845" max="3846" width="10.28515625" style="63" customWidth="1"/>
    <col min="3847" max="3858" width="9.28515625" style="63" customWidth="1"/>
    <col min="3859" max="4096" width="9.140625" style="63"/>
    <col min="4097" max="4097" width="5.7109375" style="63" customWidth="1"/>
    <col min="4098" max="4099" width="21.7109375" style="63" customWidth="1"/>
    <col min="4100" max="4100" width="10.28515625" style="63" bestFit="1" customWidth="1"/>
    <col min="4101" max="4102" width="10.28515625" style="63" customWidth="1"/>
    <col min="4103" max="4114" width="9.28515625" style="63" customWidth="1"/>
    <col min="4115" max="4352" width="9.140625" style="63"/>
    <col min="4353" max="4353" width="5.7109375" style="63" customWidth="1"/>
    <col min="4354" max="4355" width="21.7109375" style="63" customWidth="1"/>
    <col min="4356" max="4356" width="10.28515625" style="63" bestFit="1" customWidth="1"/>
    <col min="4357" max="4358" width="10.28515625" style="63" customWidth="1"/>
    <col min="4359" max="4370" width="9.28515625" style="63" customWidth="1"/>
    <col min="4371" max="4608" width="9.140625" style="63"/>
    <col min="4609" max="4609" width="5.7109375" style="63" customWidth="1"/>
    <col min="4610" max="4611" width="21.7109375" style="63" customWidth="1"/>
    <col min="4612" max="4612" width="10.28515625" style="63" bestFit="1" customWidth="1"/>
    <col min="4613" max="4614" width="10.28515625" style="63" customWidth="1"/>
    <col min="4615" max="4626" width="9.28515625" style="63" customWidth="1"/>
    <col min="4627" max="4864" width="9.140625" style="63"/>
    <col min="4865" max="4865" width="5.7109375" style="63" customWidth="1"/>
    <col min="4866" max="4867" width="21.7109375" style="63" customWidth="1"/>
    <col min="4868" max="4868" width="10.28515625" style="63" bestFit="1" customWidth="1"/>
    <col min="4869" max="4870" width="10.28515625" style="63" customWidth="1"/>
    <col min="4871" max="4882" width="9.28515625" style="63" customWidth="1"/>
    <col min="4883" max="5120" width="9.140625" style="63"/>
    <col min="5121" max="5121" width="5.7109375" style="63" customWidth="1"/>
    <col min="5122" max="5123" width="21.7109375" style="63" customWidth="1"/>
    <col min="5124" max="5124" width="10.28515625" style="63" bestFit="1" customWidth="1"/>
    <col min="5125" max="5126" width="10.28515625" style="63" customWidth="1"/>
    <col min="5127" max="5138" width="9.28515625" style="63" customWidth="1"/>
    <col min="5139" max="5376" width="9.140625" style="63"/>
    <col min="5377" max="5377" width="5.7109375" style="63" customWidth="1"/>
    <col min="5378" max="5379" width="21.7109375" style="63" customWidth="1"/>
    <col min="5380" max="5380" width="10.28515625" style="63" bestFit="1" customWidth="1"/>
    <col min="5381" max="5382" width="10.28515625" style="63" customWidth="1"/>
    <col min="5383" max="5394" width="9.28515625" style="63" customWidth="1"/>
    <col min="5395" max="5632" width="9.140625" style="63"/>
    <col min="5633" max="5633" width="5.7109375" style="63" customWidth="1"/>
    <col min="5634" max="5635" width="21.7109375" style="63" customWidth="1"/>
    <col min="5636" max="5636" width="10.28515625" style="63" bestFit="1" customWidth="1"/>
    <col min="5637" max="5638" width="10.28515625" style="63" customWidth="1"/>
    <col min="5639" max="5650" width="9.28515625" style="63" customWidth="1"/>
    <col min="5651" max="5888" width="9.140625" style="63"/>
    <col min="5889" max="5889" width="5.7109375" style="63" customWidth="1"/>
    <col min="5890" max="5891" width="21.7109375" style="63" customWidth="1"/>
    <col min="5892" max="5892" width="10.28515625" style="63" bestFit="1" customWidth="1"/>
    <col min="5893" max="5894" width="10.28515625" style="63" customWidth="1"/>
    <col min="5895" max="5906" width="9.28515625" style="63" customWidth="1"/>
    <col min="5907" max="6144" width="9.140625" style="63"/>
    <col min="6145" max="6145" width="5.7109375" style="63" customWidth="1"/>
    <col min="6146" max="6147" width="21.7109375" style="63" customWidth="1"/>
    <col min="6148" max="6148" width="10.28515625" style="63" bestFit="1" customWidth="1"/>
    <col min="6149" max="6150" width="10.28515625" style="63" customWidth="1"/>
    <col min="6151" max="6162" width="9.28515625" style="63" customWidth="1"/>
    <col min="6163" max="6400" width="9.140625" style="63"/>
    <col min="6401" max="6401" width="5.7109375" style="63" customWidth="1"/>
    <col min="6402" max="6403" width="21.7109375" style="63" customWidth="1"/>
    <col min="6404" max="6404" width="10.28515625" style="63" bestFit="1" customWidth="1"/>
    <col min="6405" max="6406" width="10.28515625" style="63" customWidth="1"/>
    <col min="6407" max="6418" width="9.28515625" style="63" customWidth="1"/>
    <col min="6419" max="6656" width="9.140625" style="63"/>
    <col min="6657" max="6657" width="5.7109375" style="63" customWidth="1"/>
    <col min="6658" max="6659" width="21.7109375" style="63" customWidth="1"/>
    <col min="6660" max="6660" width="10.28515625" style="63" bestFit="1" customWidth="1"/>
    <col min="6661" max="6662" width="10.28515625" style="63" customWidth="1"/>
    <col min="6663" max="6674" width="9.28515625" style="63" customWidth="1"/>
    <col min="6675" max="6912" width="9.140625" style="63"/>
    <col min="6913" max="6913" width="5.7109375" style="63" customWidth="1"/>
    <col min="6914" max="6915" width="21.7109375" style="63" customWidth="1"/>
    <col min="6916" max="6916" width="10.28515625" style="63" bestFit="1" customWidth="1"/>
    <col min="6917" max="6918" width="10.28515625" style="63" customWidth="1"/>
    <col min="6919" max="6930" width="9.28515625" style="63" customWidth="1"/>
    <col min="6931" max="7168" width="9.140625" style="63"/>
    <col min="7169" max="7169" width="5.7109375" style="63" customWidth="1"/>
    <col min="7170" max="7171" width="21.7109375" style="63" customWidth="1"/>
    <col min="7172" max="7172" width="10.28515625" style="63" bestFit="1" customWidth="1"/>
    <col min="7173" max="7174" width="10.28515625" style="63" customWidth="1"/>
    <col min="7175" max="7186" width="9.28515625" style="63" customWidth="1"/>
    <col min="7187" max="7424" width="9.140625" style="63"/>
    <col min="7425" max="7425" width="5.7109375" style="63" customWidth="1"/>
    <col min="7426" max="7427" width="21.7109375" style="63" customWidth="1"/>
    <col min="7428" max="7428" width="10.28515625" style="63" bestFit="1" customWidth="1"/>
    <col min="7429" max="7430" width="10.28515625" style="63" customWidth="1"/>
    <col min="7431" max="7442" width="9.28515625" style="63" customWidth="1"/>
    <col min="7443" max="7680" width="9.140625" style="63"/>
    <col min="7681" max="7681" width="5.7109375" style="63" customWidth="1"/>
    <col min="7682" max="7683" width="21.7109375" style="63" customWidth="1"/>
    <col min="7684" max="7684" width="10.28515625" style="63" bestFit="1" customWidth="1"/>
    <col min="7685" max="7686" width="10.28515625" style="63" customWidth="1"/>
    <col min="7687" max="7698" width="9.28515625" style="63" customWidth="1"/>
    <col min="7699" max="7936" width="9.140625" style="63"/>
    <col min="7937" max="7937" width="5.7109375" style="63" customWidth="1"/>
    <col min="7938" max="7939" width="21.7109375" style="63" customWidth="1"/>
    <col min="7940" max="7940" width="10.28515625" style="63" bestFit="1" customWidth="1"/>
    <col min="7941" max="7942" width="10.28515625" style="63" customWidth="1"/>
    <col min="7943" max="7954" width="9.28515625" style="63" customWidth="1"/>
    <col min="7955" max="8192" width="9.140625" style="63"/>
    <col min="8193" max="8193" width="5.7109375" style="63" customWidth="1"/>
    <col min="8194" max="8195" width="21.7109375" style="63" customWidth="1"/>
    <col min="8196" max="8196" width="10.28515625" style="63" bestFit="1" customWidth="1"/>
    <col min="8197" max="8198" width="10.28515625" style="63" customWidth="1"/>
    <col min="8199" max="8210" width="9.28515625" style="63" customWidth="1"/>
    <col min="8211" max="8448" width="9.140625" style="63"/>
    <col min="8449" max="8449" width="5.7109375" style="63" customWidth="1"/>
    <col min="8450" max="8451" width="21.7109375" style="63" customWidth="1"/>
    <col min="8452" max="8452" width="10.28515625" style="63" bestFit="1" customWidth="1"/>
    <col min="8453" max="8454" width="10.28515625" style="63" customWidth="1"/>
    <col min="8455" max="8466" width="9.28515625" style="63" customWidth="1"/>
    <col min="8467" max="8704" width="9.140625" style="63"/>
    <col min="8705" max="8705" width="5.7109375" style="63" customWidth="1"/>
    <col min="8706" max="8707" width="21.7109375" style="63" customWidth="1"/>
    <col min="8708" max="8708" width="10.28515625" style="63" bestFit="1" customWidth="1"/>
    <col min="8709" max="8710" width="10.28515625" style="63" customWidth="1"/>
    <col min="8711" max="8722" width="9.28515625" style="63" customWidth="1"/>
    <col min="8723" max="8960" width="9.140625" style="63"/>
    <col min="8961" max="8961" width="5.7109375" style="63" customWidth="1"/>
    <col min="8962" max="8963" width="21.7109375" style="63" customWidth="1"/>
    <col min="8964" max="8964" width="10.28515625" style="63" bestFit="1" customWidth="1"/>
    <col min="8965" max="8966" width="10.28515625" style="63" customWidth="1"/>
    <col min="8967" max="8978" width="9.28515625" style="63" customWidth="1"/>
    <col min="8979" max="9216" width="9.140625" style="63"/>
    <col min="9217" max="9217" width="5.7109375" style="63" customWidth="1"/>
    <col min="9218" max="9219" width="21.7109375" style="63" customWidth="1"/>
    <col min="9220" max="9220" width="10.28515625" style="63" bestFit="1" customWidth="1"/>
    <col min="9221" max="9222" width="10.28515625" style="63" customWidth="1"/>
    <col min="9223" max="9234" width="9.28515625" style="63" customWidth="1"/>
    <col min="9235" max="9472" width="9.140625" style="63"/>
    <col min="9473" max="9473" width="5.7109375" style="63" customWidth="1"/>
    <col min="9474" max="9475" width="21.7109375" style="63" customWidth="1"/>
    <col min="9476" max="9476" width="10.28515625" style="63" bestFit="1" customWidth="1"/>
    <col min="9477" max="9478" width="10.28515625" style="63" customWidth="1"/>
    <col min="9479" max="9490" width="9.28515625" style="63" customWidth="1"/>
    <col min="9491" max="9728" width="9.140625" style="63"/>
    <col min="9729" max="9729" width="5.7109375" style="63" customWidth="1"/>
    <col min="9730" max="9731" width="21.7109375" style="63" customWidth="1"/>
    <col min="9732" max="9732" width="10.28515625" style="63" bestFit="1" customWidth="1"/>
    <col min="9733" max="9734" width="10.28515625" style="63" customWidth="1"/>
    <col min="9735" max="9746" width="9.28515625" style="63" customWidth="1"/>
    <col min="9747" max="9984" width="9.140625" style="63"/>
    <col min="9985" max="9985" width="5.7109375" style="63" customWidth="1"/>
    <col min="9986" max="9987" width="21.7109375" style="63" customWidth="1"/>
    <col min="9988" max="9988" width="10.28515625" style="63" bestFit="1" customWidth="1"/>
    <col min="9989" max="9990" width="10.28515625" style="63" customWidth="1"/>
    <col min="9991" max="10002" width="9.28515625" style="63" customWidth="1"/>
    <col min="10003" max="10240" width="9.140625" style="63"/>
    <col min="10241" max="10241" width="5.7109375" style="63" customWidth="1"/>
    <col min="10242" max="10243" width="21.7109375" style="63" customWidth="1"/>
    <col min="10244" max="10244" width="10.28515625" style="63" bestFit="1" customWidth="1"/>
    <col min="10245" max="10246" width="10.28515625" style="63" customWidth="1"/>
    <col min="10247" max="10258" width="9.28515625" style="63" customWidth="1"/>
    <col min="10259" max="10496" width="9.140625" style="63"/>
    <col min="10497" max="10497" width="5.7109375" style="63" customWidth="1"/>
    <col min="10498" max="10499" width="21.7109375" style="63" customWidth="1"/>
    <col min="10500" max="10500" width="10.28515625" style="63" bestFit="1" customWidth="1"/>
    <col min="10501" max="10502" width="10.28515625" style="63" customWidth="1"/>
    <col min="10503" max="10514" width="9.28515625" style="63" customWidth="1"/>
    <col min="10515" max="10752" width="9.140625" style="63"/>
    <col min="10753" max="10753" width="5.7109375" style="63" customWidth="1"/>
    <col min="10754" max="10755" width="21.7109375" style="63" customWidth="1"/>
    <col min="10756" max="10756" width="10.28515625" style="63" bestFit="1" customWidth="1"/>
    <col min="10757" max="10758" width="10.28515625" style="63" customWidth="1"/>
    <col min="10759" max="10770" width="9.28515625" style="63" customWidth="1"/>
    <col min="10771" max="11008" width="9.140625" style="63"/>
    <col min="11009" max="11009" width="5.7109375" style="63" customWidth="1"/>
    <col min="11010" max="11011" width="21.7109375" style="63" customWidth="1"/>
    <col min="11012" max="11012" width="10.28515625" style="63" bestFit="1" customWidth="1"/>
    <col min="11013" max="11014" width="10.28515625" style="63" customWidth="1"/>
    <col min="11015" max="11026" width="9.28515625" style="63" customWidth="1"/>
    <col min="11027" max="11264" width="9.140625" style="63"/>
    <col min="11265" max="11265" width="5.7109375" style="63" customWidth="1"/>
    <col min="11266" max="11267" width="21.7109375" style="63" customWidth="1"/>
    <col min="11268" max="11268" width="10.28515625" style="63" bestFit="1" customWidth="1"/>
    <col min="11269" max="11270" width="10.28515625" style="63" customWidth="1"/>
    <col min="11271" max="11282" width="9.28515625" style="63" customWidth="1"/>
    <col min="11283" max="11520" width="9.140625" style="63"/>
    <col min="11521" max="11521" width="5.7109375" style="63" customWidth="1"/>
    <col min="11522" max="11523" width="21.7109375" style="63" customWidth="1"/>
    <col min="11524" max="11524" width="10.28515625" style="63" bestFit="1" customWidth="1"/>
    <col min="11525" max="11526" width="10.28515625" style="63" customWidth="1"/>
    <col min="11527" max="11538" width="9.28515625" style="63" customWidth="1"/>
    <col min="11539" max="11776" width="9.140625" style="63"/>
    <col min="11777" max="11777" width="5.7109375" style="63" customWidth="1"/>
    <col min="11778" max="11779" width="21.7109375" style="63" customWidth="1"/>
    <col min="11780" max="11780" width="10.28515625" style="63" bestFit="1" customWidth="1"/>
    <col min="11781" max="11782" width="10.28515625" style="63" customWidth="1"/>
    <col min="11783" max="11794" width="9.28515625" style="63" customWidth="1"/>
    <col min="11795" max="12032" width="9.140625" style="63"/>
    <col min="12033" max="12033" width="5.7109375" style="63" customWidth="1"/>
    <col min="12034" max="12035" width="21.7109375" style="63" customWidth="1"/>
    <col min="12036" max="12036" width="10.28515625" style="63" bestFit="1" customWidth="1"/>
    <col min="12037" max="12038" width="10.28515625" style="63" customWidth="1"/>
    <col min="12039" max="12050" width="9.28515625" style="63" customWidth="1"/>
    <col min="12051" max="12288" width="9.140625" style="63"/>
    <col min="12289" max="12289" width="5.7109375" style="63" customWidth="1"/>
    <col min="12290" max="12291" width="21.7109375" style="63" customWidth="1"/>
    <col min="12292" max="12292" width="10.28515625" style="63" bestFit="1" customWidth="1"/>
    <col min="12293" max="12294" width="10.28515625" style="63" customWidth="1"/>
    <col min="12295" max="12306" width="9.28515625" style="63" customWidth="1"/>
    <col min="12307" max="12544" width="9.140625" style="63"/>
    <col min="12545" max="12545" width="5.7109375" style="63" customWidth="1"/>
    <col min="12546" max="12547" width="21.7109375" style="63" customWidth="1"/>
    <col min="12548" max="12548" width="10.28515625" style="63" bestFit="1" customWidth="1"/>
    <col min="12549" max="12550" width="10.28515625" style="63" customWidth="1"/>
    <col min="12551" max="12562" width="9.28515625" style="63" customWidth="1"/>
    <col min="12563" max="12800" width="9.140625" style="63"/>
    <col min="12801" max="12801" width="5.7109375" style="63" customWidth="1"/>
    <col min="12802" max="12803" width="21.7109375" style="63" customWidth="1"/>
    <col min="12804" max="12804" width="10.28515625" style="63" bestFit="1" customWidth="1"/>
    <col min="12805" max="12806" width="10.28515625" style="63" customWidth="1"/>
    <col min="12807" max="12818" width="9.28515625" style="63" customWidth="1"/>
    <col min="12819" max="13056" width="9.140625" style="63"/>
    <col min="13057" max="13057" width="5.7109375" style="63" customWidth="1"/>
    <col min="13058" max="13059" width="21.7109375" style="63" customWidth="1"/>
    <col min="13060" max="13060" width="10.28515625" style="63" bestFit="1" customWidth="1"/>
    <col min="13061" max="13062" width="10.28515625" style="63" customWidth="1"/>
    <col min="13063" max="13074" width="9.28515625" style="63" customWidth="1"/>
    <col min="13075" max="13312" width="9.140625" style="63"/>
    <col min="13313" max="13313" width="5.7109375" style="63" customWidth="1"/>
    <col min="13314" max="13315" width="21.7109375" style="63" customWidth="1"/>
    <col min="13316" max="13316" width="10.28515625" style="63" bestFit="1" customWidth="1"/>
    <col min="13317" max="13318" width="10.28515625" style="63" customWidth="1"/>
    <col min="13319" max="13330" width="9.28515625" style="63" customWidth="1"/>
    <col min="13331" max="13568" width="9.140625" style="63"/>
    <col min="13569" max="13569" width="5.7109375" style="63" customWidth="1"/>
    <col min="13570" max="13571" width="21.7109375" style="63" customWidth="1"/>
    <col min="13572" max="13572" width="10.28515625" style="63" bestFit="1" customWidth="1"/>
    <col min="13573" max="13574" width="10.28515625" style="63" customWidth="1"/>
    <col min="13575" max="13586" width="9.28515625" style="63" customWidth="1"/>
    <col min="13587" max="13824" width="9.140625" style="63"/>
    <col min="13825" max="13825" width="5.7109375" style="63" customWidth="1"/>
    <col min="13826" max="13827" width="21.7109375" style="63" customWidth="1"/>
    <col min="13828" max="13828" width="10.28515625" style="63" bestFit="1" customWidth="1"/>
    <col min="13829" max="13830" width="10.28515625" style="63" customWidth="1"/>
    <col min="13831" max="13842" width="9.28515625" style="63" customWidth="1"/>
    <col min="13843" max="14080" width="9.140625" style="63"/>
    <col min="14081" max="14081" width="5.7109375" style="63" customWidth="1"/>
    <col min="14082" max="14083" width="21.7109375" style="63" customWidth="1"/>
    <col min="14084" max="14084" width="10.28515625" style="63" bestFit="1" customWidth="1"/>
    <col min="14085" max="14086" width="10.28515625" style="63" customWidth="1"/>
    <col min="14087" max="14098" width="9.28515625" style="63" customWidth="1"/>
    <col min="14099" max="14336" width="9.140625" style="63"/>
    <col min="14337" max="14337" width="5.7109375" style="63" customWidth="1"/>
    <col min="14338" max="14339" width="21.7109375" style="63" customWidth="1"/>
    <col min="14340" max="14340" width="10.28515625" style="63" bestFit="1" customWidth="1"/>
    <col min="14341" max="14342" width="10.28515625" style="63" customWidth="1"/>
    <col min="14343" max="14354" width="9.28515625" style="63" customWidth="1"/>
    <col min="14355" max="14592" width="9.140625" style="63"/>
    <col min="14593" max="14593" width="5.7109375" style="63" customWidth="1"/>
    <col min="14594" max="14595" width="21.7109375" style="63" customWidth="1"/>
    <col min="14596" max="14596" width="10.28515625" style="63" bestFit="1" customWidth="1"/>
    <col min="14597" max="14598" width="10.28515625" style="63" customWidth="1"/>
    <col min="14599" max="14610" width="9.28515625" style="63" customWidth="1"/>
    <col min="14611" max="14848" width="9.140625" style="63"/>
    <col min="14849" max="14849" width="5.7109375" style="63" customWidth="1"/>
    <col min="14850" max="14851" width="21.7109375" style="63" customWidth="1"/>
    <col min="14852" max="14852" width="10.28515625" style="63" bestFit="1" customWidth="1"/>
    <col min="14853" max="14854" width="10.28515625" style="63" customWidth="1"/>
    <col min="14855" max="14866" width="9.28515625" style="63" customWidth="1"/>
    <col min="14867" max="15104" width="9.140625" style="63"/>
    <col min="15105" max="15105" width="5.7109375" style="63" customWidth="1"/>
    <col min="15106" max="15107" width="21.7109375" style="63" customWidth="1"/>
    <col min="15108" max="15108" width="10.28515625" style="63" bestFit="1" customWidth="1"/>
    <col min="15109" max="15110" width="10.28515625" style="63" customWidth="1"/>
    <col min="15111" max="15122" width="9.28515625" style="63" customWidth="1"/>
    <col min="15123" max="15360" width="9.140625" style="63"/>
    <col min="15361" max="15361" width="5.7109375" style="63" customWidth="1"/>
    <col min="15362" max="15363" width="21.7109375" style="63" customWidth="1"/>
    <col min="15364" max="15364" width="10.28515625" style="63" bestFit="1" customWidth="1"/>
    <col min="15365" max="15366" width="10.28515625" style="63" customWidth="1"/>
    <col min="15367" max="15378" width="9.28515625" style="63" customWidth="1"/>
    <col min="15379" max="15616" width="9.140625" style="63"/>
    <col min="15617" max="15617" width="5.7109375" style="63" customWidth="1"/>
    <col min="15618" max="15619" width="21.7109375" style="63" customWidth="1"/>
    <col min="15620" max="15620" width="10.28515625" style="63" bestFit="1" customWidth="1"/>
    <col min="15621" max="15622" width="10.28515625" style="63" customWidth="1"/>
    <col min="15623" max="15634" width="9.28515625" style="63" customWidth="1"/>
    <col min="15635" max="15872" width="9.140625" style="63"/>
    <col min="15873" max="15873" width="5.7109375" style="63" customWidth="1"/>
    <col min="15874" max="15875" width="21.7109375" style="63" customWidth="1"/>
    <col min="15876" max="15876" width="10.28515625" style="63" bestFit="1" customWidth="1"/>
    <col min="15877" max="15878" width="10.28515625" style="63" customWidth="1"/>
    <col min="15879" max="15890" width="9.28515625" style="63" customWidth="1"/>
    <col min="15891" max="16128" width="9.140625" style="63"/>
    <col min="16129" max="16129" width="5.7109375" style="63" customWidth="1"/>
    <col min="16130" max="16131" width="21.7109375" style="63" customWidth="1"/>
    <col min="16132" max="16132" width="10.28515625" style="63" bestFit="1" customWidth="1"/>
    <col min="16133" max="16134" width="10.28515625" style="63" customWidth="1"/>
    <col min="16135" max="16146" width="9.28515625" style="63" customWidth="1"/>
    <col min="16147" max="16384" width="9.140625" style="63"/>
  </cols>
  <sheetData>
    <row r="1" spans="1:24" ht="15.75" x14ac:dyDescent="0.25">
      <c r="A1" s="217" t="s">
        <v>669</v>
      </c>
      <c r="C1" s="63" t="s">
        <v>315</v>
      </c>
    </row>
    <row r="3" spans="1:24" ht="14.25" customHeight="1" x14ac:dyDescent="0.25">
      <c r="A3" s="1188" t="s">
        <v>653</v>
      </c>
      <c r="B3" s="1188"/>
      <c r="C3" s="1188"/>
      <c r="D3" s="1188"/>
      <c r="E3" s="1188"/>
      <c r="F3" s="1188"/>
      <c r="G3" s="1188"/>
      <c r="H3" s="1188"/>
      <c r="I3" s="1188"/>
      <c r="J3" s="1188"/>
      <c r="K3" s="1188"/>
      <c r="L3" s="1188"/>
      <c r="M3" s="1188"/>
      <c r="N3" s="1188"/>
      <c r="O3" s="1188"/>
      <c r="P3" s="1188"/>
      <c r="Q3" s="1188"/>
      <c r="R3" s="1188"/>
      <c r="S3" s="1188"/>
      <c r="T3" s="1188"/>
      <c r="U3" s="1188"/>
      <c r="V3" s="1188"/>
      <c r="W3" s="1188"/>
      <c r="X3" s="1188"/>
    </row>
    <row r="4" spans="1:24" ht="16.5" x14ac:dyDescent="0.25">
      <c r="A4" s="160"/>
      <c r="B4" s="160"/>
      <c r="C4" s="160"/>
      <c r="D4" s="160"/>
      <c r="E4" s="160"/>
      <c r="F4" s="160"/>
      <c r="G4" s="160"/>
      <c r="J4" s="427" t="str">
        <f>'1'!$E$5</f>
        <v>KABUPATEN</v>
      </c>
      <c r="K4" s="428" t="str">
        <f>'1'!$F$5</f>
        <v>BELITUNG TIMUR</v>
      </c>
      <c r="L4" s="427"/>
      <c r="M4" s="160"/>
      <c r="N4" s="160"/>
      <c r="O4" s="160"/>
      <c r="P4" s="160"/>
      <c r="Q4" s="160"/>
      <c r="R4" s="160"/>
      <c r="S4" s="613"/>
      <c r="T4" s="613"/>
      <c r="U4" s="613"/>
      <c r="V4" s="613"/>
      <c r="W4" s="613"/>
      <c r="X4" s="613"/>
    </row>
    <row r="5" spans="1:24" ht="16.5" x14ac:dyDescent="0.25">
      <c r="A5" s="160"/>
      <c r="B5" s="160"/>
      <c r="C5" s="160"/>
      <c r="D5" s="160"/>
      <c r="E5" s="160"/>
      <c r="F5" s="160"/>
      <c r="G5" s="160"/>
      <c r="J5" s="427" t="str">
        <f>'1'!$E$6</f>
        <v>TAHUN</v>
      </c>
      <c r="K5" s="428">
        <f>'1'!$F$6</f>
        <v>2023</v>
      </c>
      <c r="L5" s="427"/>
      <c r="M5" s="160"/>
      <c r="N5" s="160"/>
      <c r="O5" s="160"/>
      <c r="P5" s="160"/>
      <c r="Q5" s="160"/>
      <c r="R5" s="160"/>
      <c r="S5" s="613"/>
      <c r="T5" s="613"/>
      <c r="U5" s="613"/>
      <c r="V5" s="613"/>
      <c r="W5" s="613"/>
      <c r="X5" s="613"/>
    </row>
    <row r="6" spans="1:24" ht="15.75" thickBot="1" x14ac:dyDescent="0.3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</row>
    <row r="7" spans="1:24" ht="43.15" customHeight="1" x14ac:dyDescent="0.25">
      <c r="A7" s="1164" t="s">
        <v>2</v>
      </c>
      <c r="B7" s="1164" t="s">
        <v>253</v>
      </c>
      <c r="C7" s="1164" t="s">
        <v>407</v>
      </c>
      <c r="D7" s="1300" t="s">
        <v>551</v>
      </c>
      <c r="E7" s="1188"/>
      <c r="F7" s="1301"/>
      <c r="G7" s="1174" t="s">
        <v>654</v>
      </c>
      <c r="H7" s="1359"/>
      <c r="I7" s="1359"/>
      <c r="J7" s="1359"/>
      <c r="K7" s="1359"/>
      <c r="L7" s="1360"/>
      <c r="M7" s="1174" t="s">
        <v>1234</v>
      </c>
      <c r="N7" s="1359"/>
      <c r="O7" s="1360"/>
      <c r="P7" s="1359"/>
      <c r="Q7" s="1359"/>
      <c r="R7" s="1360"/>
      <c r="S7" s="1363" t="s">
        <v>1069</v>
      </c>
      <c r="T7" s="1364"/>
      <c r="U7" s="1364"/>
      <c r="V7" s="1364"/>
      <c r="W7" s="1364"/>
      <c r="X7" s="1365"/>
    </row>
    <row r="8" spans="1:24" ht="15.75" x14ac:dyDescent="0.25">
      <c r="A8" s="1164"/>
      <c r="B8" s="1164"/>
      <c r="C8" s="1164"/>
      <c r="D8" s="1166"/>
      <c r="E8" s="1167"/>
      <c r="F8" s="1168"/>
      <c r="G8" s="1361" t="s">
        <v>6</v>
      </c>
      <c r="H8" s="1362"/>
      <c r="I8" s="1361" t="s">
        <v>7</v>
      </c>
      <c r="J8" s="1362"/>
      <c r="K8" s="1361" t="s">
        <v>8</v>
      </c>
      <c r="L8" s="1362"/>
      <c r="M8" s="1361" t="s">
        <v>6</v>
      </c>
      <c r="N8" s="1362"/>
      <c r="O8" s="1243" t="s">
        <v>7</v>
      </c>
      <c r="P8" s="1362"/>
      <c r="Q8" s="1361" t="s">
        <v>8</v>
      </c>
      <c r="R8" s="1362"/>
      <c r="S8" s="1366" t="s">
        <v>6</v>
      </c>
      <c r="T8" s="1367"/>
      <c r="U8" s="1368" t="s">
        <v>7</v>
      </c>
      <c r="V8" s="1367"/>
      <c r="W8" s="1366" t="s">
        <v>8</v>
      </c>
      <c r="X8" s="1367"/>
    </row>
    <row r="9" spans="1:24" ht="31.5" x14ac:dyDescent="0.25">
      <c r="A9" s="1165"/>
      <c r="B9" s="1165"/>
      <c r="C9" s="1165"/>
      <c r="D9" s="581" t="s">
        <v>6</v>
      </c>
      <c r="E9" s="581" t="s">
        <v>7</v>
      </c>
      <c r="F9" s="581" t="s">
        <v>655</v>
      </c>
      <c r="G9" s="581" t="s">
        <v>255</v>
      </c>
      <c r="H9" s="581" t="s">
        <v>27</v>
      </c>
      <c r="I9" s="581" t="s">
        <v>255</v>
      </c>
      <c r="J9" s="581" t="s">
        <v>27</v>
      </c>
      <c r="K9" s="581" t="s">
        <v>255</v>
      </c>
      <c r="L9" s="581" t="s">
        <v>27</v>
      </c>
      <c r="M9" s="581" t="s">
        <v>255</v>
      </c>
      <c r="N9" s="581" t="s">
        <v>27</v>
      </c>
      <c r="O9" s="581" t="s">
        <v>255</v>
      </c>
      <c r="P9" s="631" t="s">
        <v>27</v>
      </c>
      <c r="Q9" s="581" t="s">
        <v>255</v>
      </c>
      <c r="R9" s="581" t="s">
        <v>27</v>
      </c>
      <c r="S9" s="632" t="s">
        <v>255</v>
      </c>
      <c r="T9" s="632" t="s">
        <v>27</v>
      </c>
      <c r="U9" s="632" t="s">
        <v>255</v>
      </c>
      <c r="V9" s="633" t="s">
        <v>27</v>
      </c>
      <c r="W9" s="632" t="s">
        <v>255</v>
      </c>
      <c r="X9" s="632" t="s">
        <v>27</v>
      </c>
    </row>
    <row r="10" spans="1:24" s="747" customFormat="1" ht="12" x14ac:dyDescent="0.25">
      <c r="A10" s="745">
        <v>1</v>
      </c>
      <c r="B10" s="745">
        <v>2</v>
      </c>
      <c r="C10" s="745">
        <v>3</v>
      </c>
      <c r="D10" s="745">
        <v>4</v>
      </c>
      <c r="E10" s="745">
        <v>5</v>
      </c>
      <c r="F10" s="745">
        <v>6</v>
      </c>
      <c r="G10" s="745">
        <v>7</v>
      </c>
      <c r="H10" s="745">
        <v>8</v>
      </c>
      <c r="I10" s="745">
        <v>9</v>
      </c>
      <c r="J10" s="745">
        <v>10</v>
      </c>
      <c r="K10" s="745">
        <v>11</v>
      </c>
      <c r="L10" s="745">
        <v>12</v>
      </c>
      <c r="M10" s="745">
        <v>13</v>
      </c>
      <c r="N10" s="745">
        <v>14</v>
      </c>
      <c r="O10" s="745">
        <v>15</v>
      </c>
      <c r="P10" s="757">
        <v>16</v>
      </c>
      <c r="Q10" s="745">
        <v>17</v>
      </c>
      <c r="R10" s="745">
        <v>18</v>
      </c>
      <c r="S10" s="617">
        <v>19</v>
      </c>
      <c r="T10" s="617">
        <v>20</v>
      </c>
      <c r="U10" s="617">
        <v>21</v>
      </c>
      <c r="V10" s="617">
        <v>22</v>
      </c>
      <c r="W10" s="617">
        <v>23</v>
      </c>
      <c r="X10" s="617">
        <v>24</v>
      </c>
    </row>
    <row r="11" spans="1:24" ht="18" customHeight="1" x14ac:dyDescent="0.25">
      <c r="A11" s="725">
        <v>1</v>
      </c>
      <c r="B11" s="93" t="str">
        <f>'9'!B9</f>
        <v>Manggar</v>
      </c>
      <c r="C11" s="93" t="str">
        <f>'9'!C9</f>
        <v>Manggar</v>
      </c>
      <c r="D11" s="511">
        <f>'33'!D12</f>
        <v>329</v>
      </c>
      <c r="E11" s="511">
        <f>'33'!E12</f>
        <v>296</v>
      </c>
      <c r="F11" s="511">
        <f>'33'!F12</f>
        <v>625</v>
      </c>
      <c r="G11" s="229">
        <v>302</v>
      </c>
      <c r="H11" s="862">
        <f>IFERROR(G11/D11*100,0)</f>
        <v>91.793313069908805</v>
      </c>
      <c r="I11" s="229">
        <v>303</v>
      </c>
      <c r="J11" s="862">
        <f>IFERROR(I11/E11*100,0)</f>
        <v>102.36486486486487</v>
      </c>
      <c r="K11" s="229">
        <f t="shared" ref="K11:K17" si="0">G11+I11</f>
        <v>605</v>
      </c>
      <c r="L11" s="901">
        <f>IFERROR(K11/F11*100,0)</f>
        <v>96.8</v>
      </c>
      <c r="M11" s="229">
        <v>300</v>
      </c>
      <c r="N11" s="862">
        <f>IFERROR(M11/D11*100,0)</f>
        <v>91.1854103343465</v>
      </c>
      <c r="O11" s="229">
        <v>302</v>
      </c>
      <c r="P11" s="902">
        <f>IFERROR(O11/E11*100,0)</f>
        <v>102.02702702702702</v>
      </c>
      <c r="Q11" s="229">
        <f t="shared" ref="Q11:Q17" si="1">M11+O11</f>
        <v>602</v>
      </c>
      <c r="R11" s="862">
        <f>IFERROR(Q11/F11*100,0)</f>
        <v>96.32</v>
      </c>
      <c r="S11" s="524">
        <v>173</v>
      </c>
      <c r="T11" s="903">
        <f>IFERROR(S11/D11*100,0)</f>
        <v>52.583586626139819</v>
      </c>
      <c r="U11" s="524">
        <v>227</v>
      </c>
      <c r="V11" s="905">
        <f>IFERROR(U11/E11*100,0)</f>
        <v>76.689189189189193</v>
      </c>
      <c r="W11" s="524">
        <f t="shared" ref="W11:W17" si="2">S11+U11</f>
        <v>400</v>
      </c>
      <c r="X11" s="903">
        <f>IFERROR(W11/F11*100,0)</f>
        <v>64</v>
      </c>
    </row>
    <row r="12" spans="1:24" ht="20.100000000000001" customHeight="1" x14ac:dyDescent="0.25">
      <c r="A12" s="724">
        <v>2</v>
      </c>
      <c r="B12" s="93" t="str">
        <f>'9'!B10</f>
        <v>Damar</v>
      </c>
      <c r="C12" s="88" t="str">
        <f>'9'!C10</f>
        <v>Mengkubang</v>
      </c>
      <c r="D12" s="511">
        <f>'33'!D13</f>
        <v>110</v>
      </c>
      <c r="E12" s="511">
        <f>'33'!E13</f>
        <v>99</v>
      </c>
      <c r="F12" s="511">
        <f>'33'!F13</f>
        <v>209</v>
      </c>
      <c r="G12" s="229">
        <v>105</v>
      </c>
      <c r="H12" s="862">
        <f t="shared" ref="H12:H19" si="3">IFERROR(G12/D12*100,0)</f>
        <v>95.454545454545453</v>
      </c>
      <c r="I12" s="229">
        <v>96</v>
      </c>
      <c r="J12" s="862">
        <f t="shared" ref="J12:J19" si="4">IFERROR(I12/E12*100,0)</f>
        <v>96.969696969696969</v>
      </c>
      <c r="K12" s="229">
        <f t="shared" si="0"/>
        <v>201</v>
      </c>
      <c r="L12" s="901">
        <f t="shared" ref="L12:L19" si="5">IFERROR(K12/F12*100,0)</f>
        <v>96.172248803827756</v>
      </c>
      <c r="M12" s="229">
        <v>105</v>
      </c>
      <c r="N12" s="862">
        <f t="shared" ref="N12:N19" si="6">IFERROR(M12/D12*100,0)</f>
        <v>95.454545454545453</v>
      </c>
      <c r="O12" s="229">
        <v>95</v>
      </c>
      <c r="P12" s="902">
        <f t="shared" ref="P12:P19" si="7">IFERROR(O12/E12*100,0)</f>
        <v>95.959595959595958</v>
      </c>
      <c r="Q12" s="229">
        <f t="shared" si="1"/>
        <v>200</v>
      </c>
      <c r="R12" s="862">
        <f t="shared" ref="R12:R19" si="8">IFERROR(Q12/F12*100,0)</f>
        <v>95.693779904306226</v>
      </c>
      <c r="S12" s="524">
        <v>79</v>
      </c>
      <c r="T12" s="903">
        <f t="shared" ref="T12:T19" si="9">IFERROR(S12/D12*100,0)</f>
        <v>71.818181818181813</v>
      </c>
      <c r="U12" s="524">
        <v>56</v>
      </c>
      <c r="V12" s="905">
        <f t="shared" ref="V12:V19" si="10">IFERROR(U12/E12*100,0)</f>
        <v>56.56565656565656</v>
      </c>
      <c r="W12" s="524">
        <f t="shared" si="2"/>
        <v>135</v>
      </c>
      <c r="X12" s="903">
        <f t="shared" ref="X12:X19" si="11">IFERROR(W12/F12*100,0)</f>
        <v>64.593301435406701</v>
      </c>
    </row>
    <row r="13" spans="1:24" ht="20.100000000000001" customHeight="1" x14ac:dyDescent="0.25">
      <c r="A13" s="724">
        <v>3</v>
      </c>
      <c r="B13" s="93" t="str">
        <f>'9'!B11</f>
        <v>Kelapa Kampit</v>
      </c>
      <c r="C13" s="93" t="str">
        <f>'9'!C11</f>
        <v>Kelapa Kampit</v>
      </c>
      <c r="D13" s="511">
        <f>'33'!D14</f>
        <v>157</v>
      </c>
      <c r="E13" s="511">
        <f>'33'!E14</f>
        <v>141</v>
      </c>
      <c r="F13" s="511">
        <f>'33'!F14</f>
        <v>298</v>
      </c>
      <c r="G13" s="229">
        <v>153</v>
      </c>
      <c r="H13" s="862">
        <f t="shared" si="3"/>
        <v>97.452229299363054</v>
      </c>
      <c r="I13" s="229">
        <v>130</v>
      </c>
      <c r="J13" s="862">
        <f t="shared" si="4"/>
        <v>92.198581560283685</v>
      </c>
      <c r="K13" s="229">
        <f t="shared" si="0"/>
        <v>283</v>
      </c>
      <c r="L13" s="901">
        <f t="shared" si="5"/>
        <v>94.966442953020135</v>
      </c>
      <c r="M13" s="229">
        <v>157</v>
      </c>
      <c r="N13" s="862">
        <f t="shared" si="6"/>
        <v>100</v>
      </c>
      <c r="O13" s="229">
        <v>130</v>
      </c>
      <c r="P13" s="902">
        <f t="shared" si="7"/>
        <v>92.198581560283685</v>
      </c>
      <c r="Q13" s="229">
        <f t="shared" si="1"/>
        <v>287</v>
      </c>
      <c r="R13" s="862">
        <f t="shared" si="8"/>
        <v>96.308724832214764</v>
      </c>
      <c r="S13" s="524">
        <v>134</v>
      </c>
      <c r="T13" s="903">
        <f t="shared" si="9"/>
        <v>85.350318471337587</v>
      </c>
      <c r="U13" s="524">
        <v>123</v>
      </c>
      <c r="V13" s="905">
        <f t="shared" si="10"/>
        <v>87.2340425531915</v>
      </c>
      <c r="W13" s="524">
        <f t="shared" si="2"/>
        <v>257</v>
      </c>
      <c r="X13" s="903">
        <f t="shared" si="11"/>
        <v>86.241610738255034</v>
      </c>
    </row>
    <row r="14" spans="1:24" ht="20.100000000000001" customHeight="1" x14ac:dyDescent="0.25">
      <c r="A14" s="724">
        <v>4</v>
      </c>
      <c r="B14" s="93" t="str">
        <f>'9'!B12</f>
        <v>Gantung</v>
      </c>
      <c r="C14" s="93" t="str">
        <f>'9'!C12</f>
        <v>Gantung</v>
      </c>
      <c r="D14" s="511">
        <f>'33'!D15</f>
        <v>242</v>
      </c>
      <c r="E14" s="511">
        <f>'33'!E15</f>
        <v>218</v>
      </c>
      <c r="F14" s="511">
        <f>'33'!F15</f>
        <v>460</v>
      </c>
      <c r="G14" s="229">
        <v>234</v>
      </c>
      <c r="H14" s="862">
        <f t="shared" si="3"/>
        <v>96.694214876033058</v>
      </c>
      <c r="I14" s="229">
        <v>216</v>
      </c>
      <c r="J14" s="862">
        <f t="shared" si="4"/>
        <v>99.082568807339456</v>
      </c>
      <c r="K14" s="229">
        <f t="shared" si="0"/>
        <v>450</v>
      </c>
      <c r="L14" s="901">
        <f t="shared" si="5"/>
        <v>97.826086956521735</v>
      </c>
      <c r="M14" s="229">
        <v>230</v>
      </c>
      <c r="N14" s="862">
        <f t="shared" si="6"/>
        <v>95.041322314049594</v>
      </c>
      <c r="O14" s="229">
        <v>215</v>
      </c>
      <c r="P14" s="902">
        <f t="shared" si="7"/>
        <v>98.623853211009177</v>
      </c>
      <c r="Q14" s="229">
        <f t="shared" si="1"/>
        <v>445</v>
      </c>
      <c r="R14" s="862">
        <f t="shared" si="8"/>
        <v>96.739130434782609</v>
      </c>
      <c r="S14" s="524">
        <v>158</v>
      </c>
      <c r="T14" s="903">
        <f t="shared" si="9"/>
        <v>65.289256198347118</v>
      </c>
      <c r="U14" s="524">
        <v>167</v>
      </c>
      <c r="V14" s="905">
        <f t="shared" si="10"/>
        <v>76.605504587155963</v>
      </c>
      <c r="W14" s="524">
        <f t="shared" si="2"/>
        <v>325</v>
      </c>
      <c r="X14" s="903">
        <f t="shared" si="11"/>
        <v>70.652173913043484</v>
      </c>
    </row>
    <row r="15" spans="1:24" ht="20.100000000000001" customHeight="1" x14ac:dyDescent="0.25">
      <c r="A15" s="724">
        <v>5</v>
      </c>
      <c r="B15" s="93" t="str">
        <f>'9'!B13</f>
        <v>Simpang Renggiang</v>
      </c>
      <c r="C15" s="93" t="str">
        <f>'9'!C13</f>
        <v>Renggiang</v>
      </c>
      <c r="D15" s="511">
        <f>'33'!D16</f>
        <v>63</v>
      </c>
      <c r="E15" s="511">
        <f>'33'!E16</f>
        <v>57</v>
      </c>
      <c r="F15" s="511">
        <f>'33'!F16</f>
        <v>120</v>
      </c>
      <c r="G15" s="229">
        <v>49</v>
      </c>
      <c r="H15" s="862">
        <f t="shared" si="3"/>
        <v>77.777777777777786</v>
      </c>
      <c r="I15" s="229">
        <v>48</v>
      </c>
      <c r="J15" s="862">
        <f t="shared" si="4"/>
        <v>84.210526315789465</v>
      </c>
      <c r="K15" s="229">
        <f t="shared" si="0"/>
        <v>97</v>
      </c>
      <c r="L15" s="901">
        <f t="shared" si="5"/>
        <v>80.833333333333329</v>
      </c>
      <c r="M15" s="229">
        <v>56</v>
      </c>
      <c r="N15" s="862">
        <f t="shared" si="6"/>
        <v>88.888888888888886</v>
      </c>
      <c r="O15" s="229">
        <v>50</v>
      </c>
      <c r="P15" s="902">
        <f t="shared" si="7"/>
        <v>87.719298245614027</v>
      </c>
      <c r="Q15" s="229">
        <f t="shared" si="1"/>
        <v>106</v>
      </c>
      <c r="R15" s="862">
        <f t="shared" si="8"/>
        <v>88.333333333333329</v>
      </c>
      <c r="S15" s="524">
        <v>41</v>
      </c>
      <c r="T15" s="903">
        <f t="shared" si="9"/>
        <v>65.079365079365076</v>
      </c>
      <c r="U15" s="524">
        <v>54</v>
      </c>
      <c r="V15" s="905">
        <f t="shared" si="10"/>
        <v>94.73684210526315</v>
      </c>
      <c r="W15" s="524">
        <f t="shared" si="2"/>
        <v>95</v>
      </c>
      <c r="X15" s="903">
        <f t="shared" si="11"/>
        <v>79.166666666666657</v>
      </c>
    </row>
    <row r="16" spans="1:24" ht="20.100000000000001" customHeight="1" x14ac:dyDescent="0.25">
      <c r="A16" s="724">
        <v>6</v>
      </c>
      <c r="B16" s="93" t="str">
        <f>'9'!B14</f>
        <v>Simpang Pesak</v>
      </c>
      <c r="C16" s="93" t="str">
        <f>'9'!C14</f>
        <v>Simpang Pesak</v>
      </c>
      <c r="D16" s="511">
        <f>'33'!D17</f>
        <v>71</v>
      </c>
      <c r="E16" s="511">
        <f>'33'!E17</f>
        <v>64</v>
      </c>
      <c r="F16" s="511">
        <f>'33'!F17</f>
        <v>135</v>
      </c>
      <c r="G16" s="229">
        <v>62</v>
      </c>
      <c r="H16" s="862">
        <f t="shared" si="3"/>
        <v>87.323943661971825</v>
      </c>
      <c r="I16" s="229">
        <v>61</v>
      </c>
      <c r="J16" s="862">
        <f t="shared" si="4"/>
        <v>95.3125</v>
      </c>
      <c r="K16" s="229">
        <f t="shared" si="0"/>
        <v>123</v>
      </c>
      <c r="L16" s="901">
        <f t="shared" si="5"/>
        <v>91.111111111111114</v>
      </c>
      <c r="M16" s="229">
        <v>60</v>
      </c>
      <c r="N16" s="862">
        <f t="shared" si="6"/>
        <v>84.507042253521121</v>
      </c>
      <c r="O16" s="229">
        <v>60</v>
      </c>
      <c r="P16" s="902">
        <f t="shared" si="7"/>
        <v>93.75</v>
      </c>
      <c r="Q16" s="229">
        <f t="shared" si="1"/>
        <v>120</v>
      </c>
      <c r="R16" s="862">
        <f t="shared" si="8"/>
        <v>88.888888888888886</v>
      </c>
      <c r="S16" s="524">
        <v>65</v>
      </c>
      <c r="T16" s="903">
        <f t="shared" si="9"/>
        <v>91.549295774647888</v>
      </c>
      <c r="U16" s="524">
        <v>45</v>
      </c>
      <c r="V16" s="905">
        <f t="shared" si="10"/>
        <v>70.3125</v>
      </c>
      <c r="W16" s="524">
        <f t="shared" si="2"/>
        <v>110</v>
      </c>
      <c r="X16" s="903">
        <f t="shared" si="11"/>
        <v>81.481481481481481</v>
      </c>
    </row>
    <row r="17" spans="1:24" ht="20.100000000000001" customHeight="1" x14ac:dyDescent="0.25">
      <c r="A17" s="724">
        <v>7</v>
      </c>
      <c r="B17" s="93" t="str">
        <f>'9'!B15</f>
        <v>Dendang</v>
      </c>
      <c r="C17" s="93" t="str">
        <f>'9'!C15</f>
        <v>Dendang</v>
      </c>
      <c r="D17" s="511">
        <f>'33'!D18</f>
        <v>89</v>
      </c>
      <c r="E17" s="511">
        <f>'33'!E18</f>
        <v>80</v>
      </c>
      <c r="F17" s="511">
        <f>'33'!F18</f>
        <v>169</v>
      </c>
      <c r="G17" s="229">
        <v>64</v>
      </c>
      <c r="H17" s="862">
        <f t="shared" si="3"/>
        <v>71.910112359550567</v>
      </c>
      <c r="I17" s="229">
        <v>77</v>
      </c>
      <c r="J17" s="862">
        <f t="shared" si="4"/>
        <v>96.25</v>
      </c>
      <c r="K17" s="229">
        <f t="shared" si="0"/>
        <v>141</v>
      </c>
      <c r="L17" s="901">
        <f t="shared" si="5"/>
        <v>83.431952662721898</v>
      </c>
      <c r="M17" s="229">
        <v>67</v>
      </c>
      <c r="N17" s="862">
        <f t="shared" si="6"/>
        <v>75.280898876404493</v>
      </c>
      <c r="O17" s="229">
        <v>74</v>
      </c>
      <c r="P17" s="902">
        <f t="shared" si="7"/>
        <v>92.5</v>
      </c>
      <c r="Q17" s="229">
        <f t="shared" si="1"/>
        <v>141</v>
      </c>
      <c r="R17" s="862">
        <f t="shared" si="8"/>
        <v>83.431952662721898</v>
      </c>
      <c r="S17" s="524">
        <v>75</v>
      </c>
      <c r="T17" s="903">
        <f t="shared" si="9"/>
        <v>84.269662921348313</v>
      </c>
      <c r="U17" s="524">
        <v>63</v>
      </c>
      <c r="V17" s="905">
        <f t="shared" si="10"/>
        <v>78.75</v>
      </c>
      <c r="W17" s="524">
        <f t="shared" si="2"/>
        <v>138</v>
      </c>
      <c r="X17" s="903">
        <f t="shared" si="11"/>
        <v>81.65680473372781</v>
      </c>
    </row>
    <row r="18" spans="1:24" ht="20.100000000000001" customHeight="1" x14ac:dyDescent="0.25">
      <c r="A18" s="395"/>
      <c r="B18" s="67"/>
      <c r="C18" s="67"/>
      <c r="D18" s="229"/>
      <c r="E18" s="229"/>
      <c r="F18" s="229"/>
      <c r="G18" s="229"/>
      <c r="H18" s="862"/>
      <c r="I18" s="229"/>
      <c r="J18" s="862"/>
      <c r="K18" s="229"/>
      <c r="L18" s="901"/>
      <c r="M18" s="229"/>
      <c r="N18" s="862"/>
      <c r="O18" s="229"/>
      <c r="P18" s="902"/>
      <c r="Q18" s="229"/>
      <c r="R18" s="862"/>
      <c r="S18" s="524"/>
      <c r="T18" s="903"/>
      <c r="U18" s="524"/>
      <c r="V18" s="905"/>
      <c r="W18" s="524"/>
      <c r="X18" s="903"/>
    </row>
    <row r="19" spans="1:24" ht="20.100000000000001" customHeight="1" thickBot="1" x14ac:dyDescent="0.3">
      <c r="A19" s="406" t="s">
        <v>476</v>
      </c>
      <c r="B19" s="407"/>
      <c r="C19" s="408"/>
      <c r="D19" s="973">
        <f>SUM(D11:D18)</f>
        <v>1061</v>
      </c>
      <c r="E19" s="973">
        <f>SUM(E11:E18)</f>
        <v>955</v>
      </c>
      <c r="F19" s="973">
        <f>SUM(F11:F18)</f>
        <v>2016</v>
      </c>
      <c r="G19" s="973">
        <f>SUM(G11:G18)</f>
        <v>969</v>
      </c>
      <c r="H19" s="974">
        <f t="shared" si="3"/>
        <v>91.328934967012259</v>
      </c>
      <c r="I19" s="973">
        <f>SUM(I11:I18)</f>
        <v>931</v>
      </c>
      <c r="J19" s="974">
        <f t="shared" si="4"/>
        <v>97.486910994764401</v>
      </c>
      <c r="K19" s="973">
        <f>SUM(K11:K18)</f>
        <v>1900</v>
      </c>
      <c r="L19" s="1069">
        <f t="shared" si="5"/>
        <v>94.246031746031747</v>
      </c>
      <c r="M19" s="973">
        <f>SUM(M11:M18)</f>
        <v>975</v>
      </c>
      <c r="N19" s="974">
        <f t="shared" si="6"/>
        <v>91.89443920829406</v>
      </c>
      <c r="O19" s="973">
        <f>SUM(O11:O18)</f>
        <v>926</v>
      </c>
      <c r="P19" s="1015">
        <f t="shared" si="7"/>
        <v>96.963350785340324</v>
      </c>
      <c r="Q19" s="973">
        <f>SUM(Q11:Q18)</f>
        <v>1901</v>
      </c>
      <c r="R19" s="974">
        <f t="shared" si="8"/>
        <v>94.295634920634924</v>
      </c>
      <c r="S19" s="1070">
        <f>SUM(S11:S18)</f>
        <v>725</v>
      </c>
      <c r="T19" s="1071">
        <f t="shared" si="9"/>
        <v>68.331762488218658</v>
      </c>
      <c r="U19" s="1070">
        <f>SUM(U11:U18)</f>
        <v>735</v>
      </c>
      <c r="V19" s="1072">
        <f t="shared" si="10"/>
        <v>76.96335078534031</v>
      </c>
      <c r="W19" s="1070">
        <f>SUM(W11:W18)</f>
        <v>1460</v>
      </c>
      <c r="X19" s="1071">
        <f t="shared" si="11"/>
        <v>72.420634920634924</v>
      </c>
    </row>
    <row r="20" spans="1:24" ht="18.75" customHeight="1" x14ac:dyDescent="0.25">
      <c r="A20" s="409"/>
      <c r="B20" s="409"/>
      <c r="C20" s="409"/>
      <c r="D20" s="409"/>
      <c r="E20" s="409"/>
      <c r="F20" s="409"/>
      <c r="G20" s="409"/>
      <c r="H20" s="409"/>
      <c r="I20" s="409"/>
      <c r="J20" s="409"/>
      <c r="K20" s="409"/>
      <c r="L20" s="409"/>
      <c r="M20" s="409"/>
      <c r="N20" s="409"/>
      <c r="O20" s="409"/>
      <c r="P20" s="402"/>
      <c r="Q20" s="402"/>
      <c r="R20" s="402"/>
    </row>
    <row r="21" spans="1:24" x14ac:dyDescent="0.25">
      <c r="A21" s="544" t="s">
        <v>548</v>
      </c>
      <c r="D21" s="63" t="s">
        <v>1307</v>
      </c>
    </row>
    <row r="23" spans="1:24" x14ac:dyDescent="0.25">
      <c r="J23" s="231"/>
      <c r="P23" s="231"/>
    </row>
  </sheetData>
  <mergeCells count="17">
    <mergeCell ref="M8:N8"/>
    <mergeCell ref="A3:X3"/>
    <mergeCell ref="A7:A9"/>
    <mergeCell ref="B7:B9"/>
    <mergeCell ref="C7:C9"/>
    <mergeCell ref="D7:F8"/>
    <mergeCell ref="G7:L7"/>
    <mergeCell ref="G8:H8"/>
    <mergeCell ref="I8:J8"/>
    <mergeCell ref="K8:L8"/>
    <mergeCell ref="S7:X7"/>
    <mergeCell ref="S8:T8"/>
    <mergeCell ref="U8:V8"/>
    <mergeCell ref="W8:X8"/>
    <mergeCell ref="O8:P8"/>
    <mergeCell ref="Q8:R8"/>
    <mergeCell ref="M7:R7"/>
  </mergeCells>
  <conditionalFormatting sqref="P23 J23">
    <cfRule type="cellIs" dxfId="1" priority="1" stopIfTrue="1" operator="notEqual">
      <formula>#REF!</formula>
    </cfRule>
  </conditionalFormatting>
  <printOptions horizontalCentered="1"/>
  <pageMargins left="1.23" right="0.9" top="1.1499999999999999" bottom="0.9" header="0" footer="0"/>
  <pageSetup paperSize="9" scale="48" orientation="landscape" horizontalDpi="300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tabColor rgb="FF92D050"/>
    <pageSetUpPr fitToPage="1"/>
  </sheetPr>
  <dimension ref="A1:O22"/>
  <sheetViews>
    <sheetView topLeftCell="D1" zoomScaleNormal="100" workbookViewId="0">
      <selection activeCell="I9" sqref="I9"/>
    </sheetView>
  </sheetViews>
  <sheetFormatPr defaultColWidth="9.140625" defaultRowHeight="15" x14ac:dyDescent="0.25"/>
  <cols>
    <col min="1" max="1" width="5.7109375" style="63" customWidth="1"/>
    <col min="2" max="3" width="22.7109375" style="63" customWidth="1"/>
    <col min="4" max="9" width="18.7109375" style="63" customWidth="1"/>
    <col min="10" max="12" width="10.7109375" style="63" customWidth="1"/>
    <col min="13" max="256" width="9.140625" style="63"/>
    <col min="257" max="257" width="5.7109375" style="63" customWidth="1"/>
    <col min="258" max="259" width="22.7109375" style="63" customWidth="1"/>
    <col min="260" max="265" width="18.7109375" style="63" customWidth="1"/>
    <col min="266" max="268" width="10.7109375" style="63" customWidth="1"/>
    <col min="269" max="512" width="9.140625" style="63"/>
    <col min="513" max="513" width="5.7109375" style="63" customWidth="1"/>
    <col min="514" max="515" width="22.7109375" style="63" customWidth="1"/>
    <col min="516" max="521" width="18.7109375" style="63" customWidth="1"/>
    <col min="522" max="524" width="10.7109375" style="63" customWidth="1"/>
    <col min="525" max="768" width="9.140625" style="63"/>
    <col min="769" max="769" width="5.7109375" style="63" customWidth="1"/>
    <col min="770" max="771" width="22.7109375" style="63" customWidth="1"/>
    <col min="772" max="777" width="18.7109375" style="63" customWidth="1"/>
    <col min="778" max="780" width="10.7109375" style="63" customWidth="1"/>
    <col min="781" max="1024" width="9.140625" style="63"/>
    <col min="1025" max="1025" width="5.7109375" style="63" customWidth="1"/>
    <col min="1026" max="1027" width="22.7109375" style="63" customWidth="1"/>
    <col min="1028" max="1033" width="18.7109375" style="63" customWidth="1"/>
    <col min="1034" max="1036" width="10.7109375" style="63" customWidth="1"/>
    <col min="1037" max="1280" width="9.140625" style="63"/>
    <col min="1281" max="1281" width="5.7109375" style="63" customWidth="1"/>
    <col min="1282" max="1283" width="22.7109375" style="63" customWidth="1"/>
    <col min="1284" max="1289" width="18.7109375" style="63" customWidth="1"/>
    <col min="1290" max="1292" width="10.7109375" style="63" customWidth="1"/>
    <col min="1293" max="1536" width="9.140625" style="63"/>
    <col min="1537" max="1537" width="5.7109375" style="63" customWidth="1"/>
    <col min="1538" max="1539" width="22.7109375" style="63" customWidth="1"/>
    <col min="1540" max="1545" width="18.7109375" style="63" customWidth="1"/>
    <col min="1546" max="1548" width="10.7109375" style="63" customWidth="1"/>
    <col min="1549" max="1792" width="9.140625" style="63"/>
    <col min="1793" max="1793" width="5.7109375" style="63" customWidth="1"/>
    <col min="1794" max="1795" width="22.7109375" style="63" customWidth="1"/>
    <col min="1796" max="1801" width="18.7109375" style="63" customWidth="1"/>
    <col min="1802" max="1804" width="10.7109375" style="63" customWidth="1"/>
    <col min="1805" max="2048" width="9.140625" style="63"/>
    <col min="2049" max="2049" width="5.7109375" style="63" customWidth="1"/>
    <col min="2050" max="2051" width="22.7109375" style="63" customWidth="1"/>
    <col min="2052" max="2057" width="18.7109375" style="63" customWidth="1"/>
    <col min="2058" max="2060" width="10.7109375" style="63" customWidth="1"/>
    <col min="2061" max="2304" width="9.140625" style="63"/>
    <col min="2305" max="2305" width="5.7109375" style="63" customWidth="1"/>
    <col min="2306" max="2307" width="22.7109375" style="63" customWidth="1"/>
    <col min="2308" max="2313" width="18.7109375" style="63" customWidth="1"/>
    <col min="2314" max="2316" width="10.7109375" style="63" customWidth="1"/>
    <col min="2317" max="2560" width="9.140625" style="63"/>
    <col min="2561" max="2561" width="5.7109375" style="63" customWidth="1"/>
    <col min="2562" max="2563" width="22.7109375" style="63" customWidth="1"/>
    <col min="2564" max="2569" width="18.7109375" style="63" customWidth="1"/>
    <col min="2570" max="2572" width="10.7109375" style="63" customWidth="1"/>
    <col min="2573" max="2816" width="9.140625" style="63"/>
    <col min="2817" max="2817" width="5.7109375" style="63" customWidth="1"/>
    <col min="2818" max="2819" width="22.7109375" style="63" customWidth="1"/>
    <col min="2820" max="2825" width="18.7109375" style="63" customWidth="1"/>
    <col min="2826" max="2828" width="10.7109375" style="63" customWidth="1"/>
    <col min="2829" max="3072" width="9.140625" style="63"/>
    <col min="3073" max="3073" width="5.7109375" style="63" customWidth="1"/>
    <col min="3074" max="3075" width="22.7109375" style="63" customWidth="1"/>
    <col min="3076" max="3081" width="18.7109375" style="63" customWidth="1"/>
    <col min="3082" max="3084" width="10.7109375" style="63" customWidth="1"/>
    <col min="3085" max="3328" width="9.140625" style="63"/>
    <col min="3329" max="3329" width="5.7109375" style="63" customWidth="1"/>
    <col min="3330" max="3331" width="22.7109375" style="63" customWidth="1"/>
    <col min="3332" max="3337" width="18.7109375" style="63" customWidth="1"/>
    <col min="3338" max="3340" width="10.7109375" style="63" customWidth="1"/>
    <col min="3341" max="3584" width="9.140625" style="63"/>
    <col min="3585" max="3585" width="5.7109375" style="63" customWidth="1"/>
    <col min="3586" max="3587" width="22.7109375" style="63" customWidth="1"/>
    <col min="3588" max="3593" width="18.7109375" style="63" customWidth="1"/>
    <col min="3594" max="3596" width="10.7109375" style="63" customWidth="1"/>
    <col min="3597" max="3840" width="9.140625" style="63"/>
    <col min="3841" max="3841" width="5.7109375" style="63" customWidth="1"/>
    <col min="3842" max="3843" width="22.7109375" style="63" customWidth="1"/>
    <col min="3844" max="3849" width="18.7109375" style="63" customWidth="1"/>
    <col min="3850" max="3852" width="10.7109375" style="63" customWidth="1"/>
    <col min="3853" max="4096" width="9.140625" style="63"/>
    <col min="4097" max="4097" width="5.7109375" style="63" customWidth="1"/>
    <col min="4098" max="4099" width="22.7109375" style="63" customWidth="1"/>
    <col min="4100" max="4105" width="18.7109375" style="63" customWidth="1"/>
    <col min="4106" max="4108" width="10.7109375" style="63" customWidth="1"/>
    <col min="4109" max="4352" width="9.140625" style="63"/>
    <col min="4353" max="4353" width="5.7109375" style="63" customWidth="1"/>
    <col min="4354" max="4355" width="22.7109375" style="63" customWidth="1"/>
    <col min="4356" max="4361" width="18.7109375" style="63" customWidth="1"/>
    <col min="4362" max="4364" width="10.7109375" style="63" customWidth="1"/>
    <col min="4365" max="4608" width="9.140625" style="63"/>
    <col min="4609" max="4609" width="5.7109375" style="63" customWidth="1"/>
    <col min="4610" max="4611" width="22.7109375" style="63" customWidth="1"/>
    <col min="4612" max="4617" width="18.7109375" style="63" customWidth="1"/>
    <col min="4618" max="4620" width="10.7109375" style="63" customWidth="1"/>
    <col min="4621" max="4864" width="9.140625" style="63"/>
    <col min="4865" max="4865" width="5.7109375" style="63" customWidth="1"/>
    <col min="4866" max="4867" width="22.7109375" style="63" customWidth="1"/>
    <col min="4868" max="4873" width="18.7109375" style="63" customWidth="1"/>
    <col min="4874" max="4876" width="10.7109375" style="63" customWidth="1"/>
    <col min="4877" max="5120" width="9.140625" style="63"/>
    <col min="5121" max="5121" width="5.7109375" style="63" customWidth="1"/>
    <col min="5122" max="5123" width="22.7109375" style="63" customWidth="1"/>
    <col min="5124" max="5129" width="18.7109375" style="63" customWidth="1"/>
    <col min="5130" max="5132" width="10.7109375" style="63" customWidth="1"/>
    <col min="5133" max="5376" width="9.140625" style="63"/>
    <col min="5377" max="5377" width="5.7109375" style="63" customWidth="1"/>
    <col min="5378" max="5379" width="22.7109375" style="63" customWidth="1"/>
    <col min="5380" max="5385" width="18.7109375" style="63" customWidth="1"/>
    <col min="5386" max="5388" width="10.7109375" style="63" customWidth="1"/>
    <col min="5389" max="5632" width="9.140625" style="63"/>
    <col min="5633" max="5633" width="5.7109375" style="63" customWidth="1"/>
    <col min="5634" max="5635" width="22.7109375" style="63" customWidth="1"/>
    <col min="5636" max="5641" width="18.7109375" style="63" customWidth="1"/>
    <col min="5642" max="5644" width="10.7109375" style="63" customWidth="1"/>
    <col min="5645" max="5888" width="9.140625" style="63"/>
    <col min="5889" max="5889" width="5.7109375" style="63" customWidth="1"/>
    <col min="5890" max="5891" width="22.7109375" style="63" customWidth="1"/>
    <col min="5892" max="5897" width="18.7109375" style="63" customWidth="1"/>
    <col min="5898" max="5900" width="10.7109375" style="63" customWidth="1"/>
    <col min="5901" max="6144" width="9.140625" style="63"/>
    <col min="6145" max="6145" width="5.7109375" style="63" customWidth="1"/>
    <col min="6146" max="6147" width="22.7109375" style="63" customWidth="1"/>
    <col min="6148" max="6153" width="18.7109375" style="63" customWidth="1"/>
    <col min="6154" max="6156" width="10.7109375" style="63" customWidth="1"/>
    <col min="6157" max="6400" width="9.140625" style="63"/>
    <col min="6401" max="6401" width="5.7109375" style="63" customWidth="1"/>
    <col min="6402" max="6403" width="22.7109375" style="63" customWidth="1"/>
    <col min="6404" max="6409" width="18.7109375" style="63" customWidth="1"/>
    <col min="6410" max="6412" width="10.7109375" style="63" customWidth="1"/>
    <col min="6413" max="6656" width="9.140625" style="63"/>
    <col min="6657" max="6657" width="5.7109375" style="63" customWidth="1"/>
    <col min="6658" max="6659" width="22.7109375" style="63" customWidth="1"/>
    <col min="6660" max="6665" width="18.7109375" style="63" customWidth="1"/>
    <col min="6666" max="6668" width="10.7109375" style="63" customWidth="1"/>
    <col min="6669" max="6912" width="9.140625" style="63"/>
    <col min="6913" max="6913" width="5.7109375" style="63" customWidth="1"/>
    <col min="6914" max="6915" width="22.7109375" style="63" customWidth="1"/>
    <col min="6916" max="6921" width="18.7109375" style="63" customWidth="1"/>
    <col min="6922" max="6924" width="10.7109375" style="63" customWidth="1"/>
    <col min="6925" max="7168" width="9.140625" style="63"/>
    <col min="7169" max="7169" width="5.7109375" style="63" customWidth="1"/>
    <col min="7170" max="7171" width="22.7109375" style="63" customWidth="1"/>
    <col min="7172" max="7177" width="18.7109375" style="63" customWidth="1"/>
    <col min="7178" max="7180" width="10.7109375" style="63" customWidth="1"/>
    <col min="7181" max="7424" width="9.140625" style="63"/>
    <col min="7425" max="7425" width="5.7109375" style="63" customWidth="1"/>
    <col min="7426" max="7427" width="22.7109375" style="63" customWidth="1"/>
    <col min="7428" max="7433" width="18.7109375" style="63" customWidth="1"/>
    <col min="7434" max="7436" width="10.7109375" style="63" customWidth="1"/>
    <col min="7437" max="7680" width="9.140625" style="63"/>
    <col min="7681" max="7681" width="5.7109375" style="63" customWidth="1"/>
    <col min="7682" max="7683" width="22.7109375" style="63" customWidth="1"/>
    <col min="7684" max="7689" width="18.7109375" style="63" customWidth="1"/>
    <col min="7690" max="7692" width="10.7109375" style="63" customWidth="1"/>
    <col min="7693" max="7936" width="9.140625" style="63"/>
    <col min="7937" max="7937" width="5.7109375" style="63" customWidth="1"/>
    <col min="7938" max="7939" width="22.7109375" style="63" customWidth="1"/>
    <col min="7940" max="7945" width="18.7109375" style="63" customWidth="1"/>
    <col min="7946" max="7948" width="10.7109375" style="63" customWidth="1"/>
    <col min="7949" max="8192" width="9.140625" style="63"/>
    <col min="8193" max="8193" width="5.7109375" style="63" customWidth="1"/>
    <col min="8194" max="8195" width="22.7109375" style="63" customWidth="1"/>
    <col min="8196" max="8201" width="18.7109375" style="63" customWidth="1"/>
    <col min="8202" max="8204" width="10.7109375" style="63" customWidth="1"/>
    <col min="8205" max="8448" width="9.140625" style="63"/>
    <col min="8449" max="8449" width="5.7109375" style="63" customWidth="1"/>
    <col min="8450" max="8451" width="22.7109375" style="63" customWidth="1"/>
    <col min="8452" max="8457" width="18.7109375" style="63" customWidth="1"/>
    <col min="8458" max="8460" width="10.7109375" style="63" customWidth="1"/>
    <col min="8461" max="8704" width="9.140625" style="63"/>
    <col min="8705" max="8705" width="5.7109375" style="63" customWidth="1"/>
    <col min="8706" max="8707" width="22.7109375" style="63" customWidth="1"/>
    <col min="8708" max="8713" width="18.7109375" style="63" customWidth="1"/>
    <col min="8714" max="8716" width="10.7109375" style="63" customWidth="1"/>
    <col min="8717" max="8960" width="9.140625" style="63"/>
    <col min="8961" max="8961" width="5.7109375" style="63" customWidth="1"/>
    <col min="8962" max="8963" width="22.7109375" style="63" customWidth="1"/>
    <col min="8964" max="8969" width="18.7109375" style="63" customWidth="1"/>
    <col min="8970" max="8972" width="10.7109375" style="63" customWidth="1"/>
    <col min="8973" max="9216" width="9.140625" style="63"/>
    <col min="9217" max="9217" width="5.7109375" style="63" customWidth="1"/>
    <col min="9218" max="9219" width="22.7109375" style="63" customWidth="1"/>
    <col min="9220" max="9225" width="18.7109375" style="63" customWidth="1"/>
    <col min="9226" max="9228" width="10.7109375" style="63" customWidth="1"/>
    <col min="9229" max="9472" width="9.140625" style="63"/>
    <col min="9473" max="9473" width="5.7109375" style="63" customWidth="1"/>
    <col min="9474" max="9475" width="22.7109375" style="63" customWidth="1"/>
    <col min="9476" max="9481" width="18.7109375" style="63" customWidth="1"/>
    <col min="9482" max="9484" width="10.7109375" style="63" customWidth="1"/>
    <col min="9485" max="9728" width="9.140625" style="63"/>
    <col min="9729" max="9729" width="5.7109375" style="63" customWidth="1"/>
    <col min="9730" max="9731" width="22.7109375" style="63" customWidth="1"/>
    <col min="9732" max="9737" width="18.7109375" style="63" customWidth="1"/>
    <col min="9738" max="9740" width="10.7109375" style="63" customWidth="1"/>
    <col min="9741" max="9984" width="9.140625" style="63"/>
    <col min="9985" max="9985" width="5.7109375" style="63" customWidth="1"/>
    <col min="9986" max="9987" width="22.7109375" style="63" customWidth="1"/>
    <col min="9988" max="9993" width="18.7109375" style="63" customWidth="1"/>
    <col min="9994" max="9996" width="10.7109375" style="63" customWidth="1"/>
    <col min="9997" max="10240" width="9.140625" style="63"/>
    <col min="10241" max="10241" width="5.7109375" style="63" customWidth="1"/>
    <col min="10242" max="10243" width="22.7109375" style="63" customWidth="1"/>
    <col min="10244" max="10249" width="18.7109375" style="63" customWidth="1"/>
    <col min="10250" max="10252" width="10.7109375" style="63" customWidth="1"/>
    <col min="10253" max="10496" width="9.140625" style="63"/>
    <col min="10497" max="10497" width="5.7109375" style="63" customWidth="1"/>
    <col min="10498" max="10499" width="22.7109375" style="63" customWidth="1"/>
    <col min="10500" max="10505" width="18.7109375" style="63" customWidth="1"/>
    <col min="10506" max="10508" width="10.7109375" style="63" customWidth="1"/>
    <col min="10509" max="10752" width="9.140625" style="63"/>
    <col min="10753" max="10753" width="5.7109375" style="63" customWidth="1"/>
    <col min="10754" max="10755" width="22.7109375" style="63" customWidth="1"/>
    <col min="10756" max="10761" width="18.7109375" style="63" customWidth="1"/>
    <col min="10762" max="10764" width="10.7109375" style="63" customWidth="1"/>
    <col min="10765" max="11008" width="9.140625" style="63"/>
    <col min="11009" max="11009" width="5.7109375" style="63" customWidth="1"/>
    <col min="11010" max="11011" width="22.7109375" style="63" customWidth="1"/>
    <col min="11012" max="11017" width="18.7109375" style="63" customWidth="1"/>
    <col min="11018" max="11020" width="10.7109375" style="63" customWidth="1"/>
    <col min="11021" max="11264" width="9.140625" style="63"/>
    <col min="11265" max="11265" width="5.7109375" style="63" customWidth="1"/>
    <col min="11266" max="11267" width="22.7109375" style="63" customWidth="1"/>
    <col min="11268" max="11273" width="18.7109375" style="63" customWidth="1"/>
    <col min="11274" max="11276" width="10.7109375" style="63" customWidth="1"/>
    <col min="11277" max="11520" width="9.140625" style="63"/>
    <col min="11521" max="11521" width="5.7109375" style="63" customWidth="1"/>
    <col min="11522" max="11523" width="22.7109375" style="63" customWidth="1"/>
    <col min="11524" max="11529" width="18.7109375" style="63" customWidth="1"/>
    <col min="11530" max="11532" width="10.7109375" style="63" customWidth="1"/>
    <col min="11533" max="11776" width="9.140625" style="63"/>
    <col min="11777" max="11777" width="5.7109375" style="63" customWidth="1"/>
    <col min="11778" max="11779" width="22.7109375" style="63" customWidth="1"/>
    <col min="11780" max="11785" width="18.7109375" style="63" customWidth="1"/>
    <col min="11786" max="11788" width="10.7109375" style="63" customWidth="1"/>
    <col min="11789" max="12032" width="9.140625" style="63"/>
    <col min="12033" max="12033" width="5.7109375" style="63" customWidth="1"/>
    <col min="12034" max="12035" width="22.7109375" style="63" customWidth="1"/>
    <col min="12036" max="12041" width="18.7109375" style="63" customWidth="1"/>
    <col min="12042" max="12044" width="10.7109375" style="63" customWidth="1"/>
    <col min="12045" max="12288" width="9.140625" style="63"/>
    <col min="12289" max="12289" width="5.7109375" style="63" customWidth="1"/>
    <col min="12290" max="12291" width="22.7109375" style="63" customWidth="1"/>
    <col min="12292" max="12297" width="18.7109375" style="63" customWidth="1"/>
    <col min="12298" max="12300" width="10.7109375" style="63" customWidth="1"/>
    <col min="12301" max="12544" width="9.140625" style="63"/>
    <col min="12545" max="12545" width="5.7109375" style="63" customWidth="1"/>
    <col min="12546" max="12547" width="22.7109375" style="63" customWidth="1"/>
    <col min="12548" max="12553" width="18.7109375" style="63" customWidth="1"/>
    <col min="12554" max="12556" width="10.7109375" style="63" customWidth="1"/>
    <col min="12557" max="12800" width="9.140625" style="63"/>
    <col min="12801" max="12801" width="5.7109375" style="63" customWidth="1"/>
    <col min="12802" max="12803" width="22.7109375" style="63" customWidth="1"/>
    <col min="12804" max="12809" width="18.7109375" style="63" customWidth="1"/>
    <col min="12810" max="12812" width="10.7109375" style="63" customWidth="1"/>
    <col min="12813" max="13056" width="9.140625" style="63"/>
    <col min="13057" max="13057" width="5.7109375" style="63" customWidth="1"/>
    <col min="13058" max="13059" width="22.7109375" style="63" customWidth="1"/>
    <col min="13060" max="13065" width="18.7109375" style="63" customWidth="1"/>
    <col min="13066" max="13068" width="10.7109375" style="63" customWidth="1"/>
    <col min="13069" max="13312" width="9.140625" style="63"/>
    <col min="13313" max="13313" width="5.7109375" style="63" customWidth="1"/>
    <col min="13314" max="13315" width="22.7109375" style="63" customWidth="1"/>
    <col min="13316" max="13321" width="18.7109375" style="63" customWidth="1"/>
    <col min="13322" max="13324" width="10.7109375" style="63" customWidth="1"/>
    <col min="13325" max="13568" width="9.140625" style="63"/>
    <col min="13569" max="13569" width="5.7109375" style="63" customWidth="1"/>
    <col min="13570" max="13571" width="22.7109375" style="63" customWidth="1"/>
    <col min="13572" max="13577" width="18.7109375" style="63" customWidth="1"/>
    <col min="13578" max="13580" width="10.7109375" style="63" customWidth="1"/>
    <col min="13581" max="13824" width="9.140625" style="63"/>
    <col min="13825" max="13825" width="5.7109375" style="63" customWidth="1"/>
    <col min="13826" max="13827" width="22.7109375" style="63" customWidth="1"/>
    <col min="13828" max="13833" width="18.7109375" style="63" customWidth="1"/>
    <col min="13834" max="13836" width="10.7109375" style="63" customWidth="1"/>
    <col min="13837" max="14080" width="9.140625" style="63"/>
    <col min="14081" max="14081" width="5.7109375" style="63" customWidth="1"/>
    <col min="14082" max="14083" width="22.7109375" style="63" customWidth="1"/>
    <col min="14084" max="14089" width="18.7109375" style="63" customWidth="1"/>
    <col min="14090" max="14092" width="10.7109375" style="63" customWidth="1"/>
    <col min="14093" max="14336" width="9.140625" style="63"/>
    <col min="14337" max="14337" width="5.7109375" style="63" customWidth="1"/>
    <col min="14338" max="14339" width="22.7109375" style="63" customWidth="1"/>
    <col min="14340" max="14345" width="18.7109375" style="63" customWidth="1"/>
    <col min="14346" max="14348" width="10.7109375" style="63" customWidth="1"/>
    <col min="14349" max="14592" width="9.140625" style="63"/>
    <col min="14593" max="14593" width="5.7109375" style="63" customWidth="1"/>
    <col min="14594" max="14595" width="22.7109375" style="63" customWidth="1"/>
    <col min="14596" max="14601" width="18.7109375" style="63" customWidth="1"/>
    <col min="14602" max="14604" width="10.7109375" style="63" customWidth="1"/>
    <col min="14605" max="14848" width="9.140625" style="63"/>
    <col min="14849" max="14849" width="5.7109375" style="63" customWidth="1"/>
    <col min="14850" max="14851" width="22.7109375" style="63" customWidth="1"/>
    <col min="14852" max="14857" width="18.7109375" style="63" customWidth="1"/>
    <col min="14858" max="14860" width="10.7109375" style="63" customWidth="1"/>
    <col min="14861" max="15104" width="9.140625" style="63"/>
    <col min="15105" max="15105" width="5.7109375" style="63" customWidth="1"/>
    <col min="15106" max="15107" width="22.7109375" style="63" customWidth="1"/>
    <col min="15108" max="15113" width="18.7109375" style="63" customWidth="1"/>
    <col min="15114" max="15116" width="10.7109375" style="63" customWidth="1"/>
    <col min="15117" max="15360" width="9.140625" style="63"/>
    <col min="15361" max="15361" width="5.7109375" style="63" customWidth="1"/>
    <col min="15362" max="15363" width="22.7109375" style="63" customWidth="1"/>
    <col min="15364" max="15369" width="18.7109375" style="63" customWidth="1"/>
    <col min="15370" max="15372" width="10.7109375" style="63" customWidth="1"/>
    <col min="15373" max="15616" width="9.140625" style="63"/>
    <col min="15617" max="15617" width="5.7109375" style="63" customWidth="1"/>
    <col min="15618" max="15619" width="22.7109375" style="63" customWidth="1"/>
    <col min="15620" max="15625" width="18.7109375" style="63" customWidth="1"/>
    <col min="15626" max="15628" width="10.7109375" style="63" customWidth="1"/>
    <col min="15629" max="15872" width="9.140625" style="63"/>
    <col min="15873" max="15873" width="5.7109375" style="63" customWidth="1"/>
    <col min="15874" max="15875" width="22.7109375" style="63" customWidth="1"/>
    <col min="15876" max="15881" width="18.7109375" style="63" customWidth="1"/>
    <col min="15882" max="15884" width="10.7109375" style="63" customWidth="1"/>
    <col min="15885" max="16128" width="9.140625" style="63"/>
    <col min="16129" max="16129" width="5.7109375" style="63" customWidth="1"/>
    <col min="16130" max="16131" width="22.7109375" style="63" customWidth="1"/>
    <col min="16132" max="16137" width="18.7109375" style="63" customWidth="1"/>
    <col min="16138" max="16140" width="10.7109375" style="63" customWidth="1"/>
    <col min="16141" max="16384" width="9.140625" style="63"/>
  </cols>
  <sheetData>
    <row r="1" spans="1:15" ht="15.75" x14ac:dyDescent="0.25">
      <c r="A1" s="217" t="s">
        <v>1070</v>
      </c>
    </row>
    <row r="3" spans="1:15" ht="15.75" x14ac:dyDescent="0.25">
      <c r="A3" s="1188" t="s">
        <v>657</v>
      </c>
      <c r="B3" s="1188"/>
      <c r="C3" s="1188"/>
      <c r="D3" s="1188"/>
      <c r="E3" s="1188"/>
      <c r="F3" s="1188"/>
      <c r="G3" s="1188"/>
      <c r="H3" s="1188"/>
      <c r="I3" s="1188"/>
    </row>
    <row r="4" spans="1:15" ht="15.75" x14ac:dyDescent="0.25">
      <c r="A4" s="160"/>
      <c r="B4" s="160"/>
      <c r="C4" s="160"/>
      <c r="D4" s="427" t="str">
        <f>'1'!$E$5</f>
        <v>KABUPATEN</v>
      </c>
      <c r="E4" s="428" t="str">
        <f>'1'!$F$5</f>
        <v>BELITUNG TIMUR</v>
      </c>
      <c r="F4" s="160"/>
      <c r="G4" s="160"/>
      <c r="H4" s="160"/>
      <c r="I4" s="426"/>
      <c r="J4" s="83"/>
      <c r="K4" s="83"/>
      <c r="L4" s="83"/>
    </row>
    <row r="5" spans="1:15" ht="15.75" x14ac:dyDescent="0.25">
      <c r="A5" s="160"/>
      <c r="B5" s="160"/>
      <c r="C5" s="160"/>
      <c r="D5" s="427" t="str">
        <f>'1'!$E$6</f>
        <v>TAHUN</v>
      </c>
      <c r="E5" s="428">
        <f>'1'!$F$6</f>
        <v>2023</v>
      </c>
      <c r="F5" s="160"/>
      <c r="G5" s="160"/>
      <c r="H5" s="160"/>
      <c r="I5" s="426"/>
      <c r="J5" s="83"/>
      <c r="K5" s="83"/>
      <c r="L5" s="83"/>
    </row>
    <row r="6" spans="1:15" ht="15.75" thickBot="1" x14ac:dyDescent="0.3">
      <c r="A6" s="83"/>
      <c r="B6" s="83"/>
      <c r="C6" s="83"/>
      <c r="D6" s="85"/>
      <c r="E6" s="85"/>
      <c r="F6" s="85"/>
      <c r="G6" s="85"/>
      <c r="H6" s="85"/>
      <c r="I6" s="85"/>
      <c r="J6" s="83"/>
      <c r="K6" s="83"/>
      <c r="L6" s="83"/>
    </row>
    <row r="7" spans="1:15" ht="15" customHeight="1" x14ac:dyDescent="0.25">
      <c r="A7" s="1190" t="s">
        <v>2</v>
      </c>
      <c r="B7" s="1190" t="s">
        <v>253</v>
      </c>
      <c r="C7" s="1224" t="s">
        <v>407</v>
      </c>
      <c r="D7" s="1170" t="s">
        <v>658</v>
      </c>
      <c r="E7" s="1170"/>
      <c r="F7" s="1170"/>
      <c r="G7" s="1170" t="s">
        <v>659</v>
      </c>
      <c r="H7" s="1170"/>
      <c r="I7" s="1170"/>
      <c r="K7" s="87"/>
      <c r="L7" s="87"/>
      <c r="M7" s="87"/>
      <c r="N7" s="87"/>
      <c r="O7" s="87"/>
    </row>
    <row r="8" spans="1:15" ht="15" customHeight="1" x14ac:dyDescent="0.25">
      <c r="A8" s="1164"/>
      <c r="B8" s="1164"/>
      <c r="C8" s="1225"/>
      <c r="D8" s="1243" t="s">
        <v>255</v>
      </c>
      <c r="E8" s="1243" t="s">
        <v>660</v>
      </c>
      <c r="F8" s="1243"/>
      <c r="G8" s="1243" t="s">
        <v>255</v>
      </c>
      <c r="H8" s="1243" t="s">
        <v>661</v>
      </c>
      <c r="I8" s="1243"/>
      <c r="K8" s="87"/>
      <c r="L8" s="87"/>
      <c r="M8" s="87"/>
      <c r="N8" s="87"/>
      <c r="O8" s="87"/>
    </row>
    <row r="9" spans="1:15" ht="15.75" x14ac:dyDescent="0.25">
      <c r="A9" s="1165"/>
      <c r="B9" s="1165"/>
      <c r="C9" s="1226"/>
      <c r="D9" s="1243"/>
      <c r="E9" s="580" t="s">
        <v>255</v>
      </c>
      <c r="F9" s="581" t="s">
        <v>27</v>
      </c>
      <c r="G9" s="1243"/>
      <c r="H9" s="580" t="s">
        <v>255</v>
      </c>
      <c r="I9" s="581" t="s">
        <v>27</v>
      </c>
    </row>
    <row r="10" spans="1:15" s="747" customFormat="1" ht="12" x14ac:dyDescent="0.25">
      <c r="A10" s="745">
        <v>1</v>
      </c>
      <c r="B10" s="745">
        <v>2</v>
      </c>
      <c r="C10" s="749">
        <v>3</v>
      </c>
      <c r="D10" s="745">
        <v>4</v>
      </c>
      <c r="E10" s="745">
        <v>5</v>
      </c>
      <c r="F10" s="745">
        <v>6</v>
      </c>
      <c r="G10" s="745">
        <v>7</v>
      </c>
      <c r="H10" s="745">
        <v>8</v>
      </c>
      <c r="I10" s="745">
        <v>9</v>
      </c>
    </row>
    <row r="11" spans="1:15" ht="17.100000000000001" customHeight="1" x14ac:dyDescent="0.25">
      <c r="A11" s="725">
        <v>1</v>
      </c>
      <c r="B11" s="93" t="str">
        <f>'9'!B9</f>
        <v>Manggar</v>
      </c>
      <c r="C11" s="93" t="str">
        <f>'9'!C9</f>
        <v>Manggar</v>
      </c>
      <c r="D11" s="232">
        <f>'38'!F11</f>
        <v>625</v>
      </c>
      <c r="E11" s="232">
        <v>420</v>
      </c>
      <c r="F11" s="906">
        <f>IFERROR(E11/D11*100,0)</f>
        <v>67.2</v>
      </c>
      <c r="G11" s="232">
        <v>617</v>
      </c>
      <c r="H11" s="232">
        <v>223</v>
      </c>
      <c r="I11" s="906">
        <f>IFERROR(H11/G11*100,0)</f>
        <v>36.142625607779578</v>
      </c>
    </row>
    <row r="12" spans="1:15" ht="17.100000000000001" customHeight="1" x14ac:dyDescent="0.25">
      <c r="A12" s="724">
        <v>2</v>
      </c>
      <c r="B12" s="93" t="str">
        <f>'9'!B10</f>
        <v>Damar</v>
      </c>
      <c r="C12" s="93" t="str">
        <f>'9'!C10</f>
        <v>Mengkubang</v>
      </c>
      <c r="D12" s="232">
        <f>'38'!F12</f>
        <v>209</v>
      </c>
      <c r="E12" s="232">
        <v>134</v>
      </c>
      <c r="F12" s="906">
        <f t="shared" ref="F12:F19" si="0">IFERROR(E12/D12*100,0)</f>
        <v>64.114832535885171</v>
      </c>
      <c r="G12" s="232">
        <v>207</v>
      </c>
      <c r="H12" s="232">
        <v>140</v>
      </c>
      <c r="I12" s="906">
        <f t="shared" ref="I12:I19" si="1">IFERROR(H12/G12*100,0)</f>
        <v>67.632850241545896</v>
      </c>
    </row>
    <row r="13" spans="1:15" ht="17.100000000000001" customHeight="1" x14ac:dyDescent="0.25">
      <c r="A13" s="724">
        <v>3</v>
      </c>
      <c r="B13" s="93" t="str">
        <f>'9'!B11</f>
        <v>Kelapa Kampit</v>
      </c>
      <c r="C13" s="93" t="str">
        <f>'9'!C11</f>
        <v>Kelapa Kampit</v>
      </c>
      <c r="D13" s="232">
        <f>'38'!F13</f>
        <v>298</v>
      </c>
      <c r="E13" s="232">
        <v>183</v>
      </c>
      <c r="F13" s="906">
        <f t="shared" si="0"/>
        <v>61.409395973154361</v>
      </c>
      <c r="G13" s="232">
        <v>295</v>
      </c>
      <c r="H13" s="232">
        <v>144</v>
      </c>
      <c r="I13" s="906">
        <f t="shared" si="1"/>
        <v>48.813559322033903</v>
      </c>
    </row>
    <row r="14" spans="1:15" ht="17.100000000000001" customHeight="1" x14ac:dyDescent="0.25">
      <c r="A14" s="724">
        <v>4</v>
      </c>
      <c r="B14" s="93" t="str">
        <f>'9'!B12</f>
        <v>Gantung</v>
      </c>
      <c r="C14" s="93" t="str">
        <f>'9'!C12</f>
        <v>Gantung</v>
      </c>
      <c r="D14" s="232">
        <f>'38'!F14</f>
        <v>460</v>
      </c>
      <c r="E14" s="232">
        <v>363</v>
      </c>
      <c r="F14" s="906">
        <f t="shared" si="0"/>
        <v>78.913043478260875</v>
      </c>
      <c r="G14" s="232">
        <v>454</v>
      </c>
      <c r="H14" s="232">
        <v>276</v>
      </c>
      <c r="I14" s="906">
        <f t="shared" si="1"/>
        <v>60.792951541850215</v>
      </c>
    </row>
    <row r="15" spans="1:15" ht="17.100000000000001" customHeight="1" x14ac:dyDescent="0.25">
      <c r="A15" s="724">
        <v>5</v>
      </c>
      <c r="B15" s="93" t="str">
        <f>'9'!B13</f>
        <v>Simpang Renggiang</v>
      </c>
      <c r="C15" s="93" t="str">
        <f>'9'!C13</f>
        <v>Renggiang</v>
      </c>
      <c r="D15" s="232">
        <f>'38'!F15</f>
        <v>120</v>
      </c>
      <c r="E15" s="232">
        <v>54</v>
      </c>
      <c r="F15" s="906">
        <f t="shared" si="0"/>
        <v>45</v>
      </c>
      <c r="G15" s="232">
        <v>118</v>
      </c>
      <c r="H15" s="232">
        <v>43</v>
      </c>
      <c r="I15" s="906">
        <f t="shared" si="1"/>
        <v>36.440677966101696</v>
      </c>
    </row>
    <row r="16" spans="1:15" ht="17.100000000000001" customHeight="1" x14ac:dyDescent="0.25">
      <c r="A16" s="724">
        <v>6</v>
      </c>
      <c r="B16" s="93" t="str">
        <f>'9'!B14</f>
        <v>Simpang Pesak</v>
      </c>
      <c r="C16" s="93" t="str">
        <f>'9'!C14</f>
        <v>Simpang Pesak</v>
      </c>
      <c r="D16" s="232">
        <f>'38'!F16</f>
        <v>135</v>
      </c>
      <c r="E16" s="232">
        <v>87</v>
      </c>
      <c r="F16" s="906">
        <f t="shared" si="0"/>
        <v>64.444444444444443</v>
      </c>
      <c r="G16" s="232">
        <v>133</v>
      </c>
      <c r="H16" s="232">
        <v>49</v>
      </c>
      <c r="I16" s="906">
        <f t="shared" si="1"/>
        <v>36.84210526315789</v>
      </c>
    </row>
    <row r="17" spans="1:9" ht="17.100000000000001" customHeight="1" x14ac:dyDescent="0.25">
      <c r="A17" s="724">
        <v>7</v>
      </c>
      <c r="B17" s="93" t="str">
        <f>'9'!B15</f>
        <v>Dendang</v>
      </c>
      <c r="C17" s="93" t="str">
        <f>'9'!C15</f>
        <v>Dendang</v>
      </c>
      <c r="D17" s="232">
        <f>'38'!F17</f>
        <v>169</v>
      </c>
      <c r="E17" s="232">
        <v>104</v>
      </c>
      <c r="F17" s="906">
        <f t="shared" si="0"/>
        <v>61.53846153846154</v>
      </c>
      <c r="G17" s="232">
        <v>167</v>
      </c>
      <c r="H17" s="232">
        <v>60</v>
      </c>
      <c r="I17" s="906">
        <f t="shared" si="1"/>
        <v>35.928143712574851</v>
      </c>
    </row>
    <row r="18" spans="1:9" ht="17.100000000000001" customHeight="1" x14ac:dyDescent="0.25">
      <c r="A18" s="234"/>
      <c r="B18" s="66"/>
      <c r="C18" s="66"/>
      <c r="D18" s="235"/>
      <c r="E18" s="235"/>
      <c r="F18" s="907"/>
      <c r="G18" s="235"/>
      <c r="H18" s="235"/>
      <c r="I18" s="907"/>
    </row>
    <row r="19" spans="1:9" ht="20.100000000000001" customHeight="1" thickBot="1" x14ac:dyDescent="0.3">
      <c r="A19" s="406" t="s">
        <v>476</v>
      </c>
      <c r="B19" s="407"/>
      <c r="C19" s="408"/>
      <c r="D19" s="979">
        <f>SUM(D11:D18)</f>
        <v>2016</v>
      </c>
      <c r="E19" s="979">
        <f>SUM(E11:E18)</f>
        <v>1345</v>
      </c>
      <c r="F19" s="980">
        <f t="shared" si="0"/>
        <v>66.716269841269835</v>
      </c>
      <c r="G19" s="979">
        <f>SUM(G11:G18)</f>
        <v>1991</v>
      </c>
      <c r="H19" s="979">
        <f>SUM(H11:H18)</f>
        <v>935</v>
      </c>
      <c r="I19" s="980">
        <f t="shared" si="1"/>
        <v>46.961325966850829</v>
      </c>
    </row>
    <row r="20" spans="1:9" ht="20.100000000000001" customHeight="1" x14ac:dyDescent="0.25"/>
    <row r="21" spans="1:9" x14ac:dyDescent="0.25">
      <c r="A21" s="544" t="s">
        <v>386</v>
      </c>
    </row>
    <row r="22" spans="1:9" x14ac:dyDescent="0.25">
      <c r="A22" s="544" t="s">
        <v>662</v>
      </c>
    </row>
  </sheetData>
  <mergeCells count="10">
    <mergeCell ref="A3:I3"/>
    <mergeCell ref="A7:A9"/>
    <mergeCell ref="B7:B9"/>
    <mergeCell ref="C7:C9"/>
    <mergeCell ref="D7:F7"/>
    <mergeCell ref="G7:I7"/>
    <mergeCell ref="D8:D9"/>
    <mergeCell ref="E8:F8"/>
    <mergeCell ref="G8:G9"/>
    <mergeCell ref="H8:I8"/>
  </mergeCells>
  <printOptions horizontalCentered="1"/>
  <pageMargins left="1.35" right="0.9" top="1.1499999999999999" bottom="0.9" header="0" footer="0"/>
  <pageSetup paperSize="9" scale="75" orientation="landscape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  <pageSetUpPr fitToPage="1"/>
  </sheetPr>
  <dimension ref="A1:AA23"/>
  <sheetViews>
    <sheetView topLeftCell="F1" zoomScaleNormal="100" workbookViewId="0">
      <selection activeCell="N11" sqref="N11"/>
    </sheetView>
  </sheetViews>
  <sheetFormatPr defaultColWidth="9.140625" defaultRowHeight="15" x14ac:dyDescent="0.25"/>
  <cols>
    <col min="1" max="1" width="5.7109375" style="63" customWidth="1"/>
    <col min="2" max="3" width="21.7109375" style="63" customWidth="1"/>
    <col min="4" max="12" width="15.7109375" style="63" customWidth="1"/>
    <col min="13" max="13" width="9.7109375" style="63" bestFit="1" customWidth="1"/>
    <col min="14" max="14" width="8.28515625" style="63" customWidth="1"/>
    <col min="15" max="15" width="9.140625" style="63"/>
    <col min="16" max="16" width="8.28515625" style="63" customWidth="1"/>
    <col min="17" max="17" width="9.140625" style="63"/>
    <col min="18" max="21" width="8.28515625" style="63" customWidth="1"/>
    <col min="22" max="22" width="9.140625" style="63"/>
    <col min="23" max="23" width="8.28515625" style="63" customWidth="1"/>
    <col min="24" max="24" width="9.140625" style="63"/>
    <col min="25" max="25" width="8.28515625" style="63" customWidth="1"/>
    <col min="26" max="26" width="9.140625" style="63"/>
    <col min="27" max="27" width="8.28515625" style="63" customWidth="1"/>
    <col min="28" max="256" width="9.140625" style="63"/>
    <col min="257" max="257" width="5.7109375" style="63" customWidth="1"/>
    <col min="258" max="259" width="21.7109375" style="63" customWidth="1"/>
    <col min="260" max="268" width="15.7109375" style="63" customWidth="1"/>
    <col min="269" max="269" width="9.7109375" style="63" bestFit="1" customWidth="1"/>
    <col min="270" max="270" width="8.28515625" style="63" customWidth="1"/>
    <col min="271" max="271" width="9.140625" style="63"/>
    <col min="272" max="272" width="8.28515625" style="63" customWidth="1"/>
    <col min="273" max="273" width="9.140625" style="63"/>
    <col min="274" max="277" width="8.28515625" style="63" customWidth="1"/>
    <col min="278" max="278" width="9.140625" style="63"/>
    <col min="279" max="279" width="8.28515625" style="63" customWidth="1"/>
    <col min="280" max="280" width="9.140625" style="63"/>
    <col min="281" max="281" width="8.28515625" style="63" customWidth="1"/>
    <col min="282" max="282" width="9.140625" style="63"/>
    <col min="283" max="283" width="8.28515625" style="63" customWidth="1"/>
    <col min="284" max="512" width="9.140625" style="63"/>
    <col min="513" max="513" width="5.7109375" style="63" customWidth="1"/>
    <col min="514" max="515" width="21.7109375" style="63" customWidth="1"/>
    <col min="516" max="524" width="15.7109375" style="63" customWidth="1"/>
    <col min="525" max="525" width="9.7109375" style="63" bestFit="1" customWidth="1"/>
    <col min="526" max="526" width="8.28515625" style="63" customWidth="1"/>
    <col min="527" max="527" width="9.140625" style="63"/>
    <col min="528" max="528" width="8.28515625" style="63" customWidth="1"/>
    <col min="529" max="529" width="9.140625" style="63"/>
    <col min="530" max="533" width="8.28515625" style="63" customWidth="1"/>
    <col min="534" max="534" width="9.140625" style="63"/>
    <col min="535" max="535" width="8.28515625" style="63" customWidth="1"/>
    <col min="536" max="536" width="9.140625" style="63"/>
    <col min="537" max="537" width="8.28515625" style="63" customWidth="1"/>
    <col min="538" max="538" width="9.140625" style="63"/>
    <col min="539" max="539" width="8.28515625" style="63" customWidth="1"/>
    <col min="540" max="768" width="9.140625" style="63"/>
    <col min="769" max="769" width="5.7109375" style="63" customWidth="1"/>
    <col min="770" max="771" width="21.7109375" style="63" customWidth="1"/>
    <col min="772" max="780" width="15.7109375" style="63" customWidth="1"/>
    <col min="781" max="781" width="9.7109375" style="63" bestFit="1" customWidth="1"/>
    <col min="782" max="782" width="8.28515625" style="63" customWidth="1"/>
    <col min="783" max="783" width="9.140625" style="63"/>
    <col min="784" max="784" width="8.28515625" style="63" customWidth="1"/>
    <col min="785" max="785" width="9.140625" style="63"/>
    <col min="786" max="789" width="8.28515625" style="63" customWidth="1"/>
    <col min="790" max="790" width="9.140625" style="63"/>
    <col min="791" max="791" width="8.28515625" style="63" customWidth="1"/>
    <col min="792" max="792" width="9.140625" style="63"/>
    <col min="793" max="793" width="8.28515625" style="63" customWidth="1"/>
    <col min="794" max="794" width="9.140625" style="63"/>
    <col min="795" max="795" width="8.28515625" style="63" customWidth="1"/>
    <col min="796" max="1024" width="9.140625" style="63"/>
    <col min="1025" max="1025" width="5.7109375" style="63" customWidth="1"/>
    <col min="1026" max="1027" width="21.7109375" style="63" customWidth="1"/>
    <col min="1028" max="1036" width="15.7109375" style="63" customWidth="1"/>
    <col min="1037" max="1037" width="9.7109375" style="63" bestFit="1" customWidth="1"/>
    <col min="1038" max="1038" width="8.28515625" style="63" customWidth="1"/>
    <col min="1039" max="1039" width="9.140625" style="63"/>
    <col min="1040" max="1040" width="8.28515625" style="63" customWidth="1"/>
    <col min="1041" max="1041" width="9.140625" style="63"/>
    <col min="1042" max="1045" width="8.28515625" style="63" customWidth="1"/>
    <col min="1046" max="1046" width="9.140625" style="63"/>
    <col min="1047" max="1047" width="8.28515625" style="63" customWidth="1"/>
    <col min="1048" max="1048" width="9.140625" style="63"/>
    <col min="1049" max="1049" width="8.28515625" style="63" customWidth="1"/>
    <col min="1050" max="1050" width="9.140625" style="63"/>
    <col min="1051" max="1051" width="8.28515625" style="63" customWidth="1"/>
    <col min="1052" max="1280" width="9.140625" style="63"/>
    <col min="1281" max="1281" width="5.7109375" style="63" customWidth="1"/>
    <col min="1282" max="1283" width="21.7109375" style="63" customWidth="1"/>
    <col min="1284" max="1292" width="15.7109375" style="63" customWidth="1"/>
    <col min="1293" max="1293" width="9.7109375" style="63" bestFit="1" customWidth="1"/>
    <col min="1294" max="1294" width="8.28515625" style="63" customWidth="1"/>
    <col min="1295" max="1295" width="9.140625" style="63"/>
    <col min="1296" max="1296" width="8.28515625" style="63" customWidth="1"/>
    <col min="1297" max="1297" width="9.140625" style="63"/>
    <col min="1298" max="1301" width="8.28515625" style="63" customWidth="1"/>
    <col min="1302" max="1302" width="9.140625" style="63"/>
    <col min="1303" max="1303" width="8.28515625" style="63" customWidth="1"/>
    <col min="1304" max="1304" width="9.140625" style="63"/>
    <col min="1305" max="1305" width="8.28515625" style="63" customWidth="1"/>
    <col min="1306" max="1306" width="9.140625" style="63"/>
    <col min="1307" max="1307" width="8.28515625" style="63" customWidth="1"/>
    <col min="1308" max="1536" width="9.140625" style="63"/>
    <col min="1537" max="1537" width="5.7109375" style="63" customWidth="1"/>
    <col min="1538" max="1539" width="21.7109375" style="63" customWidth="1"/>
    <col min="1540" max="1548" width="15.7109375" style="63" customWidth="1"/>
    <col min="1549" max="1549" width="9.7109375" style="63" bestFit="1" customWidth="1"/>
    <col min="1550" max="1550" width="8.28515625" style="63" customWidth="1"/>
    <col min="1551" max="1551" width="9.140625" style="63"/>
    <col min="1552" max="1552" width="8.28515625" style="63" customWidth="1"/>
    <col min="1553" max="1553" width="9.140625" style="63"/>
    <col min="1554" max="1557" width="8.28515625" style="63" customWidth="1"/>
    <col min="1558" max="1558" width="9.140625" style="63"/>
    <col min="1559" max="1559" width="8.28515625" style="63" customWidth="1"/>
    <col min="1560" max="1560" width="9.140625" style="63"/>
    <col min="1561" max="1561" width="8.28515625" style="63" customWidth="1"/>
    <col min="1562" max="1562" width="9.140625" style="63"/>
    <col min="1563" max="1563" width="8.28515625" style="63" customWidth="1"/>
    <col min="1564" max="1792" width="9.140625" style="63"/>
    <col min="1793" max="1793" width="5.7109375" style="63" customWidth="1"/>
    <col min="1794" max="1795" width="21.7109375" style="63" customWidth="1"/>
    <col min="1796" max="1804" width="15.7109375" style="63" customWidth="1"/>
    <col min="1805" max="1805" width="9.7109375" style="63" bestFit="1" customWidth="1"/>
    <col min="1806" max="1806" width="8.28515625" style="63" customWidth="1"/>
    <col min="1807" max="1807" width="9.140625" style="63"/>
    <col min="1808" max="1808" width="8.28515625" style="63" customWidth="1"/>
    <col min="1809" max="1809" width="9.140625" style="63"/>
    <col min="1810" max="1813" width="8.28515625" style="63" customWidth="1"/>
    <col min="1814" max="1814" width="9.140625" style="63"/>
    <col min="1815" max="1815" width="8.28515625" style="63" customWidth="1"/>
    <col min="1816" max="1816" width="9.140625" style="63"/>
    <col min="1817" max="1817" width="8.28515625" style="63" customWidth="1"/>
    <col min="1818" max="1818" width="9.140625" style="63"/>
    <col min="1819" max="1819" width="8.28515625" style="63" customWidth="1"/>
    <col min="1820" max="2048" width="9.140625" style="63"/>
    <col min="2049" max="2049" width="5.7109375" style="63" customWidth="1"/>
    <col min="2050" max="2051" width="21.7109375" style="63" customWidth="1"/>
    <col min="2052" max="2060" width="15.7109375" style="63" customWidth="1"/>
    <col min="2061" max="2061" width="9.7109375" style="63" bestFit="1" customWidth="1"/>
    <col min="2062" max="2062" width="8.28515625" style="63" customWidth="1"/>
    <col min="2063" max="2063" width="9.140625" style="63"/>
    <col min="2064" max="2064" width="8.28515625" style="63" customWidth="1"/>
    <col min="2065" max="2065" width="9.140625" style="63"/>
    <col min="2066" max="2069" width="8.28515625" style="63" customWidth="1"/>
    <col min="2070" max="2070" width="9.140625" style="63"/>
    <col min="2071" max="2071" width="8.28515625" style="63" customWidth="1"/>
    <col min="2072" max="2072" width="9.140625" style="63"/>
    <col min="2073" max="2073" width="8.28515625" style="63" customWidth="1"/>
    <col min="2074" max="2074" width="9.140625" style="63"/>
    <col min="2075" max="2075" width="8.28515625" style="63" customWidth="1"/>
    <col min="2076" max="2304" width="9.140625" style="63"/>
    <col min="2305" max="2305" width="5.7109375" style="63" customWidth="1"/>
    <col min="2306" max="2307" width="21.7109375" style="63" customWidth="1"/>
    <col min="2308" max="2316" width="15.7109375" style="63" customWidth="1"/>
    <col min="2317" max="2317" width="9.7109375" style="63" bestFit="1" customWidth="1"/>
    <col min="2318" max="2318" width="8.28515625" style="63" customWidth="1"/>
    <col min="2319" max="2319" width="9.140625" style="63"/>
    <col min="2320" max="2320" width="8.28515625" style="63" customWidth="1"/>
    <col min="2321" max="2321" width="9.140625" style="63"/>
    <col min="2322" max="2325" width="8.28515625" style="63" customWidth="1"/>
    <col min="2326" max="2326" width="9.140625" style="63"/>
    <col min="2327" max="2327" width="8.28515625" style="63" customWidth="1"/>
    <col min="2328" max="2328" width="9.140625" style="63"/>
    <col min="2329" max="2329" width="8.28515625" style="63" customWidth="1"/>
    <col min="2330" max="2330" width="9.140625" style="63"/>
    <col min="2331" max="2331" width="8.28515625" style="63" customWidth="1"/>
    <col min="2332" max="2560" width="9.140625" style="63"/>
    <col min="2561" max="2561" width="5.7109375" style="63" customWidth="1"/>
    <col min="2562" max="2563" width="21.7109375" style="63" customWidth="1"/>
    <col min="2564" max="2572" width="15.7109375" style="63" customWidth="1"/>
    <col min="2573" max="2573" width="9.7109375" style="63" bestFit="1" customWidth="1"/>
    <col min="2574" max="2574" width="8.28515625" style="63" customWidth="1"/>
    <col min="2575" max="2575" width="9.140625" style="63"/>
    <col min="2576" max="2576" width="8.28515625" style="63" customWidth="1"/>
    <col min="2577" max="2577" width="9.140625" style="63"/>
    <col min="2578" max="2581" width="8.28515625" style="63" customWidth="1"/>
    <col min="2582" max="2582" width="9.140625" style="63"/>
    <col min="2583" max="2583" width="8.28515625" style="63" customWidth="1"/>
    <col min="2584" max="2584" width="9.140625" style="63"/>
    <col min="2585" max="2585" width="8.28515625" style="63" customWidth="1"/>
    <col min="2586" max="2586" width="9.140625" style="63"/>
    <col min="2587" max="2587" width="8.28515625" style="63" customWidth="1"/>
    <col min="2588" max="2816" width="9.140625" style="63"/>
    <col min="2817" max="2817" width="5.7109375" style="63" customWidth="1"/>
    <col min="2818" max="2819" width="21.7109375" style="63" customWidth="1"/>
    <col min="2820" max="2828" width="15.7109375" style="63" customWidth="1"/>
    <col min="2829" max="2829" width="9.7109375" style="63" bestFit="1" customWidth="1"/>
    <col min="2830" max="2830" width="8.28515625" style="63" customWidth="1"/>
    <col min="2831" max="2831" width="9.140625" style="63"/>
    <col min="2832" max="2832" width="8.28515625" style="63" customWidth="1"/>
    <col min="2833" max="2833" width="9.140625" style="63"/>
    <col min="2834" max="2837" width="8.28515625" style="63" customWidth="1"/>
    <col min="2838" max="2838" width="9.140625" style="63"/>
    <col min="2839" max="2839" width="8.28515625" style="63" customWidth="1"/>
    <col min="2840" max="2840" width="9.140625" style="63"/>
    <col min="2841" max="2841" width="8.28515625" style="63" customWidth="1"/>
    <col min="2842" max="2842" width="9.140625" style="63"/>
    <col min="2843" max="2843" width="8.28515625" style="63" customWidth="1"/>
    <col min="2844" max="3072" width="9.140625" style="63"/>
    <col min="3073" max="3073" width="5.7109375" style="63" customWidth="1"/>
    <col min="3074" max="3075" width="21.7109375" style="63" customWidth="1"/>
    <col min="3076" max="3084" width="15.7109375" style="63" customWidth="1"/>
    <col min="3085" max="3085" width="9.7109375" style="63" bestFit="1" customWidth="1"/>
    <col min="3086" max="3086" width="8.28515625" style="63" customWidth="1"/>
    <col min="3087" max="3087" width="9.140625" style="63"/>
    <col min="3088" max="3088" width="8.28515625" style="63" customWidth="1"/>
    <col min="3089" max="3089" width="9.140625" style="63"/>
    <col min="3090" max="3093" width="8.28515625" style="63" customWidth="1"/>
    <col min="3094" max="3094" width="9.140625" style="63"/>
    <col min="3095" max="3095" width="8.28515625" style="63" customWidth="1"/>
    <col min="3096" max="3096" width="9.140625" style="63"/>
    <col min="3097" max="3097" width="8.28515625" style="63" customWidth="1"/>
    <col min="3098" max="3098" width="9.140625" style="63"/>
    <col min="3099" max="3099" width="8.28515625" style="63" customWidth="1"/>
    <col min="3100" max="3328" width="9.140625" style="63"/>
    <col min="3329" max="3329" width="5.7109375" style="63" customWidth="1"/>
    <col min="3330" max="3331" width="21.7109375" style="63" customWidth="1"/>
    <col min="3332" max="3340" width="15.7109375" style="63" customWidth="1"/>
    <col min="3341" max="3341" width="9.7109375" style="63" bestFit="1" customWidth="1"/>
    <col min="3342" max="3342" width="8.28515625" style="63" customWidth="1"/>
    <col min="3343" max="3343" width="9.140625" style="63"/>
    <col min="3344" max="3344" width="8.28515625" style="63" customWidth="1"/>
    <col min="3345" max="3345" width="9.140625" style="63"/>
    <col min="3346" max="3349" width="8.28515625" style="63" customWidth="1"/>
    <col min="3350" max="3350" width="9.140625" style="63"/>
    <col min="3351" max="3351" width="8.28515625" style="63" customWidth="1"/>
    <col min="3352" max="3352" width="9.140625" style="63"/>
    <col min="3353" max="3353" width="8.28515625" style="63" customWidth="1"/>
    <col min="3354" max="3354" width="9.140625" style="63"/>
    <col min="3355" max="3355" width="8.28515625" style="63" customWidth="1"/>
    <col min="3356" max="3584" width="9.140625" style="63"/>
    <col min="3585" max="3585" width="5.7109375" style="63" customWidth="1"/>
    <col min="3586" max="3587" width="21.7109375" style="63" customWidth="1"/>
    <col min="3588" max="3596" width="15.7109375" style="63" customWidth="1"/>
    <col min="3597" max="3597" width="9.7109375" style="63" bestFit="1" customWidth="1"/>
    <col min="3598" max="3598" width="8.28515625" style="63" customWidth="1"/>
    <col min="3599" max="3599" width="9.140625" style="63"/>
    <col min="3600" max="3600" width="8.28515625" style="63" customWidth="1"/>
    <col min="3601" max="3601" width="9.140625" style="63"/>
    <col min="3602" max="3605" width="8.28515625" style="63" customWidth="1"/>
    <col min="3606" max="3606" width="9.140625" style="63"/>
    <col min="3607" max="3607" width="8.28515625" style="63" customWidth="1"/>
    <col min="3608" max="3608" width="9.140625" style="63"/>
    <col min="3609" max="3609" width="8.28515625" style="63" customWidth="1"/>
    <col min="3610" max="3610" width="9.140625" style="63"/>
    <col min="3611" max="3611" width="8.28515625" style="63" customWidth="1"/>
    <col min="3612" max="3840" width="9.140625" style="63"/>
    <col min="3841" max="3841" width="5.7109375" style="63" customWidth="1"/>
    <col min="3842" max="3843" width="21.7109375" style="63" customWidth="1"/>
    <col min="3844" max="3852" width="15.7109375" style="63" customWidth="1"/>
    <col min="3853" max="3853" width="9.7109375" style="63" bestFit="1" customWidth="1"/>
    <col min="3854" max="3854" width="8.28515625" style="63" customWidth="1"/>
    <col min="3855" max="3855" width="9.140625" style="63"/>
    <col min="3856" max="3856" width="8.28515625" style="63" customWidth="1"/>
    <col min="3857" max="3857" width="9.140625" style="63"/>
    <col min="3858" max="3861" width="8.28515625" style="63" customWidth="1"/>
    <col min="3862" max="3862" width="9.140625" style="63"/>
    <col min="3863" max="3863" width="8.28515625" style="63" customWidth="1"/>
    <col min="3864" max="3864" width="9.140625" style="63"/>
    <col min="3865" max="3865" width="8.28515625" style="63" customWidth="1"/>
    <col min="3866" max="3866" width="9.140625" style="63"/>
    <col min="3867" max="3867" width="8.28515625" style="63" customWidth="1"/>
    <col min="3868" max="4096" width="9.140625" style="63"/>
    <col min="4097" max="4097" width="5.7109375" style="63" customWidth="1"/>
    <col min="4098" max="4099" width="21.7109375" style="63" customWidth="1"/>
    <col min="4100" max="4108" width="15.7109375" style="63" customWidth="1"/>
    <col min="4109" max="4109" width="9.7109375" style="63" bestFit="1" customWidth="1"/>
    <col min="4110" max="4110" width="8.28515625" style="63" customWidth="1"/>
    <col min="4111" max="4111" width="9.140625" style="63"/>
    <col min="4112" max="4112" width="8.28515625" style="63" customWidth="1"/>
    <col min="4113" max="4113" width="9.140625" style="63"/>
    <col min="4114" max="4117" width="8.28515625" style="63" customWidth="1"/>
    <col min="4118" max="4118" width="9.140625" style="63"/>
    <col min="4119" max="4119" width="8.28515625" style="63" customWidth="1"/>
    <col min="4120" max="4120" width="9.140625" style="63"/>
    <col min="4121" max="4121" width="8.28515625" style="63" customWidth="1"/>
    <col min="4122" max="4122" width="9.140625" style="63"/>
    <col min="4123" max="4123" width="8.28515625" style="63" customWidth="1"/>
    <col min="4124" max="4352" width="9.140625" style="63"/>
    <col min="4353" max="4353" width="5.7109375" style="63" customWidth="1"/>
    <col min="4354" max="4355" width="21.7109375" style="63" customWidth="1"/>
    <col min="4356" max="4364" width="15.7109375" style="63" customWidth="1"/>
    <col min="4365" max="4365" width="9.7109375" style="63" bestFit="1" customWidth="1"/>
    <col min="4366" max="4366" width="8.28515625" style="63" customWidth="1"/>
    <col min="4367" max="4367" width="9.140625" style="63"/>
    <col min="4368" max="4368" width="8.28515625" style="63" customWidth="1"/>
    <col min="4369" max="4369" width="9.140625" style="63"/>
    <col min="4370" max="4373" width="8.28515625" style="63" customWidth="1"/>
    <col min="4374" max="4374" width="9.140625" style="63"/>
    <col min="4375" max="4375" width="8.28515625" style="63" customWidth="1"/>
    <col min="4376" max="4376" width="9.140625" style="63"/>
    <col min="4377" max="4377" width="8.28515625" style="63" customWidth="1"/>
    <col min="4378" max="4378" width="9.140625" style="63"/>
    <col min="4379" max="4379" width="8.28515625" style="63" customWidth="1"/>
    <col min="4380" max="4608" width="9.140625" style="63"/>
    <col min="4609" max="4609" width="5.7109375" style="63" customWidth="1"/>
    <col min="4610" max="4611" width="21.7109375" style="63" customWidth="1"/>
    <col min="4612" max="4620" width="15.7109375" style="63" customWidth="1"/>
    <col min="4621" max="4621" width="9.7109375" style="63" bestFit="1" customWidth="1"/>
    <col min="4622" max="4622" width="8.28515625" style="63" customWidth="1"/>
    <col min="4623" max="4623" width="9.140625" style="63"/>
    <col min="4624" max="4624" width="8.28515625" style="63" customWidth="1"/>
    <col min="4625" max="4625" width="9.140625" style="63"/>
    <col min="4626" max="4629" width="8.28515625" style="63" customWidth="1"/>
    <col min="4630" max="4630" width="9.140625" style="63"/>
    <col min="4631" max="4631" width="8.28515625" style="63" customWidth="1"/>
    <col min="4632" max="4632" width="9.140625" style="63"/>
    <col min="4633" max="4633" width="8.28515625" style="63" customWidth="1"/>
    <col min="4634" max="4634" width="9.140625" style="63"/>
    <col min="4635" max="4635" width="8.28515625" style="63" customWidth="1"/>
    <col min="4636" max="4864" width="9.140625" style="63"/>
    <col min="4865" max="4865" width="5.7109375" style="63" customWidth="1"/>
    <col min="4866" max="4867" width="21.7109375" style="63" customWidth="1"/>
    <col min="4868" max="4876" width="15.7109375" style="63" customWidth="1"/>
    <col min="4877" max="4877" width="9.7109375" style="63" bestFit="1" customWidth="1"/>
    <col min="4878" max="4878" width="8.28515625" style="63" customWidth="1"/>
    <col min="4879" max="4879" width="9.140625" style="63"/>
    <col min="4880" max="4880" width="8.28515625" style="63" customWidth="1"/>
    <col min="4881" max="4881" width="9.140625" style="63"/>
    <col min="4882" max="4885" width="8.28515625" style="63" customWidth="1"/>
    <col min="4886" max="4886" width="9.140625" style="63"/>
    <col min="4887" max="4887" width="8.28515625" style="63" customWidth="1"/>
    <col min="4888" max="4888" width="9.140625" style="63"/>
    <col min="4889" max="4889" width="8.28515625" style="63" customWidth="1"/>
    <col min="4890" max="4890" width="9.140625" style="63"/>
    <col min="4891" max="4891" width="8.28515625" style="63" customWidth="1"/>
    <col min="4892" max="5120" width="9.140625" style="63"/>
    <col min="5121" max="5121" width="5.7109375" style="63" customWidth="1"/>
    <col min="5122" max="5123" width="21.7109375" style="63" customWidth="1"/>
    <col min="5124" max="5132" width="15.7109375" style="63" customWidth="1"/>
    <col min="5133" max="5133" width="9.7109375" style="63" bestFit="1" customWidth="1"/>
    <col min="5134" max="5134" width="8.28515625" style="63" customWidth="1"/>
    <col min="5135" max="5135" width="9.140625" style="63"/>
    <col min="5136" max="5136" width="8.28515625" style="63" customWidth="1"/>
    <col min="5137" max="5137" width="9.140625" style="63"/>
    <col min="5138" max="5141" width="8.28515625" style="63" customWidth="1"/>
    <col min="5142" max="5142" width="9.140625" style="63"/>
    <col min="5143" max="5143" width="8.28515625" style="63" customWidth="1"/>
    <col min="5144" max="5144" width="9.140625" style="63"/>
    <col min="5145" max="5145" width="8.28515625" style="63" customWidth="1"/>
    <col min="5146" max="5146" width="9.140625" style="63"/>
    <col min="5147" max="5147" width="8.28515625" style="63" customWidth="1"/>
    <col min="5148" max="5376" width="9.140625" style="63"/>
    <col min="5377" max="5377" width="5.7109375" style="63" customWidth="1"/>
    <col min="5378" max="5379" width="21.7109375" style="63" customWidth="1"/>
    <col min="5380" max="5388" width="15.7109375" style="63" customWidth="1"/>
    <col min="5389" max="5389" width="9.7109375" style="63" bestFit="1" customWidth="1"/>
    <col min="5390" max="5390" width="8.28515625" style="63" customWidth="1"/>
    <col min="5391" max="5391" width="9.140625" style="63"/>
    <col min="5392" max="5392" width="8.28515625" style="63" customWidth="1"/>
    <col min="5393" max="5393" width="9.140625" style="63"/>
    <col min="5394" max="5397" width="8.28515625" style="63" customWidth="1"/>
    <col min="5398" max="5398" width="9.140625" style="63"/>
    <col min="5399" max="5399" width="8.28515625" style="63" customWidth="1"/>
    <col min="5400" max="5400" width="9.140625" style="63"/>
    <col min="5401" max="5401" width="8.28515625" style="63" customWidth="1"/>
    <col min="5402" max="5402" width="9.140625" style="63"/>
    <col min="5403" max="5403" width="8.28515625" style="63" customWidth="1"/>
    <col min="5404" max="5632" width="9.140625" style="63"/>
    <col min="5633" max="5633" width="5.7109375" style="63" customWidth="1"/>
    <col min="5634" max="5635" width="21.7109375" style="63" customWidth="1"/>
    <col min="5636" max="5644" width="15.7109375" style="63" customWidth="1"/>
    <col min="5645" max="5645" width="9.7109375" style="63" bestFit="1" customWidth="1"/>
    <col min="5646" max="5646" width="8.28515625" style="63" customWidth="1"/>
    <col min="5647" max="5647" width="9.140625" style="63"/>
    <col min="5648" max="5648" width="8.28515625" style="63" customWidth="1"/>
    <col min="5649" max="5649" width="9.140625" style="63"/>
    <col min="5650" max="5653" width="8.28515625" style="63" customWidth="1"/>
    <col min="5654" max="5654" width="9.140625" style="63"/>
    <col min="5655" max="5655" width="8.28515625" style="63" customWidth="1"/>
    <col min="5656" max="5656" width="9.140625" style="63"/>
    <col min="5657" max="5657" width="8.28515625" style="63" customWidth="1"/>
    <col min="5658" max="5658" width="9.140625" style="63"/>
    <col min="5659" max="5659" width="8.28515625" style="63" customWidth="1"/>
    <col min="5660" max="5888" width="9.140625" style="63"/>
    <col min="5889" max="5889" width="5.7109375" style="63" customWidth="1"/>
    <col min="5890" max="5891" width="21.7109375" style="63" customWidth="1"/>
    <col min="5892" max="5900" width="15.7109375" style="63" customWidth="1"/>
    <col min="5901" max="5901" width="9.7109375" style="63" bestFit="1" customWidth="1"/>
    <col min="5902" max="5902" width="8.28515625" style="63" customWidth="1"/>
    <col min="5903" max="5903" width="9.140625" style="63"/>
    <col min="5904" max="5904" width="8.28515625" style="63" customWidth="1"/>
    <col min="5905" max="5905" width="9.140625" style="63"/>
    <col min="5906" max="5909" width="8.28515625" style="63" customWidth="1"/>
    <col min="5910" max="5910" width="9.140625" style="63"/>
    <col min="5911" max="5911" width="8.28515625" style="63" customWidth="1"/>
    <col min="5912" max="5912" width="9.140625" style="63"/>
    <col min="5913" max="5913" width="8.28515625" style="63" customWidth="1"/>
    <col min="5914" max="5914" width="9.140625" style="63"/>
    <col min="5915" max="5915" width="8.28515625" style="63" customWidth="1"/>
    <col min="5916" max="6144" width="9.140625" style="63"/>
    <col min="6145" max="6145" width="5.7109375" style="63" customWidth="1"/>
    <col min="6146" max="6147" width="21.7109375" style="63" customWidth="1"/>
    <col min="6148" max="6156" width="15.7109375" style="63" customWidth="1"/>
    <col min="6157" max="6157" width="9.7109375" style="63" bestFit="1" customWidth="1"/>
    <col min="6158" max="6158" width="8.28515625" style="63" customWidth="1"/>
    <col min="6159" max="6159" width="9.140625" style="63"/>
    <col min="6160" max="6160" width="8.28515625" style="63" customWidth="1"/>
    <col min="6161" max="6161" width="9.140625" style="63"/>
    <col min="6162" max="6165" width="8.28515625" style="63" customWidth="1"/>
    <col min="6166" max="6166" width="9.140625" style="63"/>
    <col min="6167" max="6167" width="8.28515625" style="63" customWidth="1"/>
    <col min="6168" max="6168" width="9.140625" style="63"/>
    <col min="6169" max="6169" width="8.28515625" style="63" customWidth="1"/>
    <col min="6170" max="6170" width="9.140625" style="63"/>
    <col min="6171" max="6171" width="8.28515625" style="63" customWidth="1"/>
    <col min="6172" max="6400" width="9.140625" style="63"/>
    <col min="6401" max="6401" width="5.7109375" style="63" customWidth="1"/>
    <col min="6402" max="6403" width="21.7109375" style="63" customWidth="1"/>
    <col min="6404" max="6412" width="15.7109375" style="63" customWidth="1"/>
    <col min="6413" max="6413" width="9.7109375" style="63" bestFit="1" customWidth="1"/>
    <col min="6414" max="6414" width="8.28515625" style="63" customWidth="1"/>
    <col min="6415" max="6415" width="9.140625" style="63"/>
    <col min="6416" max="6416" width="8.28515625" style="63" customWidth="1"/>
    <col min="6417" max="6417" width="9.140625" style="63"/>
    <col min="6418" max="6421" width="8.28515625" style="63" customWidth="1"/>
    <col min="6422" max="6422" width="9.140625" style="63"/>
    <col min="6423" max="6423" width="8.28515625" style="63" customWidth="1"/>
    <col min="6424" max="6424" width="9.140625" style="63"/>
    <col min="6425" max="6425" width="8.28515625" style="63" customWidth="1"/>
    <col min="6426" max="6426" width="9.140625" style="63"/>
    <col min="6427" max="6427" width="8.28515625" style="63" customWidth="1"/>
    <col min="6428" max="6656" width="9.140625" style="63"/>
    <col min="6657" max="6657" width="5.7109375" style="63" customWidth="1"/>
    <col min="6658" max="6659" width="21.7109375" style="63" customWidth="1"/>
    <col min="6660" max="6668" width="15.7109375" style="63" customWidth="1"/>
    <col min="6669" max="6669" width="9.7109375" style="63" bestFit="1" customWidth="1"/>
    <col min="6670" max="6670" width="8.28515625" style="63" customWidth="1"/>
    <col min="6671" max="6671" width="9.140625" style="63"/>
    <col min="6672" max="6672" width="8.28515625" style="63" customWidth="1"/>
    <col min="6673" max="6673" width="9.140625" style="63"/>
    <col min="6674" max="6677" width="8.28515625" style="63" customWidth="1"/>
    <col min="6678" max="6678" width="9.140625" style="63"/>
    <col min="6679" max="6679" width="8.28515625" style="63" customWidth="1"/>
    <col min="6680" max="6680" width="9.140625" style="63"/>
    <col min="6681" max="6681" width="8.28515625" style="63" customWidth="1"/>
    <col min="6682" max="6682" width="9.140625" style="63"/>
    <col min="6683" max="6683" width="8.28515625" style="63" customWidth="1"/>
    <col min="6684" max="6912" width="9.140625" style="63"/>
    <col min="6913" max="6913" width="5.7109375" style="63" customWidth="1"/>
    <col min="6914" max="6915" width="21.7109375" style="63" customWidth="1"/>
    <col min="6916" max="6924" width="15.7109375" style="63" customWidth="1"/>
    <col min="6925" max="6925" width="9.7109375" style="63" bestFit="1" customWidth="1"/>
    <col min="6926" max="6926" width="8.28515625" style="63" customWidth="1"/>
    <col min="6927" max="6927" width="9.140625" style="63"/>
    <col min="6928" max="6928" width="8.28515625" style="63" customWidth="1"/>
    <col min="6929" max="6929" width="9.140625" style="63"/>
    <col min="6930" max="6933" width="8.28515625" style="63" customWidth="1"/>
    <col min="6934" max="6934" width="9.140625" style="63"/>
    <col min="6935" max="6935" width="8.28515625" style="63" customWidth="1"/>
    <col min="6936" max="6936" width="9.140625" style="63"/>
    <col min="6937" max="6937" width="8.28515625" style="63" customWidth="1"/>
    <col min="6938" max="6938" width="9.140625" style="63"/>
    <col min="6939" max="6939" width="8.28515625" style="63" customWidth="1"/>
    <col min="6940" max="7168" width="9.140625" style="63"/>
    <col min="7169" max="7169" width="5.7109375" style="63" customWidth="1"/>
    <col min="7170" max="7171" width="21.7109375" style="63" customWidth="1"/>
    <col min="7172" max="7180" width="15.7109375" style="63" customWidth="1"/>
    <col min="7181" max="7181" width="9.7109375" style="63" bestFit="1" customWidth="1"/>
    <col min="7182" max="7182" width="8.28515625" style="63" customWidth="1"/>
    <col min="7183" max="7183" width="9.140625" style="63"/>
    <col min="7184" max="7184" width="8.28515625" style="63" customWidth="1"/>
    <col min="7185" max="7185" width="9.140625" style="63"/>
    <col min="7186" max="7189" width="8.28515625" style="63" customWidth="1"/>
    <col min="7190" max="7190" width="9.140625" style="63"/>
    <col min="7191" max="7191" width="8.28515625" style="63" customWidth="1"/>
    <col min="7192" max="7192" width="9.140625" style="63"/>
    <col min="7193" max="7193" width="8.28515625" style="63" customWidth="1"/>
    <col min="7194" max="7194" width="9.140625" style="63"/>
    <col min="7195" max="7195" width="8.28515625" style="63" customWidth="1"/>
    <col min="7196" max="7424" width="9.140625" style="63"/>
    <col min="7425" max="7425" width="5.7109375" style="63" customWidth="1"/>
    <col min="7426" max="7427" width="21.7109375" style="63" customWidth="1"/>
    <col min="7428" max="7436" width="15.7109375" style="63" customWidth="1"/>
    <col min="7437" max="7437" width="9.7109375" style="63" bestFit="1" customWidth="1"/>
    <col min="7438" max="7438" width="8.28515625" style="63" customWidth="1"/>
    <col min="7439" max="7439" width="9.140625" style="63"/>
    <col min="7440" max="7440" width="8.28515625" style="63" customWidth="1"/>
    <col min="7441" max="7441" width="9.140625" style="63"/>
    <col min="7442" max="7445" width="8.28515625" style="63" customWidth="1"/>
    <col min="7446" max="7446" width="9.140625" style="63"/>
    <col min="7447" max="7447" width="8.28515625" style="63" customWidth="1"/>
    <col min="7448" max="7448" width="9.140625" style="63"/>
    <col min="7449" max="7449" width="8.28515625" style="63" customWidth="1"/>
    <col min="7450" max="7450" width="9.140625" style="63"/>
    <col min="7451" max="7451" width="8.28515625" style="63" customWidth="1"/>
    <col min="7452" max="7680" width="9.140625" style="63"/>
    <col min="7681" max="7681" width="5.7109375" style="63" customWidth="1"/>
    <col min="7682" max="7683" width="21.7109375" style="63" customWidth="1"/>
    <col min="7684" max="7692" width="15.7109375" style="63" customWidth="1"/>
    <col min="7693" max="7693" width="9.7109375" style="63" bestFit="1" customWidth="1"/>
    <col min="7694" max="7694" width="8.28515625" style="63" customWidth="1"/>
    <col min="7695" max="7695" width="9.140625" style="63"/>
    <col min="7696" max="7696" width="8.28515625" style="63" customWidth="1"/>
    <col min="7697" max="7697" width="9.140625" style="63"/>
    <col min="7698" max="7701" width="8.28515625" style="63" customWidth="1"/>
    <col min="7702" max="7702" width="9.140625" style="63"/>
    <col min="7703" max="7703" width="8.28515625" style="63" customWidth="1"/>
    <col min="7704" max="7704" width="9.140625" style="63"/>
    <col min="7705" max="7705" width="8.28515625" style="63" customWidth="1"/>
    <col min="7706" max="7706" width="9.140625" style="63"/>
    <col min="7707" max="7707" width="8.28515625" style="63" customWidth="1"/>
    <col min="7708" max="7936" width="9.140625" style="63"/>
    <col min="7937" max="7937" width="5.7109375" style="63" customWidth="1"/>
    <col min="7938" max="7939" width="21.7109375" style="63" customWidth="1"/>
    <col min="7940" max="7948" width="15.7109375" style="63" customWidth="1"/>
    <col min="7949" max="7949" width="9.7109375" style="63" bestFit="1" customWidth="1"/>
    <col min="7950" max="7950" width="8.28515625" style="63" customWidth="1"/>
    <col min="7951" max="7951" width="9.140625" style="63"/>
    <col min="7952" max="7952" width="8.28515625" style="63" customWidth="1"/>
    <col min="7953" max="7953" width="9.140625" style="63"/>
    <col min="7954" max="7957" width="8.28515625" style="63" customWidth="1"/>
    <col min="7958" max="7958" width="9.140625" style="63"/>
    <col min="7959" max="7959" width="8.28515625" style="63" customWidth="1"/>
    <col min="7960" max="7960" width="9.140625" style="63"/>
    <col min="7961" max="7961" width="8.28515625" style="63" customWidth="1"/>
    <col min="7962" max="7962" width="9.140625" style="63"/>
    <col min="7963" max="7963" width="8.28515625" style="63" customWidth="1"/>
    <col min="7964" max="8192" width="9.140625" style="63"/>
    <col min="8193" max="8193" width="5.7109375" style="63" customWidth="1"/>
    <col min="8194" max="8195" width="21.7109375" style="63" customWidth="1"/>
    <col min="8196" max="8204" width="15.7109375" style="63" customWidth="1"/>
    <col min="8205" max="8205" width="9.7109375" style="63" bestFit="1" customWidth="1"/>
    <col min="8206" max="8206" width="8.28515625" style="63" customWidth="1"/>
    <col min="8207" max="8207" width="9.140625" style="63"/>
    <col min="8208" max="8208" width="8.28515625" style="63" customWidth="1"/>
    <col min="8209" max="8209" width="9.140625" style="63"/>
    <col min="8210" max="8213" width="8.28515625" style="63" customWidth="1"/>
    <col min="8214" max="8214" width="9.140625" style="63"/>
    <col min="8215" max="8215" width="8.28515625" style="63" customWidth="1"/>
    <col min="8216" max="8216" width="9.140625" style="63"/>
    <col min="8217" max="8217" width="8.28515625" style="63" customWidth="1"/>
    <col min="8218" max="8218" width="9.140625" style="63"/>
    <col min="8219" max="8219" width="8.28515625" style="63" customWidth="1"/>
    <col min="8220" max="8448" width="9.140625" style="63"/>
    <col min="8449" max="8449" width="5.7109375" style="63" customWidth="1"/>
    <col min="8450" max="8451" width="21.7109375" style="63" customWidth="1"/>
    <col min="8452" max="8460" width="15.7109375" style="63" customWidth="1"/>
    <col min="8461" max="8461" width="9.7109375" style="63" bestFit="1" customWidth="1"/>
    <col min="8462" max="8462" width="8.28515625" style="63" customWidth="1"/>
    <col min="8463" max="8463" width="9.140625" style="63"/>
    <col min="8464" max="8464" width="8.28515625" style="63" customWidth="1"/>
    <col min="8465" max="8465" width="9.140625" style="63"/>
    <col min="8466" max="8469" width="8.28515625" style="63" customWidth="1"/>
    <col min="8470" max="8470" width="9.140625" style="63"/>
    <col min="8471" max="8471" width="8.28515625" style="63" customWidth="1"/>
    <col min="8472" max="8472" width="9.140625" style="63"/>
    <col min="8473" max="8473" width="8.28515625" style="63" customWidth="1"/>
    <col min="8474" max="8474" width="9.140625" style="63"/>
    <col min="8475" max="8475" width="8.28515625" style="63" customWidth="1"/>
    <col min="8476" max="8704" width="9.140625" style="63"/>
    <col min="8705" max="8705" width="5.7109375" style="63" customWidth="1"/>
    <col min="8706" max="8707" width="21.7109375" style="63" customWidth="1"/>
    <col min="8708" max="8716" width="15.7109375" style="63" customWidth="1"/>
    <col min="8717" max="8717" width="9.7109375" style="63" bestFit="1" customWidth="1"/>
    <col min="8718" max="8718" width="8.28515625" style="63" customWidth="1"/>
    <col min="8719" max="8719" width="9.140625" style="63"/>
    <col min="8720" max="8720" width="8.28515625" style="63" customWidth="1"/>
    <col min="8721" max="8721" width="9.140625" style="63"/>
    <col min="8722" max="8725" width="8.28515625" style="63" customWidth="1"/>
    <col min="8726" max="8726" width="9.140625" style="63"/>
    <col min="8727" max="8727" width="8.28515625" style="63" customWidth="1"/>
    <col min="8728" max="8728" width="9.140625" style="63"/>
    <col min="8729" max="8729" width="8.28515625" style="63" customWidth="1"/>
    <col min="8730" max="8730" width="9.140625" style="63"/>
    <col min="8731" max="8731" width="8.28515625" style="63" customWidth="1"/>
    <col min="8732" max="8960" width="9.140625" style="63"/>
    <col min="8961" max="8961" width="5.7109375" style="63" customWidth="1"/>
    <col min="8962" max="8963" width="21.7109375" style="63" customWidth="1"/>
    <col min="8964" max="8972" width="15.7109375" style="63" customWidth="1"/>
    <col min="8973" max="8973" width="9.7109375" style="63" bestFit="1" customWidth="1"/>
    <col min="8974" max="8974" width="8.28515625" style="63" customWidth="1"/>
    <col min="8975" max="8975" width="9.140625" style="63"/>
    <col min="8976" max="8976" width="8.28515625" style="63" customWidth="1"/>
    <col min="8977" max="8977" width="9.140625" style="63"/>
    <col min="8978" max="8981" width="8.28515625" style="63" customWidth="1"/>
    <col min="8982" max="8982" width="9.140625" style="63"/>
    <col min="8983" max="8983" width="8.28515625" style="63" customWidth="1"/>
    <col min="8984" max="8984" width="9.140625" style="63"/>
    <col min="8985" max="8985" width="8.28515625" style="63" customWidth="1"/>
    <col min="8986" max="8986" width="9.140625" style="63"/>
    <col min="8987" max="8987" width="8.28515625" style="63" customWidth="1"/>
    <col min="8988" max="9216" width="9.140625" style="63"/>
    <col min="9217" max="9217" width="5.7109375" style="63" customWidth="1"/>
    <col min="9218" max="9219" width="21.7109375" style="63" customWidth="1"/>
    <col min="9220" max="9228" width="15.7109375" style="63" customWidth="1"/>
    <col min="9229" max="9229" width="9.7109375" style="63" bestFit="1" customWidth="1"/>
    <col min="9230" max="9230" width="8.28515625" style="63" customWidth="1"/>
    <col min="9231" max="9231" width="9.140625" style="63"/>
    <col min="9232" max="9232" width="8.28515625" style="63" customWidth="1"/>
    <col min="9233" max="9233" width="9.140625" style="63"/>
    <col min="9234" max="9237" width="8.28515625" style="63" customWidth="1"/>
    <col min="9238" max="9238" width="9.140625" style="63"/>
    <col min="9239" max="9239" width="8.28515625" style="63" customWidth="1"/>
    <col min="9240" max="9240" width="9.140625" style="63"/>
    <col min="9241" max="9241" width="8.28515625" style="63" customWidth="1"/>
    <col min="9242" max="9242" width="9.140625" style="63"/>
    <col min="9243" max="9243" width="8.28515625" style="63" customWidth="1"/>
    <col min="9244" max="9472" width="9.140625" style="63"/>
    <col min="9473" max="9473" width="5.7109375" style="63" customWidth="1"/>
    <col min="9474" max="9475" width="21.7109375" style="63" customWidth="1"/>
    <col min="9476" max="9484" width="15.7109375" style="63" customWidth="1"/>
    <col min="9485" max="9485" width="9.7109375" style="63" bestFit="1" customWidth="1"/>
    <col min="9486" max="9486" width="8.28515625" style="63" customWidth="1"/>
    <col min="9487" max="9487" width="9.140625" style="63"/>
    <col min="9488" max="9488" width="8.28515625" style="63" customWidth="1"/>
    <col min="9489" max="9489" width="9.140625" style="63"/>
    <col min="9490" max="9493" width="8.28515625" style="63" customWidth="1"/>
    <col min="9494" max="9494" width="9.140625" style="63"/>
    <col min="9495" max="9495" width="8.28515625" style="63" customWidth="1"/>
    <col min="9496" max="9496" width="9.140625" style="63"/>
    <col min="9497" max="9497" width="8.28515625" style="63" customWidth="1"/>
    <col min="9498" max="9498" width="9.140625" style="63"/>
    <col min="9499" max="9499" width="8.28515625" style="63" customWidth="1"/>
    <col min="9500" max="9728" width="9.140625" style="63"/>
    <col min="9729" max="9729" width="5.7109375" style="63" customWidth="1"/>
    <col min="9730" max="9731" width="21.7109375" style="63" customWidth="1"/>
    <col min="9732" max="9740" width="15.7109375" style="63" customWidth="1"/>
    <col min="9741" max="9741" width="9.7109375" style="63" bestFit="1" customWidth="1"/>
    <col min="9742" max="9742" width="8.28515625" style="63" customWidth="1"/>
    <col min="9743" max="9743" width="9.140625" style="63"/>
    <col min="9744" max="9744" width="8.28515625" style="63" customWidth="1"/>
    <col min="9745" max="9745" width="9.140625" style="63"/>
    <col min="9746" max="9749" width="8.28515625" style="63" customWidth="1"/>
    <col min="9750" max="9750" width="9.140625" style="63"/>
    <col min="9751" max="9751" width="8.28515625" style="63" customWidth="1"/>
    <col min="9752" max="9752" width="9.140625" style="63"/>
    <col min="9753" max="9753" width="8.28515625" style="63" customWidth="1"/>
    <col min="9754" max="9754" width="9.140625" style="63"/>
    <col min="9755" max="9755" width="8.28515625" style="63" customWidth="1"/>
    <col min="9756" max="9984" width="9.140625" style="63"/>
    <col min="9985" max="9985" width="5.7109375" style="63" customWidth="1"/>
    <col min="9986" max="9987" width="21.7109375" style="63" customWidth="1"/>
    <col min="9988" max="9996" width="15.7109375" style="63" customWidth="1"/>
    <col min="9997" max="9997" width="9.7109375" style="63" bestFit="1" customWidth="1"/>
    <col min="9998" max="9998" width="8.28515625" style="63" customWidth="1"/>
    <col min="9999" max="9999" width="9.140625" style="63"/>
    <col min="10000" max="10000" width="8.28515625" style="63" customWidth="1"/>
    <col min="10001" max="10001" width="9.140625" style="63"/>
    <col min="10002" max="10005" width="8.28515625" style="63" customWidth="1"/>
    <col min="10006" max="10006" width="9.140625" style="63"/>
    <col min="10007" max="10007" width="8.28515625" style="63" customWidth="1"/>
    <col min="10008" max="10008" width="9.140625" style="63"/>
    <col min="10009" max="10009" width="8.28515625" style="63" customWidth="1"/>
    <col min="10010" max="10010" width="9.140625" style="63"/>
    <col min="10011" max="10011" width="8.28515625" style="63" customWidth="1"/>
    <col min="10012" max="10240" width="9.140625" style="63"/>
    <col min="10241" max="10241" width="5.7109375" style="63" customWidth="1"/>
    <col min="10242" max="10243" width="21.7109375" style="63" customWidth="1"/>
    <col min="10244" max="10252" width="15.7109375" style="63" customWidth="1"/>
    <col min="10253" max="10253" width="9.7109375" style="63" bestFit="1" customWidth="1"/>
    <col min="10254" max="10254" width="8.28515625" style="63" customWidth="1"/>
    <col min="10255" max="10255" width="9.140625" style="63"/>
    <col min="10256" max="10256" width="8.28515625" style="63" customWidth="1"/>
    <col min="10257" max="10257" width="9.140625" style="63"/>
    <col min="10258" max="10261" width="8.28515625" style="63" customWidth="1"/>
    <col min="10262" max="10262" width="9.140625" style="63"/>
    <col min="10263" max="10263" width="8.28515625" style="63" customWidth="1"/>
    <col min="10264" max="10264" width="9.140625" style="63"/>
    <col min="10265" max="10265" width="8.28515625" style="63" customWidth="1"/>
    <col min="10266" max="10266" width="9.140625" style="63"/>
    <col min="10267" max="10267" width="8.28515625" style="63" customWidth="1"/>
    <col min="10268" max="10496" width="9.140625" style="63"/>
    <col min="10497" max="10497" width="5.7109375" style="63" customWidth="1"/>
    <col min="10498" max="10499" width="21.7109375" style="63" customWidth="1"/>
    <col min="10500" max="10508" width="15.7109375" style="63" customWidth="1"/>
    <col min="10509" max="10509" width="9.7109375" style="63" bestFit="1" customWidth="1"/>
    <col min="10510" max="10510" width="8.28515625" style="63" customWidth="1"/>
    <col min="10511" max="10511" width="9.140625" style="63"/>
    <col min="10512" max="10512" width="8.28515625" style="63" customWidth="1"/>
    <col min="10513" max="10513" width="9.140625" style="63"/>
    <col min="10514" max="10517" width="8.28515625" style="63" customWidth="1"/>
    <col min="10518" max="10518" width="9.140625" style="63"/>
    <col min="10519" max="10519" width="8.28515625" style="63" customWidth="1"/>
    <col min="10520" max="10520" width="9.140625" style="63"/>
    <col min="10521" max="10521" width="8.28515625" style="63" customWidth="1"/>
    <col min="10522" max="10522" width="9.140625" style="63"/>
    <col min="10523" max="10523" width="8.28515625" style="63" customWidth="1"/>
    <col min="10524" max="10752" width="9.140625" style="63"/>
    <col min="10753" max="10753" width="5.7109375" style="63" customWidth="1"/>
    <col min="10754" max="10755" width="21.7109375" style="63" customWidth="1"/>
    <col min="10756" max="10764" width="15.7109375" style="63" customWidth="1"/>
    <col min="10765" max="10765" width="9.7109375" style="63" bestFit="1" customWidth="1"/>
    <col min="10766" max="10766" width="8.28515625" style="63" customWidth="1"/>
    <col min="10767" max="10767" width="9.140625" style="63"/>
    <col min="10768" max="10768" width="8.28515625" style="63" customWidth="1"/>
    <col min="10769" max="10769" width="9.140625" style="63"/>
    <col min="10770" max="10773" width="8.28515625" style="63" customWidth="1"/>
    <col min="10774" max="10774" width="9.140625" style="63"/>
    <col min="10775" max="10775" width="8.28515625" style="63" customWidth="1"/>
    <col min="10776" max="10776" width="9.140625" style="63"/>
    <col min="10777" max="10777" width="8.28515625" style="63" customWidth="1"/>
    <col min="10778" max="10778" width="9.140625" style="63"/>
    <col min="10779" max="10779" width="8.28515625" style="63" customWidth="1"/>
    <col min="10780" max="11008" width="9.140625" style="63"/>
    <col min="11009" max="11009" width="5.7109375" style="63" customWidth="1"/>
    <col min="11010" max="11011" width="21.7109375" style="63" customWidth="1"/>
    <col min="11012" max="11020" width="15.7109375" style="63" customWidth="1"/>
    <col min="11021" max="11021" width="9.7109375" style="63" bestFit="1" customWidth="1"/>
    <col min="11022" max="11022" width="8.28515625" style="63" customWidth="1"/>
    <col min="11023" max="11023" width="9.140625" style="63"/>
    <col min="11024" max="11024" width="8.28515625" style="63" customWidth="1"/>
    <col min="11025" max="11025" width="9.140625" style="63"/>
    <col min="11026" max="11029" width="8.28515625" style="63" customWidth="1"/>
    <col min="11030" max="11030" width="9.140625" style="63"/>
    <col min="11031" max="11031" width="8.28515625" style="63" customWidth="1"/>
    <col min="11032" max="11032" width="9.140625" style="63"/>
    <col min="11033" max="11033" width="8.28515625" style="63" customWidth="1"/>
    <col min="11034" max="11034" width="9.140625" style="63"/>
    <col min="11035" max="11035" width="8.28515625" style="63" customWidth="1"/>
    <col min="11036" max="11264" width="9.140625" style="63"/>
    <col min="11265" max="11265" width="5.7109375" style="63" customWidth="1"/>
    <col min="11266" max="11267" width="21.7109375" style="63" customWidth="1"/>
    <col min="11268" max="11276" width="15.7109375" style="63" customWidth="1"/>
    <col min="11277" max="11277" width="9.7109375" style="63" bestFit="1" customWidth="1"/>
    <col min="11278" max="11278" width="8.28515625" style="63" customWidth="1"/>
    <col min="11279" max="11279" width="9.140625" style="63"/>
    <col min="11280" max="11280" width="8.28515625" style="63" customWidth="1"/>
    <col min="11281" max="11281" width="9.140625" style="63"/>
    <col min="11282" max="11285" width="8.28515625" style="63" customWidth="1"/>
    <col min="11286" max="11286" width="9.140625" style="63"/>
    <col min="11287" max="11287" width="8.28515625" style="63" customWidth="1"/>
    <col min="11288" max="11288" width="9.140625" style="63"/>
    <col min="11289" max="11289" width="8.28515625" style="63" customWidth="1"/>
    <col min="11290" max="11290" width="9.140625" style="63"/>
    <col min="11291" max="11291" width="8.28515625" style="63" customWidth="1"/>
    <col min="11292" max="11520" width="9.140625" style="63"/>
    <col min="11521" max="11521" width="5.7109375" style="63" customWidth="1"/>
    <col min="11522" max="11523" width="21.7109375" style="63" customWidth="1"/>
    <col min="11524" max="11532" width="15.7109375" style="63" customWidth="1"/>
    <col min="11533" max="11533" width="9.7109375" style="63" bestFit="1" customWidth="1"/>
    <col min="11534" max="11534" width="8.28515625" style="63" customWidth="1"/>
    <col min="11535" max="11535" width="9.140625" style="63"/>
    <col min="11536" max="11536" width="8.28515625" style="63" customWidth="1"/>
    <col min="11537" max="11537" width="9.140625" style="63"/>
    <col min="11538" max="11541" width="8.28515625" style="63" customWidth="1"/>
    <col min="11542" max="11542" width="9.140625" style="63"/>
    <col min="11543" max="11543" width="8.28515625" style="63" customWidth="1"/>
    <col min="11544" max="11544" width="9.140625" style="63"/>
    <col min="11545" max="11545" width="8.28515625" style="63" customWidth="1"/>
    <col min="11546" max="11546" width="9.140625" style="63"/>
    <col min="11547" max="11547" width="8.28515625" style="63" customWidth="1"/>
    <col min="11548" max="11776" width="9.140625" style="63"/>
    <col min="11777" max="11777" width="5.7109375" style="63" customWidth="1"/>
    <col min="11778" max="11779" width="21.7109375" style="63" customWidth="1"/>
    <col min="11780" max="11788" width="15.7109375" style="63" customWidth="1"/>
    <col min="11789" max="11789" width="9.7109375" style="63" bestFit="1" customWidth="1"/>
    <col min="11790" max="11790" width="8.28515625" style="63" customWidth="1"/>
    <col min="11791" max="11791" width="9.140625" style="63"/>
    <col min="11792" max="11792" width="8.28515625" style="63" customWidth="1"/>
    <col min="11793" max="11793" width="9.140625" style="63"/>
    <col min="11794" max="11797" width="8.28515625" style="63" customWidth="1"/>
    <col min="11798" max="11798" width="9.140625" style="63"/>
    <col min="11799" max="11799" width="8.28515625" style="63" customWidth="1"/>
    <col min="11800" max="11800" width="9.140625" style="63"/>
    <col min="11801" max="11801" width="8.28515625" style="63" customWidth="1"/>
    <col min="11802" max="11802" width="9.140625" style="63"/>
    <col min="11803" max="11803" width="8.28515625" style="63" customWidth="1"/>
    <col min="11804" max="12032" width="9.140625" style="63"/>
    <col min="12033" max="12033" width="5.7109375" style="63" customWidth="1"/>
    <col min="12034" max="12035" width="21.7109375" style="63" customWidth="1"/>
    <col min="12036" max="12044" width="15.7109375" style="63" customWidth="1"/>
    <col min="12045" max="12045" width="9.7109375" style="63" bestFit="1" customWidth="1"/>
    <col min="12046" max="12046" width="8.28515625" style="63" customWidth="1"/>
    <col min="12047" max="12047" width="9.140625" style="63"/>
    <col min="12048" max="12048" width="8.28515625" style="63" customWidth="1"/>
    <col min="12049" max="12049" width="9.140625" style="63"/>
    <col min="12050" max="12053" width="8.28515625" style="63" customWidth="1"/>
    <col min="12054" max="12054" width="9.140625" style="63"/>
    <col min="12055" max="12055" width="8.28515625" style="63" customWidth="1"/>
    <col min="12056" max="12056" width="9.140625" style="63"/>
    <col min="12057" max="12057" width="8.28515625" style="63" customWidth="1"/>
    <col min="12058" max="12058" width="9.140625" style="63"/>
    <col min="12059" max="12059" width="8.28515625" style="63" customWidth="1"/>
    <col min="12060" max="12288" width="9.140625" style="63"/>
    <col min="12289" max="12289" width="5.7109375" style="63" customWidth="1"/>
    <col min="12290" max="12291" width="21.7109375" style="63" customWidth="1"/>
    <col min="12292" max="12300" width="15.7109375" style="63" customWidth="1"/>
    <col min="12301" max="12301" width="9.7109375" style="63" bestFit="1" customWidth="1"/>
    <col min="12302" max="12302" width="8.28515625" style="63" customWidth="1"/>
    <col min="12303" max="12303" width="9.140625" style="63"/>
    <col min="12304" max="12304" width="8.28515625" style="63" customWidth="1"/>
    <col min="12305" max="12305" width="9.140625" style="63"/>
    <col min="12306" max="12309" width="8.28515625" style="63" customWidth="1"/>
    <col min="12310" max="12310" width="9.140625" style="63"/>
    <col min="12311" max="12311" width="8.28515625" style="63" customWidth="1"/>
    <col min="12312" max="12312" width="9.140625" style="63"/>
    <col min="12313" max="12313" width="8.28515625" style="63" customWidth="1"/>
    <col min="12314" max="12314" width="9.140625" style="63"/>
    <col min="12315" max="12315" width="8.28515625" style="63" customWidth="1"/>
    <col min="12316" max="12544" width="9.140625" style="63"/>
    <col min="12545" max="12545" width="5.7109375" style="63" customWidth="1"/>
    <col min="12546" max="12547" width="21.7109375" style="63" customWidth="1"/>
    <col min="12548" max="12556" width="15.7109375" style="63" customWidth="1"/>
    <col min="12557" max="12557" width="9.7109375" style="63" bestFit="1" customWidth="1"/>
    <col min="12558" max="12558" width="8.28515625" style="63" customWidth="1"/>
    <col min="12559" max="12559" width="9.140625" style="63"/>
    <col min="12560" max="12560" width="8.28515625" style="63" customWidth="1"/>
    <col min="12561" max="12561" width="9.140625" style="63"/>
    <col min="12562" max="12565" width="8.28515625" style="63" customWidth="1"/>
    <col min="12566" max="12566" width="9.140625" style="63"/>
    <col min="12567" max="12567" width="8.28515625" style="63" customWidth="1"/>
    <col min="12568" max="12568" width="9.140625" style="63"/>
    <col min="12569" max="12569" width="8.28515625" style="63" customWidth="1"/>
    <col min="12570" max="12570" width="9.140625" style="63"/>
    <col min="12571" max="12571" width="8.28515625" style="63" customWidth="1"/>
    <col min="12572" max="12800" width="9.140625" style="63"/>
    <col min="12801" max="12801" width="5.7109375" style="63" customWidth="1"/>
    <col min="12802" max="12803" width="21.7109375" style="63" customWidth="1"/>
    <col min="12804" max="12812" width="15.7109375" style="63" customWidth="1"/>
    <col min="12813" max="12813" width="9.7109375" style="63" bestFit="1" customWidth="1"/>
    <col min="12814" max="12814" width="8.28515625" style="63" customWidth="1"/>
    <col min="12815" max="12815" width="9.140625" style="63"/>
    <col min="12816" max="12816" width="8.28515625" style="63" customWidth="1"/>
    <col min="12817" max="12817" width="9.140625" style="63"/>
    <col min="12818" max="12821" width="8.28515625" style="63" customWidth="1"/>
    <col min="12822" max="12822" width="9.140625" style="63"/>
    <col min="12823" max="12823" width="8.28515625" style="63" customWidth="1"/>
    <col min="12824" max="12824" width="9.140625" style="63"/>
    <col min="12825" max="12825" width="8.28515625" style="63" customWidth="1"/>
    <col min="12826" max="12826" width="9.140625" style="63"/>
    <col min="12827" max="12827" width="8.28515625" style="63" customWidth="1"/>
    <col min="12828" max="13056" width="9.140625" style="63"/>
    <col min="13057" max="13057" width="5.7109375" style="63" customWidth="1"/>
    <col min="13058" max="13059" width="21.7109375" style="63" customWidth="1"/>
    <col min="13060" max="13068" width="15.7109375" style="63" customWidth="1"/>
    <col min="13069" max="13069" width="9.7109375" style="63" bestFit="1" customWidth="1"/>
    <col min="13070" max="13070" width="8.28515625" style="63" customWidth="1"/>
    <col min="13071" max="13071" width="9.140625" style="63"/>
    <col min="13072" max="13072" width="8.28515625" style="63" customWidth="1"/>
    <col min="13073" max="13073" width="9.140625" style="63"/>
    <col min="13074" max="13077" width="8.28515625" style="63" customWidth="1"/>
    <col min="13078" max="13078" width="9.140625" style="63"/>
    <col min="13079" max="13079" width="8.28515625" style="63" customWidth="1"/>
    <col min="13080" max="13080" width="9.140625" style="63"/>
    <col min="13081" max="13081" width="8.28515625" style="63" customWidth="1"/>
    <col min="13082" max="13082" width="9.140625" style="63"/>
    <col min="13083" max="13083" width="8.28515625" style="63" customWidth="1"/>
    <col min="13084" max="13312" width="9.140625" style="63"/>
    <col min="13313" max="13313" width="5.7109375" style="63" customWidth="1"/>
    <col min="13314" max="13315" width="21.7109375" style="63" customWidth="1"/>
    <col min="13316" max="13324" width="15.7109375" style="63" customWidth="1"/>
    <col min="13325" max="13325" width="9.7109375" style="63" bestFit="1" customWidth="1"/>
    <col min="13326" max="13326" width="8.28515625" style="63" customWidth="1"/>
    <col min="13327" max="13327" width="9.140625" style="63"/>
    <col min="13328" max="13328" width="8.28515625" style="63" customWidth="1"/>
    <col min="13329" max="13329" width="9.140625" style="63"/>
    <col min="13330" max="13333" width="8.28515625" style="63" customWidth="1"/>
    <col min="13334" max="13334" width="9.140625" style="63"/>
    <col min="13335" max="13335" width="8.28515625" style="63" customWidth="1"/>
    <col min="13336" max="13336" width="9.140625" style="63"/>
    <col min="13337" max="13337" width="8.28515625" style="63" customWidth="1"/>
    <col min="13338" max="13338" width="9.140625" style="63"/>
    <col min="13339" max="13339" width="8.28515625" style="63" customWidth="1"/>
    <col min="13340" max="13568" width="9.140625" style="63"/>
    <col min="13569" max="13569" width="5.7109375" style="63" customWidth="1"/>
    <col min="13570" max="13571" width="21.7109375" style="63" customWidth="1"/>
    <col min="13572" max="13580" width="15.7109375" style="63" customWidth="1"/>
    <col min="13581" max="13581" width="9.7109375" style="63" bestFit="1" customWidth="1"/>
    <col min="13582" max="13582" width="8.28515625" style="63" customWidth="1"/>
    <col min="13583" max="13583" width="9.140625" style="63"/>
    <col min="13584" max="13584" width="8.28515625" style="63" customWidth="1"/>
    <col min="13585" max="13585" width="9.140625" style="63"/>
    <col min="13586" max="13589" width="8.28515625" style="63" customWidth="1"/>
    <col min="13590" max="13590" width="9.140625" style="63"/>
    <col min="13591" max="13591" width="8.28515625" style="63" customWidth="1"/>
    <col min="13592" max="13592" width="9.140625" style="63"/>
    <col min="13593" max="13593" width="8.28515625" style="63" customWidth="1"/>
    <col min="13594" max="13594" width="9.140625" style="63"/>
    <col min="13595" max="13595" width="8.28515625" style="63" customWidth="1"/>
    <col min="13596" max="13824" width="9.140625" style="63"/>
    <col min="13825" max="13825" width="5.7109375" style="63" customWidth="1"/>
    <col min="13826" max="13827" width="21.7109375" style="63" customWidth="1"/>
    <col min="13828" max="13836" width="15.7109375" style="63" customWidth="1"/>
    <col min="13837" max="13837" width="9.7109375" style="63" bestFit="1" customWidth="1"/>
    <col min="13838" max="13838" width="8.28515625" style="63" customWidth="1"/>
    <col min="13839" max="13839" width="9.140625" style="63"/>
    <col min="13840" max="13840" width="8.28515625" style="63" customWidth="1"/>
    <col min="13841" max="13841" width="9.140625" style="63"/>
    <col min="13842" max="13845" width="8.28515625" style="63" customWidth="1"/>
    <col min="13846" max="13846" width="9.140625" style="63"/>
    <col min="13847" max="13847" width="8.28515625" style="63" customWidth="1"/>
    <col min="13848" max="13848" width="9.140625" style="63"/>
    <col min="13849" max="13849" width="8.28515625" style="63" customWidth="1"/>
    <col min="13850" max="13850" width="9.140625" style="63"/>
    <col min="13851" max="13851" width="8.28515625" style="63" customWidth="1"/>
    <col min="13852" max="14080" width="9.140625" style="63"/>
    <col min="14081" max="14081" width="5.7109375" style="63" customWidth="1"/>
    <col min="14082" max="14083" width="21.7109375" style="63" customWidth="1"/>
    <col min="14084" max="14092" width="15.7109375" style="63" customWidth="1"/>
    <col min="14093" max="14093" width="9.7109375" style="63" bestFit="1" customWidth="1"/>
    <col min="14094" max="14094" width="8.28515625" style="63" customWidth="1"/>
    <col min="14095" max="14095" width="9.140625" style="63"/>
    <col min="14096" max="14096" width="8.28515625" style="63" customWidth="1"/>
    <col min="14097" max="14097" width="9.140625" style="63"/>
    <col min="14098" max="14101" width="8.28515625" style="63" customWidth="1"/>
    <col min="14102" max="14102" width="9.140625" style="63"/>
    <col min="14103" max="14103" width="8.28515625" style="63" customWidth="1"/>
    <col min="14104" max="14104" width="9.140625" style="63"/>
    <col min="14105" max="14105" width="8.28515625" style="63" customWidth="1"/>
    <col min="14106" max="14106" width="9.140625" style="63"/>
    <col min="14107" max="14107" width="8.28515625" style="63" customWidth="1"/>
    <col min="14108" max="14336" width="9.140625" style="63"/>
    <col min="14337" max="14337" width="5.7109375" style="63" customWidth="1"/>
    <col min="14338" max="14339" width="21.7109375" style="63" customWidth="1"/>
    <col min="14340" max="14348" width="15.7109375" style="63" customWidth="1"/>
    <col min="14349" max="14349" width="9.7109375" style="63" bestFit="1" customWidth="1"/>
    <col min="14350" max="14350" width="8.28515625" style="63" customWidth="1"/>
    <col min="14351" max="14351" width="9.140625" style="63"/>
    <col min="14352" max="14352" width="8.28515625" style="63" customWidth="1"/>
    <col min="14353" max="14353" width="9.140625" style="63"/>
    <col min="14354" max="14357" width="8.28515625" style="63" customWidth="1"/>
    <col min="14358" max="14358" width="9.140625" style="63"/>
    <col min="14359" max="14359" width="8.28515625" style="63" customWidth="1"/>
    <col min="14360" max="14360" width="9.140625" style="63"/>
    <col min="14361" max="14361" width="8.28515625" style="63" customWidth="1"/>
    <col min="14362" max="14362" width="9.140625" style="63"/>
    <col min="14363" max="14363" width="8.28515625" style="63" customWidth="1"/>
    <col min="14364" max="14592" width="9.140625" style="63"/>
    <col min="14593" max="14593" width="5.7109375" style="63" customWidth="1"/>
    <col min="14594" max="14595" width="21.7109375" style="63" customWidth="1"/>
    <col min="14596" max="14604" width="15.7109375" style="63" customWidth="1"/>
    <col min="14605" max="14605" width="9.7109375" style="63" bestFit="1" customWidth="1"/>
    <col min="14606" max="14606" width="8.28515625" style="63" customWidth="1"/>
    <col min="14607" max="14607" width="9.140625" style="63"/>
    <col min="14608" max="14608" width="8.28515625" style="63" customWidth="1"/>
    <col min="14609" max="14609" width="9.140625" style="63"/>
    <col min="14610" max="14613" width="8.28515625" style="63" customWidth="1"/>
    <col min="14614" max="14614" width="9.140625" style="63"/>
    <col min="14615" max="14615" width="8.28515625" style="63" customWidth="1"/>
    <col min="14616" max="14616" width="9.140625" style="63"/>
    <col min="14617" max="14617" width="8.28515625" style="63" customWidth="1"/>
    <col min="14618" max="14618" width="9.140625" style="63"/>
    <col min="14619" max="14619" width="8.28515625" style="63" customWidth="1"/>
    <col min="14620" max="14848" width="9.140625" style="63"/>
    <col min="14849" max="14849" width="5.7109375" style="63" customWidth="1"/>
    <col min="14850" max="14851" width="21.7109375" style="63" customWidth="1"/>
    <col min="14852" max="14860" width="15.7109375" style="63" customWidth="1"/>
    <col min="14861" max="14861" width="9.7109375" style="63" bestFit="1" customWidth="1"/>
    <col min="14862" max="14862" width="8.28515625" style="63" customWidth="1"/>
    <col min="14863" max="14863" width="9.140625" style="63"/>
    <col min="14864" max="14864" width="8.28515625" style="63" customWidth="1"/>
    <col min="14865" max="14865" width="9.140625" style="63"/>
    <col min="14866" max="14869" width="8.28515625" style="63" customWidth="1"/>
    <col min="14870" max="14870" width="9.140625" style="63"/>
    <col min="14871" max="14871" width="8.28515625" style="63" customWidth="1"/>
    <col min="14872" max="14872" width="9.140625" style="63"/>
    <col min="14873" max="14873" width="8.28515625" style="63" customWidth="1"/>
    <col min="14874" max="14874" width="9.140625" style="63"/>
    <col min="14875" max="14875" width="8.28515625" style="63" customWidth="1"/>
    <col min="14876" max="15104" width="9.140625" style="63"/>
    <col min="15105" max="15105" width="5.7109375" style="63" customWidth="1"/>
    <col min="15106" max="15107" width="21.7109375" style="63" customWidth="1"/>
    <col min="15108" max="15116" width="15.7109375" style="63" customWidth="1"/>
    <col min="15117" max="15117" width="9.7109375" style="63" bestFit="1" customWidth="1"/>
    <col min="15118" max="15118" width="8.28515625" style="63" customWidth="1"/>
    <col min="15119" max="15119" width="9.140625" style="63"/>
    <col min="15120" max="15120" width="8.28515625" style="63" customWidth="1"/>
    <col min="15121" max="15121" width="9.140625" style="63"/>
    <col min="15122" max="15125" width="8.28515625" style="63" customWidth="1"/>
    <col min="15126" max="15126" width="9.140625" style="63"/>
    <col min="15127" max="15127" width="8.28515625" style="63" customWidth="1"/>
    <col min="15128" max="15128" width="9.140625" style="63"/>
    <col min="15129" max="15129" width="8.28515625" style="63" customWidth="1"/>
    <col min="15130" max="15130" width="9.140625" style="63"/>
    <col min="15131" max="15131" width="8.28515625" style="63" customWidth="1"/>
    <col min="15132" max="15360" width="9.140625" style="63"/>
    <col min="15361" max="15361" width="5.7109375" style="63" customWidth="1"/>
    <col min="15362" max="15363" width="21.7109375" style="63" customWidth="1"/>
    <col min="15364" max="15372" width="15.7109375" style="63" customWidth="1"/>
    <col min="15373" max="15373" width="9.7109375" style="63" bestFit="1" customWidth="1"/>
    <col min="15374" max="15374" width="8.28515625" style="63" customWidth="1"/>
    <col min="15375" max="15375" width="9.140625" style="63"/>
    <col min="15376" max="15376" width="8.28515625" style="63" customWidth="1"/>
    <col min="15377" max="15377" width="9.140625" style="63"/>
    <col min="15378" max="15381" width="8.28515625" style="63" customWidth="1"/>
    <col min="15382" max="15382" width="9.140625" style="63"/>
    <col min="15383" max="15383" width="8.28515625" style="63" customWidth="1"/>
    <col min="15384" max="15384" width="9.140625" style="63"/>
    <col min="15385" max="15385" width="8.28515625" style="63" customWidth="1"/>
    <col min="15386" max="15386" width="9.140625" style="63"/>
    <col min="15387" max="15387" width="8.28515625" style="63" customWidth="1"/>
    <col min="15388" max="15616" width="9.140625" style="63"/>
    <col min="15617" max="15617" width="5.7109375" style="63" customWidth="1"/>
    <col min="15618" max="15619" width="21.7109375" style="63" customWidth="1"/>
    <col min="15620" max="15628" width="15.7109375" style="63" customWidth="1"/>
    <col min="15629" max="15629" width="9.7109375" style="63" bestFit="1" customWidth="1"/>
    <col min="15630" max="15630" width="8.28515625" style="63" customWidth="1"/>
    <col min="15631" max="15631" width="9.140625" style="63"/>
    <col min="15632" max="15632" width="8.28515625" style="63" customWidth="1"/>
    <col min="15633" max="15633" width="9.140625" style="63"/>
    <col min="15634" max="15637" width="8.28515625" style="63" customWidth="1"/>
    <col min="15638" max="15638" width="9.140625" style="63"/>
    <col min="15639" max="15639" width="8.28515625" style="63" customWidth="1"/>
    <col min="15640" max="15640" width="9.140625" style="63"/>
    <col min="15641" max="15641" width="8.28515625" style="63" customWidth="1"/>
    <col min="15642" max="15642" width="9.140625" style="63"/>
    <col min="15643" max="15643" width="8.28515625" style="63" customWidth="1"/>
    <col min="15644" max="15872" width="9.140625" style="63"/>
    <col min="15873" max="15873" width="5.7109375" style="63" customWidth="1"/>
    <col min="15874" max="15875" width="21.7109375" style="63" customWidth="1"/>
    <col min="15876" max="15884" width="15.7109375" style="63" customWidth="1"/>
    <col min="15885" max="15885" width="9.7109375" style="63" bestFit="1" customWidth="1"/>
    <col min="15886" max="15886" width="8.28515625" style="63" customWidth="1"/>
    <col min="15887" max="15887" width="9.140625" style="63"/>
    <col min="15888" max="15888" width="8.28515625" style="63" customWidth="1"/>
    <col min="15889" max="15889" width="9.140625" style="63"/>
    <col min="15890" max="15893" width="8.28515625" style="63" customWidth="1"/>
    <col min="15894" max="15894" width="9.140625" style="63"/>
    <col min="15895" max="15895" width="8.28515625" style="63" customWidth="1"/>
    <col min="15896" max="15896" width="9.140625" style="63"/>
    <col min="15897" max="15897" width="8.28515625" style="63" customWidth="1"/>
    <col min="15898" max="15898" width="9.140625" style="63"/>
    <col min="15899" max="15899" width="8.28515625" style="63" customWidth="1"/>
    <col min="15900" max="16128" width="9.140625" style="63"/>
    <col min="16129" max="16129" width="5.7109375" style="63" customWidth="1"/>
    <col min="16130" max="16131" width="21.7109375" style="63" customWidth="1"/>
    <col min="16132" max="16140" width="15.7109375" style="63" customWidth="1"/>
    <col min="16141" max="16141" width="9.7109375" style="63" bestFit="1" customWidth="1"/>
    <col min="16142" max="16142" width="8.28515625" style="63" customWidth="1"/>
    <col min="16143" max="16143" width="9.140625" style="63"/>
    <col min="16144" max="16144" width="8.28515625" style="63" customWidth="1"/>
    <col min="16145" max="16145" width="9.140625" style="63"/>
    <col min="16146" max="16149" width="8.28515625" style="63" customWidth="1"/>
    <col min="16150" max="16150" width="9.140625" style="63"/>
    <col min="16151" max="16151" width="8.28515625" style="63" customWidth="1"/>
    <col min="16152" max="16152" width="9.140625" style="63"/>
    <col min="16153" max="16153" width="8.28515625" style="63" customWidth="1"/>
    <col min="16154" max="16154" width="9.140625" style="63"/>
    <col min="16155" max="16155" width="8.28515625" style="63" customWidth="1"/>
    <col min="16156" max="16384" width="9.140625" style="63"/>
  </cols>
  <sheetData>
    <row r="1" spans="1:27" ht="15.75" x14ac:dyDescent="0.25">
      <c r="A1" s="217" t="s">
        <v>1071</v>
      </c>
      <c r="C1" s="63" t="s">
        <v>315</v>
      </c>
    </row>
    <row r="3" spans="1:27" ht="14.25" customHeight="1" x14ac:dyDescent="0.25">
      <c r="A3" s="426" t="s">
        <v>664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</row>
    <row r="4" spans="1:27" ht="15.75" x14ac:dyDescent="0.25">
      <c r="A4" s="160"/>
      <c r="B4" s="160"/>
      <c r="C4" s="160"/>
      <c r="D4" s="160"/>
      <c r="E4" s="427"/>
      <c r="F4" s="427" t="str">
        <f>'1'!$E$5</f>
        <v>KABUPATEN</v>
      </c>
      <c r="G4" s="428" t="str">
        <f>'1'!$F$5</f>
        <v>BELITUNG TIMUR</v>
      </c>
      <c r="H4" s="160"/>
      <c r="I4" s="160"/>
      <c r="J4" s="427"/>
      <c r="K4" s="427"/>
      <c r="L4" s="160"/>
      <c r="N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</row>
    <row r="5" spans="1:27" ht="15.75" x14ac:dyDescent="0.25">
      <c r="A5" s="160"/>
      <c r="B5" s="160"/>
      <c r="C5" s="160"/>
      <c r="D5" s="160"/>
      <c r="E5" s="427"/>
      <c r="F5" s="427" t="str">
        <f>'1'!$E$6</f>
        <v>TAHUN</v>
      </c>
      <c r="G5" s="428">
        <f>'1'!$F$6</f>
        <v>2023</v>
      </c>
      <c r="H5" s="160"/>
      <c r="I5" s="160"/>
      <c r="J5" s="427"/>
      <c r="K5" s="427"/>
      <c r="L5" s="160"/>
      <c r="N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</row>
    <row r="6" spans="1:27" ht="15.75" thickBot="1" x14ac:dyDescent="0.3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</row>
    <row r="7" spans="1:27" ht="21.75" customHeight="1" x14ac:dyDescent="0.25">
      <c r="A7" s="1164" t="s">
        <v>2</v>
      </c>
      <c r="B7" s="1164" t="s">
        <v>253</v>
      </c>
      <c r="C7" s="1164" t="s">
        <v>407</v>
      </c>
      <c r="D7" s="1300" t="s">
        <v>665</v>
      </c>
      <c r="E7" s="1188"/>
      <c r="F7" s="1188"/>
      <c r="G7" s="1369" t="s">
        <v>666</v>
      </c>
      <c r="H7" s="1370"/>
      <c r="I7" s="1370"/>
      <c r="J7" s="1370"/>
      <c r="K7" s="1370"/>
      <c r="L7" s="1371"/>
      <c r="M7" s="67"/>
    </row>
    <row r="8" spans="1:27" ht="16.5" customHeight="1" x14ac:dyDescent="0.25">
      <c r="A8" s="1164"/>
      <c r="B8" s="1164"/>
      <c r="C8" s="1164"/>
      <c r="D8" s="1166"/>
      <c r="E8" s="1167"/>
      <c r="F8" s="1167"/>
      <c r="G8" s="1361" t="s">
        <v>6</v>
      </c>
      <c r="H8" s="1362"/>
      <c r="I8" s="1361" t="s">
        <v>7</v>
      </c>
      <c r="J8" s="1362"/>
      <c r="K8" s="1361" t="s">
        <v>8</v>
      </c>
      <c r="L8" s="1362"/>
    </row>
    <row r="9" spans="1:27" ht="15.75" customHeight="1" x14ac:dyDescent="0.25">
      <c r="A9" s="1165"/>
      <c r="B9" s="1165"/>
      <c r="C9" s="1165"/>
      <c r="D9" s="580" t="s">
        <v>6</v>
      </c>
      <c r="E9" s="580" t="s">
        <v>7</v>
      </c>
      <c r="F9" s="630" t="s">
        <v>8</v>
      </c>
      <c r="G9" s="581" t="s">
        <v>255</v>
      </c>
      <c r="H9" s="581" t="s">
        <v>27</v>
      </c>
      <c r="I9" s="581" t="s">
        <v>255</v>
      </c>
      <c r="J9" s="581" t="s">
        <v>27</v>
      </c>
      <c r="K9" s="581" t="s">
        <v>255</v>
      </c>
      <c r="L9" s="581" t="s">
        <v>27</v>
      </c>
    </row>
    <row r="10" spans="1:27" s="747" customFormat="1" ht="12" x14ac:dyDescent="0.25">
      <c r="A10" s="745">
        <v>1</v>
      </c>
      <c r="B10" s="745">
        <v>2</v>
      </c>
      <c r="C10" s="745">
        <v>3</v>
      </c>
      <c r="D10" s="745">
        <v>4</v>
      </c>
      <c r="E10" s="745">
        <v>5</v>
      </c>
      <c r="F10" s="745">
        <v>6</v>
      </c>
      <c r="G10" s="745">
        <v>7</v>
      </c>
      <c r="H10" s="745">
        <v>8</v>
      </c>
      <c r="I10" s="745">
        <v>9</v>
      </c>
      <c r="J10" s="745">
        <v>10</v>
      </c>
      <c r="K10" s="745">
        <v>11</v>
      </c>
      <c r="L10" s="745">
        <v>12</v>
      </c>
    </row>
    <row r="11" spans="1:27" ht="20.100000000000001" customHeight="1" x14ac:dyDescent="0.25">
      <c r="A11" s="725">
        <v>1</v>
      </c>
      <c r="B11" s="93" t="str">
        <f>'9'!B9</f>
        <v>Manggar</v>
      </c>
      <c r="C11" s="93" t="str">
        <f>'9'!C9</f>
        <v>Manggar</v>
      </c>
      <c r="D11" s="229">
        <v>325</v>
      </c>
      <c r="E11" s="229">
        <v>292</v>
      </c>
      <c r="F11" s="229">
        <f>SUM(D11:E11)</f>
        <v>617</v>
      </c>
      <c r="G11" s="229">
        <v>316</v>
      </c>
      <c r="H11" s="862">
        <f>IFERROR(G11/D11*100,0)</f>
        <v>97.230769230769226</v>
      </c>
      <c r="I11" s="229">
        <v>303</v>
      </c>
      <c r="J11" s="862">
        <f>IFERROR(I11/E11*100,0)</f>
        <v>103.76712328767124</v>
      </c>
      <c r="K11" s="229">
        <f t="shared" ref="K11:K17" si="0">G11+I11</f>
        <v>619</v>
      </c>
      <c r="L11" s="862">
        <f>IFERROR(K11/F11*100,0)</f>
        <v>100.32414910858995</v>
      </c>
    </row>
    <row r="12" spans="1:27" ht="20.100000000000001" customHeight="1" x14ac:dyDescent="0.25">
      <c r="A12" s="724">
        <v>2</v>
      </c>
      <c r="B12" s="93" t="str">
        <f>'9'!B10</f>
        <v>Damar</v>
      </c>
      <c r="C12" s="93" t="str">
        <f>'9'!C10</f>
        <v>Mengkubang</v>
      </c>
      <c r="D12" s="229">
        <v>109</v>
      </c>
      <c r="E12" s="229">
        <v>98</v>
      </c>
      <c r="F12" s="229">
        <f t="shared" ref="F12:F17" si="1">SUM(D12:E12)</f>
        <v>207</v>
      </c>
      <c r="G12" s="229">
        <v>98</v>
      </c>
      <c r="H12" s="862">
        <f t="shared" ref="H12:H19" si="2">IFERROR(G12/D12*100,0)</f>
        <v>89.908256880733944</v>
      </c>
      <c r="I12" s="229">
        <v>109</v>
      </c>
      <c r="J12" s="862">
        <f t="shared" ref="J12:J19" si="3">IFERROR(I12/E12*100,0)</f>
        <v>111.22448979591837</v>
      </c>
      <c r="K12" s="229">
        <f t="shared" si="0"/>
        <v>207</v>
      </c>
      <c r="L12" s="862">
        <f t="shared" ref="L12:L19" si="4">IFERROR(K12/F12*100,0)</f>
        <v>100</v>
      </c>
    </row>
    <row r="13" spans="1:27" ht="20.100000000000001" customHeight="1" x14ac:dyDescent="0.25">
      <c r="A13" s="724">
        <v>3</v>
      </c>
      <c r="B13" s="93" t="str">
        <f>'9'!B11</f>
        <v>Kelapa Kampit</v>
      </c>
      <c r="C13" s="93" t="str">
        <f>'9'!C11</f>
        <v>Kelapa Kampit</v>
      </c>
      <c r="D13" s="229">
        <v>155</v>
      </c>
      <c r="E13" s="229">
        <v>140</v>
      </c>
      <c r="F13" s="229">
        <f t="shared" si="1"/>
        <v>295</v>
      </c>
      <c r="G13" s="229">
        <v>140</v>
      </c>
      <c r="H13" s="862">
        <f t="shared" si="2"/>
        <v>90.322580645161281</v>
      </c>
      <c r="I13" s="229">
        <v>148</v>
      </c>
      <c r="J13" s="862">
        <f t="shared" si="3"/>
        <v>105.71428571428572</v>
      </c>
      <c r="K13" s="229">
        <f t="shared" si="0"/>
        <v>288</v>
      </c>
      <c r="L13" s="862">
        <f t="shared" si="4"/>
        <v>97.627118644067806</v>
      </c>
    </row>
    <row r="14" spans="1:27" ht="20.100000000000001" customHeight="1" x14ac:dyDescent="0.25">
      <c r="A14" s="724">
        <v>4</v>
      </c>
      <c r="B14" s="93" t="str">
        <f>'9'!B12</f>
        <v>Gantung</v>
      </c>
      <c r="C14" s="93" t="str">
        <f>'9'!C12</f>
        <v>Gantung</v>
      </c>
      <c r="D14" s="229">
        <v>239</v>
      </c>
      <c r="E14" s="229">
        <v>215</v>
      </c>
      <c r="F14" s="229">
        <f t="shared" si="1"/>
        <v>454</v>
      </c>
      <c r="G14" s="229">
        <v>233</v>
      </c>
      <c r="H14" s="862">
        <f t="shared" si="2"/>
        <v>97.489539748953973</v>
      </c>
      <c r="I14" s="229">
        <v>213</v>
      </c>
      <c r="J14" s="862">
        <f t="shared" si="3"/>
        <v>99.069767441860463</v>
      </c>
      <c r="K14" s="229">
        <f t="shared" si="0"/>
        <v>446</v>
      </c>
      <c r="L14" s="862">
        <f t="shared" si="4"/>
        <v>98.23788546255507</v>
      </c>
    </row>
    <row r="15" spans="1:27" ht="20.100000000000001" customHeight="1" x14ac:dyDescent="0.25">
      <c r="A15" s="724">
        <v>5</v>
      </c>
      <c r="B15" s="93" t="str">
        <f>'9'!B13</f>
        <v>Simpang Renggiang</v>
      </c>
      <c r="C15" s="93" t="str">
        <f>'9'!C13</f>
        <v>Renggiang</v>
      </c>
      <c r="D15" s="229">
        <v>62</v>
      </c>
      <c r="E15" s="229">
        <v>56</v>
      </c>
      <c r="F15" s="229">
        <f t="shared" si="1"/>
        <v>118</v>
      </c>
      <c r="G15" s="229">
        <v>44</v>
      </c>
      <c r="H15" s="862">
        <f t="shared" si="2"/>
        <v>70.967741935483872</v>
      </c>
      <c r="I15" s="229">
        <v>39</v>
      </c>
      <c r="J15" s="862">
        <f t="shared" si="3"/>
        <v>69.642857142857139</v>
      </c>
      <c r="K15" s="229">
        <f t="shared" si="0"/>
        <v>83</v>
      </c>
      <c r="L15" s="862">
        <f t="shared" si="4"/>
        <v>70.33898305084746</v>
      </c>
    </row>
    <row r="16" spans="1:27" ht="20.100000000000001" customHeight="1" x14ac:dyDescent="0.25">
      <c r="A16" s="724">
        <v>6</v>
      </c>
      <c r="B16" s="93" t="str">
        <f>'9'!B14</f>
        <v>Simpang Pesak</v>
      </c>
      <c r="C16" s="93" t="str">
        <f>'9'!C14</f>
        <v>Simpang Pesak</v>
      </c>
      <c r="D16" s="229">
        <v>70</v>
      </c>
      <c r="E16" s="229">
        <v>63</v>
      </c>
      <c r="F16" s="229">
        <f t="shared" si="1"/>
        <v>133</v>
      </c>
      <c r="G16" s="229">
        <v>61</v>
      </c>
      <c r="H16" s="862">
        <f t="shared" si="2"/>
        <v>87.142857142857139</v>
      </c>
      <c r="I16" s="229">
        <v>68</v>
      </c>
      <c r="J16" s="862">
        <f t="shared" si="3"/>
        <v>107.93650793650794</v>
      </c>
      <c r="K16" s="229">
        <f t="shared" si="0"/>
        <v>129</v>
      </c>
      <c r="L16" s="862">
        <f t="shared" si="4"/>
        <v>96.992481203007515</v>
      </c>
    </row>
    <row r="17" spans="1:27" ht="20.100000000000001" customHeight="1" x14ac:dyDescent="0.25">
      <c r="A17" s="724">
        <v>7</v>
      </c>
      <c r="B17" s="93" t="str">
        <f>'9'!B15</f>
        <v>Dendang</v>
      </c>
      <c r="C17" s="93" t="str">
        <f>'9'!C15</f>
        <v>Dendang</v>
      </c>
      <c r="D17" s="229">
        <v>88</v>
      </c>
      <c r="E17" s="229">
        <v>79</v>
      </c>
      <c r="F17" s="229">
        <f t="shared" si="1"/>
        <v>167</v>
      </c>
      <c r="G17" s="229">
        <v>82</v>
      </c>
      <c r="H17" s="862">
        <f t="shared" si="2"/>
        <v>93.181818181818173</v>
      </c>
      <c r="I17" s="229">
        <v>72</v>
      </c>
      <c r="J17" s="862">
        <f t="shared" si="3"/>
        <v>91.139240506329116</v>
      </c>
      <c r="K17" s="229">
        <f t="shared" si="0"/>
        <v>154</v>
      </c>
      <c r="L17" s="862">
        <f t="shared" si="4"/>
        <v>92.215568862275461</v>
      </c>
    </row>
    <row r="18" spans="1:27" ht="20.100000000000001" customHeight="1" x14ac:dyDescent="0.25">
      <c r="A18" s="395"/>
      <c r="B18" s="67"/>
      <c r="C18" s="67"/>
      <c r="D18" s="229"/>
      <c r="E18" s="229"/>
      <c r="F18" s="229"/>
      <c r="G18" s="229"/>
      <c r="H18" s="862"/>
      <c r="I18" s="229"/>
      <c r="J18" s="862"/>
      <c r="K18" s="229"/>
      <c r="L18" s="862"/>
    </row>
    <row r="19" spans="1:27" ht="20.100000000000001" customHeight="1" thickBot="1" x14ac:dyDescent="0.3">
      <c r="A19" s="406" t="s">
        <v>476</v>
      </c>
      <c r="B19" s="407"/>
      <c r="C19" s="408"/>
      <c r="D19" s="973">
        <f>SUM(D11:D18)</f>
        <v>1048</v>
      </c>
      <c r="E19" s="973">
        <f>SUM(E11:E18)</f>
        <v>943</v>
      </c>
      <c r="F19" s="973">
        <f>SUM(F11:F18)</f>
        <v>1991</v>
      </c>
      <c r="G19" s="973">
        <f>SUM(G11:G18)</f>
        <v>974</v>
      </c>
      <c r="H19" s="974">
        <f t="shared" si="2"/>
        <v>92.938931297709928</v>
      </c>
      <c r="I19" s="973">
        <f>SUM(I11:I18)</f>
        <v>952</v>
      </c>
      <c r="J19" s="974">
        <f t="shared" si="3"/>
        <v>100.95440084835631</v>
      </c>
      <c r="K19" s="973">
        <f>SUM(K11:K18)</f>
        <v>1926</v>
      </c>
      <c r="L19" s="974">
        <f t="shared" si="4"/>
        <v>96.73530889000503</v>
      </c>
    </row>
    <row r="20" spans="1:27" ht="20.100000000000001" customHeight="1" x14ac:dyDescent="0.25">
      <c r="A20" s="409"/>
      <c r="B20" s="409"/>
      <c r="C20" s="409"/>
      <c r="D20" s="409"/>
      <c r="E20" s="409"/>
      <c r="F20" s="409"/>
      <c r="G20" s="409"/>
      <c r="H20" s="409"/>
      <c r="I20" s="409"/>
      <c r="J20" s="409"/>
      <c r="K20" s="409"/>
      <c r="L20" s="409"/>
      <c r="M20" s="402"/>
      <c r="N20" s="402"/>
      <c r="O20" s="402"/>
      <c r="P20" s="402"/>
      <c r="Q20" s="402"/>
      <c r="R20" s="402"/>
      <c r="S20" s="402"/>
      <c r="T20" s="402"/>
      <c r="U20" s="402"/>
      <c r="V20" s="402"/>
      <c r="W20" s="402"/>
      <c r="X20" s="402"/>
      <c r="Y20" s="402"/>
      <c r="Z20" s="402"/>
      <c r="AA20" s="402"/>
    </row>
    <row r="21" spans="1:27" x14ac:dyDescent="0.25">
      <c r="A21" s="544" t="s">
        <v>548</v>
      </c>
      <c r="D21" s="63" t="s">
        <v>1308</v>
      </c>
    </row>
    <row r="23" spans="1:27" x14ac:dyDescent="0.25">
      <c r="J23" s="231"/>
    </row>
  </sheetData>
  <mergeCells count="8">
    <mergeCell ref="A7:A9"/>
    <mergeCell ref="B7:B9"/>
    <mergeCell ref="C7:C9"/>
    <mergeCell ref="D7:F8"/>
    <mergeCell ref="G7:L7"/>
    <mergeCell ref="G8:H8"/>
    <mergeCell ref="I8:J8"/>
    <mergeCell ref="K8:L8"/>
  </mergeCells>
  <printOptions horizontalCentered="1"/>
  <pageMargins left="1.6929133858267718" right="0.9055118110236221" top="1.1417322834645669" bottom="0.9055118110236221" header="0" footer="0"/>
  <pageSetup paperSize="9" scale="62" orientation="landscape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92D050"/>
    <pageSetUpPr fitToPage="1"/>
  </sheetPr>
  <dimension ref="A1:F21"/>
  <sheetViews>
    <sheetView topLeftCell="C1" zoomScaleNormal="100" workbookViewId="0">
      <selection activeCell="D19" sqref="D11:F19"/>
    </sheetView>
  </sheetViews>
  <sheetFormatPr defaultColWidth="9.140625" defaultRowHeight="15" x14ac:dyDescent="0.2"/>
  <cols>
    <col min="1" max="1" width="5.7109375" style="236" customWidth="1"/>
    <col min="2" max="3" width="26.7109375" style="236" customWidth="1"/>
    <col min="4" max="6" width="24.7109375" style="236" customWidth="1"/>
    <col min="7" max="256" width="9.140625" style="236"/>
    <col min="257" max="257" width="5.7109375" style="236" customWidth="1"/>
    <col min="258" max="259" width="26.7109375" style="236" customWidth="1"/>
    <col min="260" max="262" width="24.7109375" style="236" customWidth="1"/>
    <col min="263" max="512" width="9.140625" style="236"/>
    <col min="513" max="513" width="5.7109375" style="236" customWidth="1"/>
    <col min="514" max="515" width="26.7109375" style="236" customWidth="1"/>
    <col min="516" max="518" width="24.7109375" style="236" customWidth="1"/>
    <col min="519" max="768" width="9.140625" style="236"/>
    <col min="769" max="769" width="5.7109375" style="236" customWidth="1"/>
    <col min="770" max="771" width="26.7109375" style="236" customWidth="1"/>
    <col min="772" max="774" width="24.7109375" style="236" customWidth="1"/>
    <col min="775" max="1024" width="9.140625" style="236"/>
    <col min="1025" max="1025" width="5.7109375" style="236" customWidth="1"/>
    <col min="1026" max="1027" width="26.7109375" style="236" customWidth="1"/>
    <col min="1028" max="1030" width="24.7109375" style="236" customWidth="1"/>
    <col min="1031" max="1280" width="9.140625" style="236"/>
    <col min="1281" max="1281" width="5.7109375" style="236" customWidth="1"/>
    <col min="1282" max="1283" width="26.7109375" style="236" customWidth="1"/>
    <col min="1284" max="1286" width="24.7109375" style="236" customWidth="1"/>
    <col min="1287" max="1536" width="9.140625" style="236"/>
    <col min="1537" max="1537" width="5.7109375" style="236" customWidth="1"/>
    <col min="1538" max="1539" width="26.7109375" style="236" customWidth="1"/>
    <col min="1540" max="1542" width="24.7109375" style="236" customWidth="1"/>
    <col min="1543" max="1792" width="9.140625" style="236"/>
    <col min="1793" max="1793" width="5.7109375" style="236" customWidth="1"/>
    <col min="1794" max="1795" width="26.7109375" style="236" customWidth="1"/>
    <col min="1796" max="1798" width="24.7109375" style="236" customWidth="1"/>
    <col min="1799" max="2048" width="9.140625" style="236"/>
    <col min="2049" max="2049" width="5.7109375" style="236" customWidth="1"/>
    <col min="2050" max="2051" width="26.7109375" style="236" customWidth="1"/>
    <col min="2052" max="2054" width="24.7109375" style="236" customWidth="1"/>
    <col min="2055" max="2304" width="9.140625" style="236"/>
    <col min="2305" max="2305" width="5.7109375" style="236" customWidth="1"/>
    <col min="2306" max="2307" width="26.7109375" style="236" customWidth="1"/>
    <col min="2308" max="2310" width="24.7109375" style="236" customWidth="1"/>
    <col min="2311" max="2560" width="9.140625" style="236"/>
    <col min="2561" max="2561" width="5.7109375" style="236" customWidth="1"/>
    <col min="2562" max="2563" width="26.7109375" style="236" customWidth="1"/>
    <col min="2564" max="2566" width="24.7109375" style="236" customWidth="1"/>
    <col min="2567" max="2816" width="9.140625" style="236"/>
    <col min="2817" max="2817" width="5.7109375" style="236" customWidth="1"/>
    <col min="2818" max="2819" width="26.7109375" style="236" customWidth="1"/>
    <col min="2820" max="2822" width="24.7109375" style="236" customWidth="1"/>
    <col min="2823" max="3072" width="9.140625" style="236"/>
    <col min="3073" max="3073" width="5.7109375" style="236" customWidth="1"/>
    <col min="3074" max="3075" width="26.7109375" style="236" customWidth="1"/>
    <col min="3076" max="3078" width="24.7109375" style="236" customWidth="1"/>
    <col min="3079" max="3328" width="9.140625" style="236"/>
    <col min="3329" max="3329" width="5.7109375" style="236" customWidth="1"/>
    <col min="3330" max="3331" width="26.7109375" style="236" customWidth="1"/>
    <col min="3332" max="3334" width="24.7109375" style="236" customWidth="1"/>
    <col min="3335" max="3584" width="9.140625" style="236"/>
    <col min="3585" max="3585" width="5.7109375" style="236" customWidth="1"/>
    <col min="3586" max="3587" width="26.7109375" style="236" customWidth="1"/>
    <col min="3588" max="3590" width="24.7109375" style="236" customWidth="1"/>
    <col min="3591" max="3840" width="9.140625" style="236"/>
    <col min="3841" max="3841" width="5.7109375" style="236" customWidth="1"/>
    <col min="3842" max="3843" width="26.7109375" style="236" customWidth="1"/>
    <col min="3844" max="3846" width="24.7109375" style="236" customWidth="1"/>
    <col min="3847" max="4096" width="9.140625" style="236"/>
    <col min="4097" max="4097" width="5.7109375" style="236" customWidth="1"/>
    <col min="4098" max="4099" width="26.7109375" style="236" customWidth="1"/>
    <col min="4100" max="4102" width="24.7109375" style="236" customWidth="1"/>
    <col min="4103" max="4352" width="9.140625" style="236"/>
    <col min="4353" max="4353" width="5.7109375" style="236" customWidth="1"/>
    <col min="4354" max="4355" width="26.7109375" style="236" customWidth="1"/>
    <col min="4356" max="4358" width="24.7109375" style="236" customWidth="1"/>
    <col min="4359" max="4608" width="9.140625" style="236"/>
    <col min="4609" max="4609" width="5.7109375" style="236" customWidth="1"/>
    <col min="4610" max="4611" width="26.7109375" style="236" customWidth="1"/>
    <col min="4612" max="4614" width="24.7109375" style="236" customWidth="1"/>
    <col min="4615" max="4864" width="9.140625" style="236"/>
    <col min="4865" max="4865" width="5.7109375" style="236" customWidth="1"/>
    <col min="4866" max="4867" width="26.7109375" style="236" customWidth="1"/>
    <col min="4868" max="4870" width="24.7109375" style="236" customWidth="1"/>
    <col min="4871" max="5120" width="9.140625" style="236"/>
    <col min="5121" max="5121" width="5.7109375" style="236" customWidth="1"/>
    <col min="5122" max="5123" width="26.7109375" style="236" customWidth="1"/>
    <col min="5124" max="5126" width="24.7109375" style="236" customWidth="1"/>
    <col min="5127" max="5376" width="9.140625" style="236"/>
    <col min="5377" max="5377" width="5.7109375" style="236" customWidth="1"/>
    <col min="5378" max="5379" width="26.7109375" style="236" customWidth="1"/>
    <col min="5380" max="5382" width="24.7109375" style="236" customWidth="1"/>
    <col min="5383" max="5632" width="9.140625" style="236"/>
    <col min="5633" max="5633" width="5.7109375" style="236" customWidth="1"/>
    <col min="5634" max="5635" width="26.7109375" style="236" customWidth="1"/>
    <col min="5636" max="5638" width="24.7109375" style="236" customWidth="1"/>
    <col min="5639" max="5888" width="9.140625" style="236"/>
    <col min="5889" max="5889" width="5.7109375" style="236" customWidth="1"/>
    <col min="5890" max="5891" width="26.7109375" style="236" customWidth="1"/>
    <col min="5892" max="5894" width="24.7109375" style="236" customWidth="1"/>
    <col min="5895" max="6144" width="9.140625" style="236"/>
    <col min="6145" max="6145" width="5.7109375" style="236" customWidth="1"/>
    <col min="6146" max="6147" width="26.7109375" style="236" customWidth="1"/>
    <col min="6148" max="6150" width="24.7109375" style="236" customWidth="1"/>
    <col min="6151" max="6400" width="9.140625" style="236"/>
    <col min="6401" max="6401" width="5.7109375" style="236" customWidth="1"/>
    <col min="6402" max="6403" width="26.7109375" style="236" customWidth="1"/>
    <col min="6404" max="6406" width="24.7109375" style="236" customWidth="1"/>
    <col min="6407" max="6656" width="9.140625" style="236"/>
    <col min="6657" max="6657" width="5.7109375" style="236" customWidth="1"/>
    <col min="6658" max="6659" width="26.7109375" style="236" customWidth="1"/>
    <col min="6660" max="6662" width="24.7109375" style="236" customWidth="1"/>
    <col min="6663" max="6912" width="9.140625" style="236"/>
    <col min="6913" max="6913" width="5.7109375" style="236" customWidth="1"/>
    <col min="6914" max="6915" width="26.7109375" style="236" customWidth="1"/>
    <col min="6916" max="6918" width="24.7109375" style="236" customWidth="1"/>
    <col min="6919" max="7168" width="9.140625" style="236"/>
    <col min="7169" max="7169" width="5.7109375" style="236" customWidth="1"/>
    <col min="7170" max="7171" width="26.7109375" style="236" customWidth="1"/>
    <col min="7172" max="7174" width="24.7109375" style="236" customWidth="1"/>
    <col min="7175" max="7424" width="9.140625" style="236"/>
    <col min="7425" max="7425" width="5.7109375" style="236" customWidth="1"/>
    <col min="7426" max="7427" width="26.7109375" style="236" customWidth="1"/>
    <col min="7428" max="7430" width="24.7109375" style="236" customWidth="1"/>
    <col min="7431" max="7680" width="9.140625" style="236"/>
    <col min="7681" max="7681" width="5.7109375" style="236" customWidth="1"/>
    <col min="7682" max="7683" width="26.7109375" style="236" customWidth="1"/>
    <col min="7684" max="7686" width="24.7109375" style="236" customWidth="1"/>
    <col min="7687" max="7936" width="9.140625" style="236"/>
    <col min="7937" max="7937" width="5.7109375" style="236" customWidth="1"/>
    <col min="7938" max="7939" width="26.7109375" style="236" customWidth="1"/>
    <col min="7940" max="7942" width="24.7109375" style="236" customWidth="1"/>
    <col min="7943" max="8192" width="9.140625" style="236"/>
    <col min="8193" max="8193" width="5.7109375" style="236" customWidth="1"/>
    <col min="8194" max="8195" width="26.7109375" style="236" customWidth="1"/>
    <col min="8196" max="8198" width="24.7109375" style="236" customWidth="1"/>
    <col min="8199" max="8448" width="9.140625" style="236"/>
    <col min="8449" max="8449" width="5.7109375" style="236" customWidth="1"/>
    <col min="8450" max="8451" width="26.7109375" style="236" customWidth="1"/>
    <col min="8452" max="8454" width="24.7109375" style="236" customWidth="1"/>
    <col min="8455" max="8704" width="9.140625" style="236"/>
    <col min="8705" max="8705" width="5.7109375" style="236" customWidth="1"/>
    <col min="8706" max="8707" width="26.7109375" style="236" customWidth="1"/>
    <col min="8708" max="8710" width="24.7109375" style="236" customWidth="1"/>
    <col min="8711" max="8960" width="9.140625" style="236"/>
    <col min="8961" max="8961" width="5.7109375" style="236" customWidth="1"/>
    <col min="8962" max="8963" width="26.7109375" style="236" customWidth="1"/>
    <col min="8964" max="8966" width="24.7109375" style="236" customWidth="1"/>
    <col min="8967" max="9216" width="9.140625" style="236"/>
    <col min="9217" max="9217" width="5.7109375" style="236" customWidth="1"/>
    <col min="9218" max="9219" width="26.7109375" style="236" customWidth="1"/>
    <col min="9220" max="9222" width="24.7109375" style="236" customWidth="1"/>
    <col min="9223" max="9472" width="9.140625" style="236"/>
    <col min="9473" max="9473" width="5.7109375" style="236" customWidth="1"/>
    <col min="9474" max="9475" width="26.7109375" style="236" customWidth="1"/>
    <col min="9476" max="9478" width="24.7109375" style="236" customWidth="1"/>
    <col min="9479" max="9728" width="9.140625" style="236"/>
    <col min="9729" max="9729" width="5.7109375" style="236" customWidth="1"/>
    <col min="9730" max="9731" width="26.7109375" style="236" customWidth="1"/>
    <col min="9732" max="9734" width="24.7109375" style="236" customWidth="1"/>
    <col min="9735" max="9984" width="9.140625" style="236"/>
    <col min="9985" max="9985" width="5.7109375" style="236" customWidth="1"/>
    <col min="9986" max="9987" width="26.7109375" style="236" customWidth="1"/>
    <col min="9988" max="9990" width="24.7109375" style="236" customWidth="1"/>
    <col min="9991" max="10240" width="9.140625" style="236"/>
    <col min="10241" max="10241" width="5.7109375" style="236" customWidth="1"/>
    <col min="10242" max="10243" width="26.7109375" style="236" customWidth="1"/>
    <col min="10244" max="10246" width="24.7109375" style="236" customWidth="1"/>
    <col min="10247" max="10496" width="9.140625" style="236"/>
    <col min="10497" max="10497" width="5.7109375" style="236" customWidth="1"/>
    <col min="10498" max="10499" width="26.7109375" style="236" customWidth="1"/>
    <col min="10500" max="10502" width="24.7109375" style="236" customWidth="1"/>
    <col min="10503" max="10752" width="9.140625" style="236"/>
    <col min="10753" max="10753" width="5.7109375" style="236" customWidth="1"/>
    <col min="10754" max="10755" width="26.7109375" style="236" customWidth="1"/>
    <col min="10756" max="10758" width="24.7109375" style="236" customWidth="1"/>
    <col min="10759" max="11008" width="9.140625" style="236"/>
    <col min="11009" max="11009" width="5.7109375" style="236" customWidth="1"/>
    <col min="11010" max="11011" width="26.7109375" style="236" customWidth="1"/>
    <col min="11012" max="11014" width="24.7109375" style="236" customWidth="1"/>
    <col min="11015" max="11264" width="9.140625" style="236"/>
    <col min="11265" max="11265" width="5.7109375" style="236" customWidth="1"/>
    <col min="11266" max="11267" width="26.7109375" style="236" customWidth="1"/>
    <col min="11268" max="11270" width="24.7109375" style="236" customWidth="1"/>
    <col min="11271" max="11520" width="9.140625" style="236"/>
    <col min="11521" max="11521" width="5.7109375" style="236" customWidth="1"/>
    <col min="11522" max="11523" width="26.7109375" style="236" customWidth="1"/>
    <col min="11524" max="11526" width="24.7109375" style="236" customWidth="1"/>
    <col min="11527" max="11776" width="9.140625" style="236"/>
    <col min="11777" max="11777" width="5.7109375" style="236" customWidth="1"/>
    <col min="11778" max="11779" width="26.7109375" style="236" customWidth="1"/>
    <col min="11780" max="11782" width="24.7109375" style="236" customWidth="1"/>
    <col min="11783" max="12032" width="9.140625" style="236"/>
    <col min="12033" max="12033" width="5.7109375" style="236" customWidth="1"/>
    <col min="12034" max="12035" width="26.7109375" style="236" customWidth="1"/>
    <col min="12036" max="12038" width="24.7109375" style="236" customWidth="1"/>
    <col min="12039" max="12288" width="9.140625" style="236"/>
    <col min="12289" max="12289" width="5.7109375" style="236" customWidth="1"/>
    <col min="12290" max="12291" width="26.7109375" style="236" customWidth="1"/>
    <col min="12292" max="12294" width="24.7109375" style="236" customWidth="1"/>
    <col min="12295" max="12544" width="9.140625" style="236"/>
    <col min="12545" max="12545" width="5.7109375" style="236" customWidth="1"/>
    <col min="12546" max="12547" width="26.7109375" style="236" customWidth="1"/>
    <col min="12548" max="12550" width="24.7109375" style="236" customWidth="1"/>
    <col min="12551" max="12800" width="9.140625" style="236"/>
    <col min="12801" max="12801" width="5.7109375" style="236" customWidth="1"/>
    <col min="12802" max="12803" width="26.7109375" style="236" customWidth="1"/>
    <col min="12804" max="12806" width="24.7109375" style="236" customWidth="1"/>
    <col min="12807" max="13056" width="9.140625" style="236"/>
    <col min="13057" max="13057" width="5.7109375" style="236" customWidth="1"/>
    <col min="13058" max="13059" width="26.7109375" style="236" customWidth="1"/>
    <col min="13060" max="13062" width="24.7109375" style="236" customWidth="1"/>
    <col min="13063" max="13312" width="9.140625" style="236"/>
    <col min="13313" max="13313" width="5.7109375" style="236" customWidth="1"/>
    <col min="13314" max="13315" width="26.7109375" style="236" customWidth="1"/>
    <col min="13316" max="13318" width="24.7109375" style="236" customWidth="1"/>
    <col min="13319" max="13568" width="9.140625" style="236"/>
    <col min="13569" max="13569" width="5.7109375" style="236" customWidth="1"/>
    <col min="13570" max="13571" width="26.7109375" style="236" customWidth="1"/>
    <col min="13572" max="13574" width="24.7109375" style="236" customWidth="1"/>
    <col min="13575" max="13824" width="9.140625" style="236"/>
    <col min="13825" max="13825" width="5.7109375" style="236" customWidth="1"/>
    <col min="13826" max="13827" width="26.7109375" style="236" customWidth="1"/>
    <col min="13828" max="13830" width="24.7109375" style="236" customWidth="1"/>
    <col min="13831" max="14080" width="9.140625" style="236"/>
    <col min="14081" max="14081" width="5.7109375" style="236" customWidth="1"/>
    <col min="14082" max="14083" width="26.7109375" style="236" customWidth="1"/>
    <col min="14084" max="14086" width="24.7109375" style="236" customWidth="1"/>
    <col min="14087" max="14336" width="9.140625" style="236"/>
    <col min="14337" max="14337" width="5.7109375" style="236" customWidth="1"/>
    <col min="14338" max="14339" width="26.7109375" style="236" customWidth="1"/>
    <col min="14340" max="14342" width="24.7109375" style="236" customWidth="1"/>
    <col min="14343" max="14592" width="9.140625" style="236"/>
    <col min="14593" max="14593" width="5.7109375" style="236" customWidth="1"/>
    <col min="14594" max="14595" width="26.7109375" style="236" customWidth="1"/>
    <col min="14596" max="14598" width="24.7109375" style="236" customWidth="1"/>
    <col min="14599" max="14848" width="9.140625" style="236"/>
    <col min="14849" max="14849" width="5.7109375" style="236" customWidth="1"/>
    <col min="14850" max="14851" width="26.7109375" style="236" customWidth="1"/>
    <col min="14852" max="14854" width="24.7109375" style="236" customWidth="1"/>
    <col min="14855" max="15104" width="9.140625" style="236"/>
    <col min="15105" max="15105" width="5.7109375" style="236" customWidth="1"/>
    <col min="15106" max="15107" width="26.7109375" style="236" customWidth="1"/>
    <col min="15108" max="15110" width="24.7109375" style="236" customWidth="1"/>
    <col min="15111" max="15360" width="9.140625" style="236"/>
    <col min="15361" max="15361" width="5.7109375" style="236" customWidth="1"/>
    <col min="15362" max="15363" width="26.7109375" style="236" customWidth="1"/>
    <col min="15364" max="15366" width="24.7109375" style="236" customWidth="1"/>
    <col min="15367" max="15616" width="9.140625" style="236"/>
    <col min="15617" max="15617" width="5.7109375" style="236" customWidth="1"/>
    <col min="15618" max="15619" width="26.7109375" style="236" customWidth="1"/>
    <col min="15620" max="15622" width="24.7109375" style="236" customWidth="1"/>
    <col min="15623" max="15872" width="9.140625" style="236"/>
    <col min="15873" max="15873" width="5.7109375" style="236" customWidth="1"/>
    <col min="15874" max="15875" width="26.7109375" style="236" customWidth="1"/>
    <col min="15876" max="15878" width="24.7109375" style="236" customWidth="1"/>
    <col min="15879" max="16128" width="9.140625" style="236"/>
    <col min="16129" max="16129" width="5.7109375" style="236" customWidth="1"/>
    <col min="16130" max="16131" width="26.7109375" style="236" customWidth="1"/>
    <col min="16132" max="16134" width="24.7109375" style="236" customWidth="1"/>
    <col min="16135" max="16384" width="9.140625" style="236"/>
  </cols>
  <sheetData>
    <row r="1" spans="1:6" ht="15.75" x14ac:dyDescent="0.2">
      <c r="A1" s="217" t="s">
        <v>1072</v>
      </c>
      <c r="B1" s="63"/>
      <c r="C1" s="63"/>
      <c r="D1" s="63"/>
      <c r="E1" s="63"/>
    </row>
    <row r="2" spans="1:6" x14ac:dyDescent="0.2">
      <c r="A2" s="63"/>
      <c r="B2" s="63"/>
      <c r="C2" s="63"/>
      <c r="D2" s="83"/>
      <c r="E2" s="83"/>
    </row>
    <row r="3" spans="1:6" ht="15.75" x14ac:dyDescent="0.2">
      <c r="A3" s="1188" t="s">
        <v>1254</v>
      </c>
      <c r="B3" s="1188"/>
      <c r="C3" s="1188"/>
      <c r="D3" s="1188"/>
      <c r="E3" s="1188"/>
      <c r="F3" s="1188"/>
    </row>
    <row r="4" spans="1:6" ht="15.75" x14ac:dyDescent="0.25">
      <c r="A4" s="576"/>
      <c r="B4" s="160"/>
      <c r="C4" s="427" t="str">
        <f>'1'!$E$5</f>
        <v>KABUPATEN</v>
      </c>
      <c r="D4" s="428" t="str">
        <f>'1'!$F$5</f>
        <v>BELITUNG TIMUR</v>
      </c>
      <c r="E4" s="426"/>
      <c r="F4" s="576"/>
    </row>
    <row r="5" spans="1:6" ht="15.75" x14ac:dyDescent="0.25">
      <c r="A5" s="576"/>
      <c r="B5" s="160"/>
      <c r="C5" s="427" t="str">
        <f>'1'!$E$6</f>
        <v>TAHUN</v>
      </c>
      <c r="D5" s="428">
        <f>'1'!$F$6</f>
        <v>2023</v>
      </c>
      <c r="E5" s="160"/>
      <c r="F5" s="576"/>
    </row>
    <row r="6" spans="1:6" ht="15.75" thickBot="1" x14ac:dyDescent="0.25">
      <c r="A6" s="64"/>
      <c r="B6" s="64"/>
      <c r="C6" s="64"/>
      <c r="D6" s="237"/>
      <c r="E6" s="237"/>
      <c r="F6" s="237"/>
    </row>
    <row r="7" spans="1:6" ht="20.100000000000001" customHeight="1" x14ac:dyDescent="0.2">
      <c r="A7" s="1164" t="s">
        <v>2</v>
      </c>
      <c r="B7" s="1164" t="s">
        <v>253</v>
      </c>
      <c r="C7" s="1164" t="s">
        <v>407</v>
      </c>
      <c r="D7" s="1169" t="s">
        <v>668</v>
      </c>
      <c r="E7" s="1169" t="s">
        <v>1255</v>
      </c>
      <c r="F7" s="1169" t="s">
        <v>1256</v>
      </c>
    </row>
    <row r="8" spans="1:6" ht="20.100000000000001" customHeight="1" x14ac:dyDescent="0.2">
      <c r="A8" s="1164"/>
      <c r="B8" s="1164"/>
      <c r="C8" s="1164"/>
      <c r="D8" s="1164"/>
      <c r="E8" s="1164"/>
      <c r="F8" s="1164"/>
    </row>
    <row r="9" spans="1:6" ht="20.100000000000001" customHeight="1" x14ac:dyDescent="0.2">
      <c r="A9" s="1165"/>
      <c r="B9" s="1165"/>
      <c r="C9" s="1165"/>
      <c r="D9" s="1165"/>
      <c r="E9" s="1165"/>
      <c r="F9" s="1165"/>
    </row>
    <row r="10" spans="1:6" s="755" customFormat="1" ht="12" x14ac:dyDescent="0.2">
      <c r="A10" s="745">
        <v>1</v>
      </c>
      <c r="B10" s="745">
        <v>2</v>
      </c>
      <c r="C10" s="745">
        <v>3</v>
      </c>
      <c r="D10" s="745">
        <v>4</v>
      </c>
      <c r="E10" s="745">
        <v>5</v>
      </c>
      <c r="F10" s="745">
        <v>6</v>
      </c>
    </row>
    <row r="11" spans="1:6" x14ac:dyDescent="0.2">
      <c r="A11" s="725">
        <v>1</v>
      </c>
      <c r="B11" s="93" t="str">
        <f>'9'!B9</f>
        <v>Manggar</v>
      </c>
      <c r="C11" s="93" t="str">
        <f>'9'!C9</f>
        <v>Manggar</v>
      </c>
      <c r="D11" s="153">
        <f>'1'!F12</f>
        <v>9</v>
      </c>
      <c r="E11" s="153">
        <v>9</v>
      </c>
      <c r="F11" s="863">
        <f>IFERROR(E11/D11*100,0)</f>
        <v>100</v>
      </c>
    </row>
    <row r="12" spans="1:6" x14ac:dyDescent="0.2">
      <c r="A12" s="724">
        <v>2</v>
      </c>
      <c r="B12" s="93" t="str">
        <f>'9'!B10</f>
        <v>Damar</v>
      </c>
      <c r="C12" s="93" t="str">
        <f>'9'!C10</f>
        <v>Mengkubang</v>
      </c>
      <c r="D12" s="153">
        <f>'1'!F13</f>
        <v>5</v>
      </c>
      <c r="E12" s="153">
        <v>4</v>
      </c>
      <c r="F12" s="863">
        <f t="shared" ref="F12:F19" si="0">IFERROR(E12/D12*100,0)</f>
        <v>80</v>
      </c>
    </row>
    <row r="13" spans="1:6" x14ac:dyDescent="0.2">
      <c r="A13" s="724">
        <v>3</v>
      </c>
      <c r="B13" s="93" t="str">
        <f>'9'!B11</f>
        <v>Kelapa Kampit</v>
      </c>
      <c r="C13" s="93" t="str">
        <f>'9'!C11</f>
        <v>Kelapa Kampit</v>
      </c>
      <c r="D13" s="153">
        <f>'1'!F14</f>
        <v>6</v>
      </c>
      <c r="E13" s="153">
        <v>6</v>
      </c>
      <c r="F13" s="863">
        <f t="shared" si="0"/>
        <v>100</v>
      </c>
    </row>
    <row r="14" spans="1:6" x14ac:dyDescent="0.2">
      <c r="A14" s="724">
        <v>4</v>
      </c>
      <c r="B14" s="93" t="str">
        <f>'9'!B12</f>
        <v>Gantung</v>
      </c>
      <c r="C14" s="93" t="str">
        <f>'9'!C12</f>
        <v>Gantung</v>
      </c>
      <c r="D14" s="153">
        <f>'1'!F15</f>
        <v>7</v>
      </c>
      <c r="E14" s="153">
        <v>6</v>
      </c>
      <c r="F14" s="863">
        <f t="shared" si="0"/>
        <v>85.714285714285708</v>
      </c>
    </row>
    <row r="15" spans="1:6" x14ac:dyDescent="0.2">
      <c r="A15" s="724">
        <v>5</v>
      </c>
      <c r="B15" s="93" t="str">
        <f>'9'!B13</f>
        <v>Simpang Renggiang</v>
      </c>
      <c r="C15" s="93" t="str">
        <f>'9'!C13</f>
        <v>Renggiang</v>
      </c>
      <c r="D15" s="153">
        <f>'1'!F16</f>
        <v>4</v>
      </c>
      <c r="E15" s="153">
        <v>2</v>
      </c>
      <c r="F15" s="863">
        <f t="shared" si="0"/>
        <v>50</v>
      </c>
    </row>
    <row r="16" spans="1:6" x14ac:dyDescent="0.2">
      <c r="A16" s="724">
        <v>6</v>
      </c>
      <c r="B16" s="93" t="str">
        <f>'9'!B14</f>
        <v>Simpang Pesak</v>
      </c>
      <c r="C16" s="93" t="str">
        <f>'9'!C14</f>
        <v>Simpang Pesak</v>
      </c>
      <c r="D16" s="153">
        <f>'1'!F17</f>
        <v>4</v>
      </c>
      <c r="E16" s="153">
        <v>4</v>
      </c>
      <c r="F16" s="863">
        <f t="shared" si="0"/>
        <v>100</v>
      </c>
    </row>
    <row r="17" spans="1:6" x14ac:dyDescent="0.2">
      <c r="A17" s="724">
        <v>7</v>
      </c>
      <c r="B17" s="93" t="str">
        <f>'9'!B15</f>
        <v>Dendang</v>
      </c>
      <c r="C17" s="93" t="str">
        <f>'9'!C15</f>
        <v>Dendang</v>
      </c>
      <c r="D17" s="153">
        <f>'1'!F18</f>
        <v>4</v>
      </c>
      <c r="E17" s="153">
        <v>4</v>
      </c>
      <c r="F17" s="863">
        <f t="shared" si="0"/>
        <v>100</v>
      </c>
    </row>
    <row r="18" spans="1:6" x14ac:dyDescent="0.2">
      <c r="A18" s="65"/>
      <c r="B18" s="65"/>
      <c r="C18" s="65"/>
      <c r="D18" s="153"/>
      <c r="E18" s="153"/>
      <c r="F18" s="863"/>
    </row>
    <row r="19" spans="1:6" ht="20.100000000000001" customHeight="1" thickBot="1" x14ac:dyDescent="0.25">
      <c r="A19" s="68" t="s">
        <v>476</v>
      </c>
      <c r="B19" s="406"/>
      <c r="C19" s="408"/>
      <c r="D19" s="1016">
        <f>SUM(D11:D18)</f>
        <v>39</v>
      </c>
      <c r="E19" s="1016">
        <f>SUM(E11:E18)</f>
        <v>35</v>
      </c>
      <c r="F19" s="1017">
        <f t="shared" si="0"/>
        <v>89.743589743589752</v>
      </c>
    </row>
    <row r="20" spans="1:6" x14ac:dyDescent="0.2">
      <c r="A20" s="409"/>
      <c r="B20" s="409"/>
      <c r="C20" s="409"/>
      <c r="D20" s="239"/>
      <c r="E20" s="239"/>
      <c r="F20" s="239"/>
    </row>
    <row r="21" spans="1:6" x14ac:dyDescent="0.2">
      <c r="A21" s="544" t="s">
        <v>411</v>
      </c>
      <c r="B21" s="63"/>
      <c r="C21" s="63"/>
    </row>
  </sheetData>
  <mergeCells count="7">
    <mergeCell ref="A3:F3"/>
    <mergeCell ref="A7:A9"/>
    <mergeCell ref="B7:B9"/>
    <mergeCell ref="C7:C9"/>
    <mergeCell ref="D7:D9"/>
    <mergeCell ref="E7:E9"/>
    <mergeCell ref="F7:F9"/>
  </mergeCells>
  <printOptions horizontalCentered="1"/>
  <pageMargins left="1.7" right="0.9" top="1.1499999999999999" bottom="0.9" header="0" footer="0"/>
  <pageSetup paperSize="9" scale="88" orientation="landscape" horizontalDpi="300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tabColor rgb="FF92D050"/>
    <pageSetUpPr fitToPage="1"/>
  </sheetPr>
  <dimension ref="A1:AD23"/>
  <sheetViews>
    <sheetView topLeftCell="U3" zoomScaleNormal="100" workbookViewId="0">
      <selection activeCell="Z13" sqref="Z13"/>
    </sheetView>
  </sheetViews>
  <sheetFormatPr defaultColWidth="9.140625" defaultRowHeight="15" x14ac:dyDescent="0.25"/>
  <cols>
    <col min="1" max="1" width="5.7109375" style="63" customWidth="1"/>
    <col min="2" max="2" width="21.140625" style="63" customWidth="1"/>
    <col min="3" max="3" width="20.7109375" style="63" customWidth="1"/>
    <col min="4" max="30" width="10.7109375" style="63" customWidth="1"/>
    <col min="31" max="256" width="9.140625" style="63"/>
    <col min="257" max="257" width="5.7109375" style="63" customWidth="1"/>
    <col min="258" max="258" width="21.140625" style="63" customWidth="1"/>
    <col min="259" max="259" width="20.7109375" style="63" customWidth="1"/>
    <col min="260" max="286" width="10.7109375" style="63" customWidth="1"/>
    <col min="287" max="512" width="9.140625" style="63"/>
    <col min="513" max="513" width="5.7109375" style="63" customWidth="1"/>
    <col min="514" max="514" width="21.140625" style="63" customWidth="1"/>
    <col min="515" max="515" width="20.7109375" style="63" customWidth="1"/>
    <col min="516" max="542" width="10.7109375" style="63" customWidth="1"/>
    <col min="543" max="768" width="9.140625" style="63"/>
    <col min="769" max="769" width="5.7109375" style="63" customWidth="1"/>
    <col min="770" max="770" width="21.140625" style="63" customWidth="1"/>
    <col min="771" max="771" width="20.7109375" style="63" customWidth="1"/>
    <col min="772" max="798" width="10.7109375" style="63" customWidth="1"/>
    <col min="799" max="1024" width="9.140625" style="63"/>
    <col min="1025" max="1025" width="5.7109375" style="63" customWidth="1"/>
    <col min="1026" max="1026" width="21.140625" style="63" customWidth="1"/>
    <col min="1027" max="1027" width="20.7109375" style="63" customWidth="1"/>
    <col min="1028" max="1054" width="10.7109375" style="63" customWidth="1"/>
    <col min="1055" max="1280" width="9.140625" style="63"/>
    <col min="1281" max="1281" width="5.7109375" style="63" customWidth="1"/>
    <col min="1282" max="1282" width="21.140625" style="63" customWidth="1"/>
    <col min="1283" max="1283" width="20.7109375" style="63" customWidth="1"/>
    <col min="1284" max="1310" width="10.7109375" style="63" customWidth="1"/>
    <col min="1311" max="1536" width="9.140625" style="63"/>
    <col min="1537" max="1537" width="5.7109375" style="63" customWidth="1"/>
    <col min="1538" max="1538" width="21.140625" style="63" customWidth="1"/>
    <col min="1539" max="1539" width="20.7109375" style="63" customWidth="1"/>
    <col min="1540" max="1566" width="10.7109375" style="63" customWidth="1"/>
    <col min="1567" max="1792" width="9.140625" style="63"/>
    <col min="1793" max="1793" width="5.7109375" style="63" customWidth="1"/>
    <col min="1794" max="1794" width="21.140625" style="63" customWidth="1"/>
    <col min="1795" max="1795" width="20.7109375" style="63" customWidth="1"/>
    <col min="1796" max="1822" width="10.7109375" style="63" customWidth="1"/>
    <col min="1823" max="2048" width="9.140625" style="63"/>
    <col min="2049" max="2049" width="5.7109375" style="63" customWidth="1"/>
    <col min="2050" max="2050" width="21.140625" style="63" customWidth="1"/>
    <col min="2051" max="2051" width="20.7109375" style="63" customWidth="1"/>
    <col min="2052" max="2078" width="10.7109375" style="63" customWidth="1"/>
    <col min="2079" max="2304" width="9.140625" style="63"/>
    <col min="2305" max="2305" width="5.7109375" style="63" customWidth="1"/>
    <col min="2306" max="2306" width="21.140625" style="63" customWidth="1"/>
    <col min="2307" max="2307" width="20.7109375" style="63" customWidth="1"/>
    <col min="2308" max="2334" width="10.7109375" style="63" customWidth="1"/>
    <col min="2335" max="2560" width="9.140625" style="63"/>
    <col min="2561" max="2561" width="5.7109375" style="63" customWidth="1"/>
    <col min="2562" max="2562" width="21.140625" style="63" customWidth="1"/>
    <col min="2563" max="2563" width="20.7109375" style="63" customWidth="1"/>
    <col min="2564" max="2590" width="10.7109375" style="63" customWidth="1"/>
    <col min="2591" max="2816" width="9.140625" style="63"/>
    <col min="2817" max="2817" width="5.7109375" style="63" customWidth="1"/>
    <col min="2818" max="2818" width="21.140625" style="63" customWidth="1"/>
    <col min="2819" max="2819" width="20.7109375" style="63" customWidth="1"/>
    <col min="2820" max="2846" width="10.7109375" style="63" customWidth="1"/>
    <col min="2847" max="3072" width="9.140625" style="63"/>
    <col min="3073" max="3073" width="5.7109375" style="63" customWidth="1"/>
    <col min="3074" max="3074" width="21.140625" style="63" customWidth="1"/>
    <col min="3075" max="3075" width="20.7109375" style="63" customWidth="1"/>
    <col min="3076" max="3102" width="10.7109375" style="63" customWidth="1"/>
    <col min="3103" max="3328" width="9.140625" style="63"/>
    <col min="3329" max="3329" width="5.7109375" style="63" customWidth="1"/>
    <col min="3330" max="3330" width="21.140625" style="63" customWidth="1"/>
    <col min="3331" max="3331" width="20.7109375" style="63" customWidth="1"/>
    <col min="3332" max="3358" width="10.7109375" style="63" customWidth="1"/>
    <col min="3359" max="3584" width="9.140625" style="63"/>
    <col min="3585" max="3585" width="5.7109375" style="63" customWidth="1"/>
    <col min="3586" max="3586" width="21.140625" style="63" customWidth="1"/>
    <col min="3587" max="3587" width="20.7109375" style="63" customWidth="1"/>
    <col min="3588" max="3614" width="10.7109375" style="63" customWidth="1"/>
    <col min="3615" max="3840" width="9.140625" style="63"/>
    <col min="3841" max="3841" width="5.7109375" style="63" customWidth="1"/>
    <col min="3842" max="3842" width="21.140625" style="63" customWidth="1"/>
    <col min="3843" max="3843" width="20.7109375" style="63" customWidth="1"/>
    <col min="3844" max="3870" width="10.7109375" style="63" customWidth="1"/>
    <col min="3871" max="4096" width="9.140625" style="63"/>
    <col min="4097" max="4097" width="5.7109375" style="63" customWidth="1"/>
    <col min="4098" max="4098" width="21.140625" style="63" customWidth="1"/>
    <col min="4099" max="4099" width="20.7109375" style="63" customWidth="1"/>
    <col min="4100" max="4126" width="10.7109375" style="63" customWidth="1"/>
    <col min="4127" max="4352" width="9.140625" style="63"/>
    <col min="4353" max="4353" width="5.7109375" style="63" customWidth="1"/>
    <col min="4354" max="4354" width="21.140625" style="63" customWidth="1"/>
    <col min="4355" max="4355" width="20.7109375" style="63" customWidth="1"/>
    <col min="4356" max="4382" width="10.7109375" style="63" customWidth="1"/>
    <col min="4383" max="4608" width="9.140625" style="63"/>
    <col min="4609" max="4609" width="5.7109375" style="63" customWidth="1"/>
    <col min="4610" max="4610" width="21.140625" style="63" customWidth="1"/>
    <col min="4611" max="4611" width="20.7109375" style="63" customWidth="1"/>
    <col min="4612" max="4638" width="10.7109375" style="63" customWidth="1"/>
    <col min="4639" max="4864" width="9.140625" style="63"/>
    <col min="4865" max="4865" width="5.7109375" style="63" customWidth="1"/>
    <col min="4866" max="4866" width="21.140625" style="63" customWidth="1"/>
    <col min="4867" max="4867" width="20.7109375" style="63" customWidth="1"/>
    <col min="4868" max="4894" width="10.7109375" style="63" customWidth="1"/>
    <col min="4895" max="5120" width="9.140625" style="63"/>
    <col min="5121" max="5121" width="5.7109375" style="63" customWidth="1"/>
    <col min="5122" max="5122" width="21.140625" style="63" customWidth="1"/>
    <col min="5123" max="5123" width="20.7109375" style="63" customWidth="1"/>
    <col min="5124" max="5150" width="10.7109375" style="63" customWidth="1"/>
    <col min="5151" max="5376" width="9.140625" style="63"/>
    <col min="5377" max="5377" width="5.7109375" style="63" customWidth="1"/>
    <col min="5378" max="5378" width="21.140625" style="63" customWidth="1"/>
    <col min="5379" max="5379" width="20.7109375" style="63" customWidth="1"/>
    <col min="5380" max="5406" width="10.7109375" style="63" customWidth="1"/>
    <col min="5407" max="5632" width="9.140625" style="63"/>
    <col min="5633" max="5633" width="5.7109375" style="63" customWidth="1"/>
    <col min="5634" max="5634" width="21.140625" style="63" customWidth="1"/>
    <col min="5635" max="5635" width="20.7109375" style="63" customWidth="1"/>
    <col min="5636" max="5662" width="10.7109375" style="63" customWidth="1"/>
    <col min="5663" max="5888" width="9.140625" style="63"/>
    <col min="5889" max="5889" width="5.7109375" style="63" customWidth="1"/>
    <col min="5890" max="5890" width="21.140625" style="63" customWidth="1"/>
    <col min="5891" max="5891" width="20.7109375" style="63" customWidth="1"/>
    <col min="5892" max="5918" width="10.7109375" style="63" customWidth="1"/>
    <col min="5919" max="6144" width="9.140625" style="63"/>
    <col min="6145" max="6145" width="5.7109375" style="63" customWidth="1"/>
    <col min="6146" max="6146" width="21.140625" style="63" customWidth="1"/>
    <col min="6147" max="6147" width="20.7109375" style="63" customWidth="1"/>
    <col min="6148" max="6174" width="10.7109375" style="63" customWidth="1"/>
    <col min="6175" max="6400" width="9.140625" style="63"/>
    <col min="6401" max="6401" width="5.7109375" style="63" customWidth="1"/>
    <col min="6402" max="6402" width="21.140625" style="63" customWidth="1"/>
    <col min="6403" max="6403" width="20.7109375" style="63" customWidth="1"/>
    <col min="6404" max="6430" width="10.7109375" style="63" customWidth="1"/>
    <col min="6431" max="6656" width="9.140625" style="63"/>
    <col min="6657" max="6657" width="5.7109375" style="63" customWidth="1"/>
    <col min="6658" max="6658" width="21.140625" style="63" customWidth="1"/>
    <col min="6659" max="6659" width="20.7109375" style="63" customWidth="1"/>
    <col min="6660" max="6686" width="10.7109375" style="63" customWidth="1"/>
    <col min="6687" max="6912" width="9.140625" style="63"/>
    <col min="6913" max="6913" width="5.7109375" style="63" customWidth="1"/>
    <col min="6914" max="6914" width="21.140625" style="63" customWidth="1"/>
    <col min="6915" max="6915" width="20.7109375" style="63" customWidth="1"/>
    <col min="6916" max="6942" width="10.7109375" style="63" customWidth="1"/>
    <col min="6943" max="7168" width="9.140625" style="63"/>
    <col min="7169" max="7169" width="5.7109375" style="63" customWidth="1"/>
    <col min="7170" max="7170" width="21.140625" style="63" customWidth="1"/>
    <col min="7171" max="7171" width="20.7109375" style="63" customWidth="1"/>
    <col min="7172" max="7198" width="10.7109375" style="63" customWidth="1"/>
    <col min="7199" max="7424" width="9.140625" style="63"/>
    <col min="7425" max="7425" width="5.7109375" style="63" customWidth="1"/>
    <col min="7426" max="7426" width="21.140625" style="63" customWidth="1"/>
    <col min="7427" max="7427" width="20.7109375" style="63" customWidth="1"/>
    <col min="7428" max="7454" width="10.7109375" style="63" customWidth="1"/>
    <col min="7455" max="7680" width="9.140625" style="63"/>
    <col min="7681" max="7681" width="5.7109375" style="63" customWidth="1"/>
    <col min="7682" max="7682" width="21.140625" style="63" customWidth="1"/>
    <col min="7683" max="7683" width="20.7109375" style="63" customWidth="1"/>
    <col min="7684" max="7710" width="10.7109375" style="63" customWidth="1"/>
    <col min="7711" max="7936" width="9.140625" style="63"/>
    <col min="7937" max="7937" width="5.7109375" style="63" customWidth="1"/>
    <col min="7938" max="7938" width="21.140625" style="63" customWidth="1"/>
    <col min="7939" max="7939" width="20.7109375" style="63" customWidth="1"/>
    <col min="7940" max="7966" width="10.7109375" style="63" customWidth="1"/>
    <col min="7967" max="8192" width="9.140625" style="63"/>
    <col min="8193" max="8193" width="5.7109375" style="63" customWidth="1"/>
    <col min="8194" max="8194" width="21.140625" style="63" customWidth="1"/>
    <col min="8195" max="8195" width="20.7109375" style="63" customWidth="1"/>
    <col min="8196" max="8222" width="10.7109375" style="63" customWidth="1"/>
    <col min="8223" max="8448" width="9.140625" style="63"/>
    <col min="8449" max="8449" width="5.7109375" style="63" customWidth="1"/>
    <col min="8450" max="8450" width="21.140625" style="63" customWidth="1"/>
    <col min="8451" max="8451" width="20.7109375" style="63" customWidth="1"/>
    <col min="8452" max="8478" width="10.7109375" style="63" customWidth="1"/>
    <col min="8479" max="8704" width="9.140625" style="63"/>
    <col min="8705" max="8705" width="5.7109375" style="63" customWidth="1"/>
    <col min="8706" max="8706" width="21.140625" style="63" customWidth="1"/>
    <col min="8707" max="8707" width="20.7109375" style="63" customWidth="1"/>
    <col min="8708" max="8734" width="10.7109375" style="63" customWidth="1"/>
    <col min="8735" max="8960" width="9.140625" style="63"/>
    <col min="8961" max="8961" width="5.7109375" style="63" customWidth="1"/>
    <col min="8962" max="8962" width="21.140625" style="63" customWidth="1"/>
    <col min="8963" max="8963" width="20.7109375" style="63" customWidth="1"/>
    <col min="8964" max="8990" width="10.7109375" style="63" customWidth="1"/>
    <col min="8991" max="9216" width="9.140625" style="63"/>
    <col min="9217" max="9217" width="5.7109375" style="63" customWidth="1"/>
    <col min="9218" max="9218" width="21.140625" style="63" customWidth="1"/>
    <col min="9219" max="9219" width="20.7109375" style="63" customWidth="1"/>
    <col min="9220" max="9246" width="10.7109375" style="63" customWidth="1"/>
    <col min="9247" max="9472" width="9.140625" style="63"/>
    <col min="9473" max="9473" width="5.7109375" style="63" customWidth="1"/>
    <col min="9474" max="9474" width="21.140625" style="63" customWidth="1"/>
    <col min="9475" max="9475" width="20.7109375" style="63" customWidth="1"/>
    <col min="9476" max="9502" width="10.7109375" style="63" customWidth="1"/>
    <col min="9503" max="9728" width="9.140625" style="63"/>
    <col min="9729" max="9729" width="5.7109375" style="63" customWidth="1"/>
    <col min="9730" max="9730" width="21.140625" style="63" customWidth="1"/>
    <col min="9731" max="9731" width="20.7109375" style="63" customWidth="1"/>
    <col min="9732" max="9758" width="10.7109375" style="63" customWidth="1"/>
    <col min="9759" max="9984" width="9.140625" style="63"/>
    <col min="9985" max="9985" width="5.7109375" style="63" customWidth="1"/>
    <col min="9986" max="9986" width="21.140625" style="63" customWidth="1"/>
    <col min="9987" max="9987" width="20.7109375" style="63" customWidth="1"/>
    <col min="9988" max="10014" width="10.7109375" style="63" customWidth="1"/>
    <col min="10015" max="10240" width="9.140625" style="63"/>
    <col min="10241" max="10241" width="5.7109375" style="63" customWidth="1"/>
    <col min="10242" max="10242" width="21.140625" style="63" customWidth="1"/>
    <col min="10243" max="10243" width="20.7109375" style="63" customWidth="1"/>
    <col min="10244" max="10270" width="10.7109375" style="63" customWidth="1"/>
    <col min="10271" max="10496" width="9.140625" style="63"/>
    <col min="10497" max="10497" width="5.7109375" style="63" customWidth="1"/>
    <col min="10498" max="10498" width="21.140625" style="63" customWidth="1"/>
    <col min="10499" max="10499" width="20.7109375" style="63" customWidth="1"/>
    <col min="10500" max="10526" width="10.7109375" style="63" customWidth="1"/>
    <col min="10527" max="10752" width="9.140625" style="63"/>
    <col min="10753" max="10753" width="5.7109375" style="63" customWidth="1"/>
    <col min="10754" max="10754" width="21.140625" style="63" customWidth="1"/>
    <col min="10755" max="10755" width="20.7109375" style="63" customWidth="1"/>
    <col min="10756" max="10782" width="10.7109375" style="63" customWidth="1"/>
    <col min="10783" max="11008" width="9.140625" style="63"/>
    <col min="11009" max="11009" width="5.7109375" style="63" customWidth="1"/>
    <col min="11010" max="11010" width="21.140625" style="63" customWidth="1"/>
    <col min="11011" max="11011" width="20.7109375" style="63" customWidth="1"/>
    <col min="11012" max="11038" width="10.7109375" style="63" customWidth="1"/>
    <col min="11039" max="11264" width="9.140625" style="63"/>
    <col min="11265" max="11265" width="5.7109375" style="63" customWidth="1"/>
    <col min="11266" max="11266" width="21.140625" style="63" customWidth="1"/>
    <col min="11267" max="11267" width="20.7109375" style="63" customWidth="1"/>
    <col min="11268" max="11294" width="10.7109375" style="63" customWidth="1"/>
    <col min="11295" max="11520" width="9.140625" style="63"/>
    <col min="11521" max="11521" width="5.7109375" style="63" customWidth="1"/>
    <col min="11522" max="11522" width="21.140625" style="63" customWidth="1"/>
    <col min="11523" max="11523" width="20.7109375" style="63" customWidth="1"/>
    <col min="11524" max="11550" width="10.7109375" style="63" customWidth="1"/>
    <col min="11551" max="11776" width="9.140625" style="63"/>
    <col min="11777" max="11777" width="5.7109375" style="63" customWidth="1"/>
    <col min="11778" max="11778" width="21.140625" style="63" customWidth="1"/>
    <col min="11779" max="11779" width="20.7109375" style="63" customWidth="1"/>
    <col min="11780" max="11806" width="10.7109375" style="63" customWidth="1"/>
    <col min="11807" max="12032" width="9.140625" style="63"/>
    <col min="12033" max="12033" width="5.7109375" style="63" customWidth="1"/>
    <col min="12034" max="12034" width="21.140625" style="63" customWidth="1"/>
    <col min="12035" max="12035" width="20.7109375" style="63" customWidth="1"/>
    <col min="12036" max="12062" width="10.7109375" style="63" customWidth="1"/>
    <col min="12063" max="12288" width="9.140625" style="63"/>
    <col min="12289" max="12289" width="5.7109375" style="63" customWidth="1"/>
    <col min="12290" max="12290" width="21.140625" style="63" customWidth="1"/>
    <col min="12291" max="12291" width="20.7109375" style="63" customWidth="1"/>
    <col min="12292" max="12318" width="10.7109375" style="63" customWidth="1"/>
    <col min="12319" max="12544" width="9.140625" style="63"/>
    <col min="12545" max="12545" width="5.7109375" style="63" customWidth="1"/>
    <col min="12546" max="12546" width="21.140625" style="63" customWidth="1"/>
    <col min="12547" max="12547" width="20.7109375" style="63" customWidth="1"/>
    <col min="12548" max="12574" width="10.7109375" style="63" customWidth="1"/>
    <col min="12575" max="12800" width="9.140625" style="63"/>
    <col min="12801" max="12801" width="5.7109375" style="63" customWidth="1"/>
    <col min="12802" max="12802" width="21.140625" style="63" customWidth="1"/>
    <col min="12803" max="12803" width="20.7109375" style="63" customWidth="1"/>
    <col min="12804" max="12830" width="10.7109375" style="63" customWidth="1"/>
    <col min="12831" max="13056" width="9.140625" style="63"/>
    <col min="13057" max="13057" width="5.7109375" style="63" customWidth="1"/>
    <col min="13058" max="13058" width="21.140625" style="63" customWidth="1"/>
    <col min="13059" max="13059" width="20.7109375" style="63" customWidth="1"/>
    <col min="13060" max="13086" width="10.7109375" style="63" customWidth="1"/>
    <col min="13087" max="13312" width="9.140625" style="63"/>
    <col min="13313" max="13313" width="5.7109375" style="63" customWidth="1"/>
    <col min="13314" max="13314" width="21.140625" style="63" customWidth="1"/>
    <col min="13315" max="13315" width="20.7109375" style="63" customWidth="1"/>
    <col min="13316" max="13342" width="10.7109375" style="63" customWidth="1"/>
    <col min="13343" max="13568" width="9.140625" style="63"/>
    <col min="13569" max="13569" width="5.7109375" style="63" customWidth="1"/>
    <col min="13570" max="13570" width="21.140625" style="63" customWidth="1"/>
    <col min="13571" max="13571" width="20.7109375" style="63" customWidth="1"/>
    <col min="13572" max="13598" width="10.7109375" style="63" customWidth="1"/>
    <col min="13599" max="13824" width="9.140625" style="63"/>
    <col min="13825" max="13825" width="5.7109375" style="63" customWidth="1"/>
    <col min="13826" max="13826" width="21.140625" style="63" customWidth="1"/>
    <col min="13827" max="13827" width="20.7109375" style="63" customWidth="1"/>
    <col min="13828" max="13854" width="10.7109375" style="63" customWidth="1"/>
    <col min="13855" max="14080" width="9.140625" style="63"/>
    <col min="14081" max="14081" width="5.7109375" style="63" customWidth="1"/>
    <col min="14082" max="14082" width="21.140625" style="63" customWidth="1"/>
    <col min="14083" max="14083" width="20.7109375" style="63" customWidth="1"/>
    <col min="14084" max="14110" width="10.7109375" style="63" customWidth="1"/>
    <col min="14111" max="14336" width="9.140625" style="63"/>
    <col min="14337" max="14337" width="5.7109375" style="63" customWidth="1"/>
    <col min="14338" max="14338" width="21.140625" style="63" customWidth="1"/>
    <col min="14339" max="14339" width="20.7109375" style="63" customWidth="1"/>
    <col min="14340" max="14366" width="10.7109375" style="63" customWidth="1"/>
    <col min="14367" max="14592" width="9.140625" style="63"/>
    <col min="14593" max="14593" width="5.7109375" style="63" customWidth="1"/>
    <col min="14594" max="14594" width="21.140625" style="63" customWidth="1"/>
    <col min="14595" max="14595" width="20.7109375" style="63" customWidth="1"/>
    <col min="14596" max="14622" width="10.7109375" style="63" customWidth="1"/>
    <col min="14623" max="14848" width="9.140625" style="63"/>
    <col min="14849" max="14849" width="5.7109375" style="63" customWidth="1"/>
    <col min="14850" max="14850" width="21.140625" style="63" customWidth="1"/>
    <col min="14851" max="14851" width="20.7109375" style="63" customWidth="1"/>
    <col min="14852" max="14878" width="10.7109375" style="63" customWidth="1"/>
    <col min="14879" max="15104" width="9.140625" style="63"/>
    <col min="15105" max="15105" width="5.7109375" style="63" customWidth="1"/>
    <col min="15106" max="15106" width="21.140625" style="63" customWidth="1"/>
    <col min="15107" max="15107" width="20.7109375" style="63" customWidth="1"/>
    <col min="15108" max="15134" width="10.7109375" style="63" customWidth="1"/>
    <col min="15135" max="15360" width="9.140625" style="63"/>
    <col min="15361" max="15361" width="5.7109375" style="63" customWidth="1"/>
    <col min="15362" max="15362" width="21.140625" style="63" customWidth="1"/>
    <col min="15363" max="15363" width="20.7109375" style="63" customWidth="1"/>
    <col min="15364" max="15390" width="10.7109375" style="63" customWidth="1"/>
    <col min="15391" max="15616" width="9.140625" style="63"/>
    <col min="15617" max="15617" width="5.7109375" style="63" customWidth="1"/>
    <col min="15618" max="15618" width="21.140625" style="63" customWidth="1"/>
    <col min="15619" max="15619" width="20.7109375" style="63" customWidth="1"/>
    <col min="15620" max="15646" width="10.7109375" style="63" customWidth="1"/>
    <col min="15647" max="15872" width="9.140625" style="63"/>
    <col min="15873" max="15873" width="5.7109375" style="63" customWidth="1"/>
    <col min="15874" max="15874" width="21.140625" style="63" customWidth="1"/>
    <col min="15875" max="15875" width="20.7109375" style="63" customWidth="1"/>
    <col min="15876" max="15902" width="10.7109375" style="63" customWidth="1"/>
    <col min="15903" max="16128" width="9.140625" style="63"/>
    <col min="16129" max="16129" width="5.7109375" style="63" customWidth="1"/>
    <col min="16130" max="16130" width="21.140625" style="63" customWidth="1"/>
    <col min="16131" max="16131" width="20.7109375" style="63" customWidth="1"/>
    <col min="16132" max="16158" width="10.7109375" style="63" customWidth="1"/>
    <col min="16159" max="16384" width="9.140625" style="63"/>
  </cols>
  <sheetData>
    <row r="1" spans="1:30" ht="15.75" x14ac:dyDescent="0.25">
      <c r="A1" s="217" t="s">
        <v>695</v>
      </c>
    </row>
    <row r="3" spans="1:30" ht="15.75" x14ac:dyDescent="0.25">
      <c r="A3" s="426" t="s">
        <v>670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  <c r="T3" s="426"/>
      <c r="U3" s="426"/>
      <c r="V3" s="426"/>
      <c r="W3" s="426"/>
      <c r="X3" s="426"/>
      <c r="Y3" s="426"/>
      <c r="Z3" s="426"/>
      <c r="AA3" s="426"/>
      <c r="AB3" s="426"/>
      <c r="AC3" s="426"/>
      <c r="AD3" s="426"/>
    </row>
    <row r="4" spans="1:30" ht="15.75" x14ac:dyDescent="0.25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427"/>
      <c r="L4" s="428"/>
      <c r="M4" s="160"/>
      <c r="N4" s="427" t="str">
        <f>'1'!$E$5</f>
        <v>KABUPATEN</v>
      </c>
      <c r="O4" s="428" t="str">
        <f>'1'!$F$5</f>
        <v>BELITUNG TIMUR</v>
      </c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428"/>
      <c r="AA4" s="428"/>
      <c r="AB4" s="428"/>
      <c r="AC4" s="428"/>
      <c r="AD4" s="426"/>
    </row>
    <row r="5" spans="1:30" ht="15.75" x14ac:dyDescent="0.25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427"/>
      <c r="L5" s="428"/>
      <c r="M5" s="160"/>
      <c r="N5" s="427" t="str">
        <f>'1'!$E$6</f>
        <v>TAHUN</v>
      </c>
      <c r="O5" s="428">
        <f>'1'!$F$6</f>
        <v>2023</v>
      </c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428"/>
      <c r="AA5" s="428"/>
      <c r="AB5" s="428"/>
      <c r="AC5" s="428"/>
      <c r="AD5" s="426"/>
    </row>
    <row r="6" spans="1:30" ht="15.75" thickBot="1" x14ac:dyDescent="0.3"/>
    <row r="7" spans="1:30" ht="18" customHeight="1" x14ac:dyDescent="0.25">
      <c r="A7" s="1229" t="s">
        <v>2</v>
      </c>
      <c r="B7" s="1229" t="s">
        <v>253</v>
      </c>
      <c r="C7" s="1229" t="s">
        <v>407</v>
      </c>
      <c r="D7" s="1373" t="s">
        <v>551</v>
      </c>
      <c r="E7" s="1373"/>
      <c r="F7" s="1373"/>
      <c r="G7" s="1231" t="s">
        <v>671</v>
      </c>
      <c r="H7" s="1232"/>
      <c r="I7" s="1232"/>
      <c r="J7" s="1232"/>
      <c r="K7" s="1232"/>
      <c r="L7" s="1232"/>
      <c r="M7" s="1232"/>
      <c r="N7" s="1232"/>
      <c r="O7" s="1232"/>
      <c r="P7" s="1232"/>
      <c r="Q7" s="1232"/>
      <c r="R7" s="1232"/>
      <c r="S7" s="1232"/>
      <c r="T7" s="1232"/>
      <c r="U7" s="1232"/>
      <c r="V7" s="1232"/>
      <c r="W7" s="1232"/>
      <c r="X7" s="1232"/>
      <c r="Y7" s="1232"/>
      <c r="Z7" s="1232"/>
      <c r="AA7" s="1232"/>
      <c r="AB7" s="1232"/>
      <c r="AC7" s="1232"/>
      <c r="AD7" s="1233"/>
    </row>
    <row r="8" spans="1:30" ht="18" customHeight="1" x14ac:dyDescent="0.25">
      <c r="A8" s="1372"/>
      <c r="B8" s="1372"/>
      <c r="C8" s="1372"/>
      <c r="D8" s="1374"/>
      <c r="E8" s="1374"/>
      <c r="F8" s="1374"/>
      <c r="G8" s="1375" t="s">
        <v>672</v>
      </c>
      <c r="H8" s="1376"/>
      <c r="I8" s="1376"/>
      <c r="J8" s="1376"/>
      <c r="K8" s="1376"/>
      <c r="L8" s="1376"/>
      <c r="M8" s="1376"/>
      <c r="N8" s="1376"/>
      <c r="O8" s="1376"/>
      <c r="P8" s="1376"/>
      <c r="Q8" s="1376"/>
      <c r="R8" s="1376"/>
      <c r="S8" s="1376"/>
      <c r="T8" s="1376"/>
      <c r="U8" s="1376"/>
      <c r="V8" s="1376"/>
      <c r="W8" s="1376"/>
      <c r="X8" s="1377"/>
      <c r="Y8" s="1375" t="s">
        <v>673</v>
      </c>
      <c r="Z8" s="1376"/>
      <c r="AA8" s="1376"/>
      <c r="AB8" s="1376"/>
      <c r="AC8" s="1376"/>
      <c r="AD8" s="1377"/>
    </row>
    <row r="9" spans="1:30" ht="18" customHeight="1" x14ac:dyDescent="0.25">
      <c r="A9" s="1372"/>
      <c r="B9" s="1372"/>
      <c r="C9" s="1372"/>
      <c r="D9" s="1374"/>
      <c r="E9" s="1374"/>
      <c r="F9" s="1374"/>
      <c r="G9" s="1381" t="s">
        <v>674</v>
      </c>
      <c r="H9" s="1382"/>
      <c r="I9" s="1382"/>
      <c r="J9" s="1382"/>
      <c r="K9" s="1382"/>
      <c r="L9" s="1383"/>
      <c r="M9" s="1381" t="s">
        <v>675</v>
      </c>
      <c r="N9" s="1382"/>
      <c r="O9" s="1382"/>
      <c r="P9" s="1382"/>
      <c r="Q9" s="1382"/>
      <c r="R9" s="1383"/>
      <c r="S9" s="1384" t="s">
        <v>676</v>
      </c>
      <c r="T9" s="1384"/>
      <c r="U9" s="1384"/>
      <c r="V9" s="1384"/>
      <c r="W9" s="1384"/>
      <c r="X9" s="1384"/>
      <c r="Y9" s="1378"/>
      <c r="Z9" s="1379"/>
      <c r="AA9" s="1379"/>
      <c r="AB9" s="1379"/>
      <c r="AC9" s="1379"/>
      <c r="AD9" s="1380"/>
    </row>
    <row r="10" spans="1:30" ht="18" customHeight="1" x14ac:dyDescent="0.25">
      <c r="A10" s="1372"/>
      <c r="B10" s="1372"/>
      <c r="C10" s="1372"/>
      <c r="D10" s="1374"/>
      <c r="E10" s="1374"/>
      <c r="F10" s="1374"/>
      <c r="G10" s="1381" t="s">
        <v>6</v>
      </c>
      <c r="H10" s="1382"/>
      <c r="I10" s="1381" t="s">
        <v>7</v>
      </c>
      <c r="J10" s="1382"/>
      <c r="K10" s="1381" t="s">
        <v>8</v>
      </c>
      <c r="L10" s="1382"/>
      <c r="M10" s="1381" t="s">
        <v>6</v>
      </c>
      <c r="N10" s="1382"/>
      <c r="O10" s="1381" t="s">
        <v>7</v>
      </c>
      <c r="P10" s="1382"/>
      <c r="Q10" s="1381" t="s">
        <v>8</v>
      </c>
      <c r="R10" s="1382"/>
      <c r="S10" s="1381" t="s">
        <v>6</v>
      </c>
      <c r="T10" s="1382"/>
      <c r="U10" s="1381" t="s">
        <v>7</v>
      </c>
      <c r="V10" s="1382"/>
      <c r="W10" s="1381" t="s">
        <v>8</v>
      </c>
      <c r="X10" s="1382"/>
      <c r="Y10" s="1381" t="s">
        <v>6</v>
      </c>
      <c r="Z10" s="1382"/>
      <c r="AA10" s="1384" t="s">
        <v>7</v>
      </c>
      <c r="AB10" s="1382"/>
      <c r="AC10" s="1381" t="s">
        <v>8</v>
      </c>
      <c r="AD10" s="1383"/>
    </row>
    <row r="11" spans="1:30" ht="18" customHeight="1" x14ac:dyDescent="0.25">
      <c r="A11" s="1230"/>
      <c r="B11" s="1230"/>
      <c r="C11" s="1230"/>
      <c r="D11" s="628" t="s">
        <v>6</v>
      </c>
      <c r="E11" s="628" t="s">
        <v>7</v>
      </c>
      <c r="F11" s="628" t="s">
        <v>369</v>
      </c>
      <c r="G11" s="628" t="s">
        <v>255</v>
      </c>
      <c r="H11" s="628" t="s">
        <v>27</v>
      </c>
      <c r="I11" s="628" t="s">
        <v>255</v>
      </c>
      <c r="J11" s="628" t="s">
        <v>27</v>
      </c>
      <c r="K11" s="628" t="s">
        <v>255</v>
      </c>
      <c r="L11" s="628" t="s">
        <v>27</v>
      </c>
      <c r="M11" s="628" t="s">
        <v>255</v>
      </c>
      <c r="N11" s="628" t="s">
        <v>27</v>
      </c>
      <c r="O11" s="628" t="s">
        <v>255</v>
      </c>
      <c r="P11" s="628" t="s">
        <v>27</v>
      </c>
      <c r="Q11" s="628" t="s">
        <v>255</v>
      </c>
      <c r="R11" s="628" t="s">
        <v>27</v>
      </c>
      <c r="S11" s="628" t="s">
        <v>255</v>
      </c>
      <c r="T11" s="628" t="s">
        <v>27</v>
      </c>
      <c r="U11" s="628" t="s">
        <v>255</v>
      </c>
      <c r="V11" s="628" t="s">
        <v>27</v>
      </c>
      <c r="W11" s="628" t="s">
        <v>255</v>
      </c>
      <c r="X11" s="628" t="s">
        <v>27</v>
      </c>
      <c r="Y11" s="628" t="s">
        <v>255</v>
      </c>
      <c r="Z11" s="628" t="s">
        <v>27</v>
      </c>
      <c r="AA11" s="628" t="s">
        <v>255</v>
      </c>
      <c r="AB11" s="629" t="s">
        <v>27</v>
      </c>
      <c r="AC11" s="628" t="s">
        <v>255</v>
      </c>
      <c r="AD11" s="628" t="s">
        <v>27</v>
      </c>
    </row>
    <row r="12" spans="1:30" s="747" customFormat="1" ht="18" customHeight="1" x14ac:dyDescent="0.25">
      <c r="A12" s="760">
        <v>1</v>
      </c>
      <c r="B12" s="760">
        <v>2</v>
      </c>
      <c r="C12" s="760">
        <v>3</v>
      </c>
      <c r="D12" s="760">
        <v>4</v>
      </c>
      <c r="E12" s="760">
        <v>5</v>
      </c>
      <c r="F12" s="760">
        <v>6</v>
      </c>
      <c r="G12" s="760">
        <v>7</v>
      </c>
      <c r="H12" s="760">
        <v>8</v>
      </c>
      <c r="I12" s="760">
        <v>9</v>
      </c>
      <c r="J12" s="760">
        <v>10</v>
      </c>
      <c r="K12" s="760">
        <v>11</v>
      </c>
      <c r="L12" s="760">
        <v>12</v>
      </c>
      <c r="M12" s="760">
        <v>13</v>
      </c>
      <c r="N12" s="760">
        <v>14</v>
      </c>
      <c r="O12" s="760">
        <v>15</v>
      </c>
      <c r="P12" s="760">
        <v>16</v>
      </c>
      <c r="Q12" s="760">
        <v>17</v>
      </c>
      <c r="R12" s="760">
        <v>18</v>
      </c>
      <c r="S12" s="760">
        <v>19</v>
      </c>
      <c r="T12" s="760">
        <v>20</v>
      </c>
      <c r="U12" s="760">
        <v>21</v>
      </c>
      <c r="V12" s="760">
        <v>22</v>
      </c>
      <c r="W12" s="760">
        <v>23</v>
      </c>
      <c r="X12" s="760">
        <v>24</v>
      </c>
      <c r="Y12" s="760">
        <v>25</v>
      </c>
      <c r="Z12" s="760">
        <v>26</v>
      </c>
      <c r="AA12" s="760">
        <v>27</v>
      </c>
      <c r="AB12" s="760">
        <v>28</v>
      </c>
      <c r="AC12" s="760">
        <v>29</v>
      </c>
      <c r="AD12" s="760">
        <v>30</v>
      </c>
    </row>
    <row r="13" spans="1:30" ht="20.100000000000001" customHeight="1" x14ac:dyDescent="0.25">
      <c r="A13" s="725">
        <v>1</v>
      </c>
      <c r="B13" s="93" t="str">
        <f>'9'!B9</f>
        <v>Manggar</v>
      </c>
      <c r="C13" s="93" t="str">
        <f>'9'!C9</f>
        <v>Manggar</v>
      </c>
      <c r="D13" s="240">
        <f>'33'!D12</f>
        <v>329</v>
      </c>
      <c r="E13" s="240">
        <f>'33'!E12</f>
        <v>296</v>
      </c>
      <c r="F13" s="177">
        <f>'33'!F12</f>
        <v>625</v>
      </c>
      <c r="G13" s="221">
        <v>294</v>
      </c>
      <c r="H13" s="906">
        <f>IFERROR(G13/D13*100,0)</f>
        <v>89.361702127659569</v>
      </c>
      <c r="I13" s="221">
        <v>302</v>
      </c>
      <c r="J13" s="906">
        <f>IFERROR(I13/E13*100,0)</f>
        <v>102.02702702702702</v>
      </c>
      <c r="K13" s="221">
        <f t="shared" ref="K13:K19" si="0">SUM(G13,I13)</f>
        <v>596</v>
      </c>
      <c r="L13" s="906">
        <f>IFERROR(K13/F13*100,0)</f>
        <v>95.36</v>
      </c>
      <c r="M13" s="221">
        <v>5</v>
      </c>
      <c r="N13" s="906">
        <f>IFERROR(M13/D13*100,0)</f>
        <v>1.5197568389057752</v>
      </c>
      <c r="O13" s="221">
        <v>0</v>
      </c>
      <c r="P13" s="906">
        <f>IFERROR(O13/E13*100,0)</f>
        <v>0</v>
      </c>
      <c r="Q13" s="221">
        <f t="shared" ref="Q13:Q19" si="1">SUM(M13,O13)</f>
        <v>5</v>
      </c>
      <c r="R13" s="906">
        <f>IFERROR(Q13/F13*100,0)</f>
        <v>0.8</v>
      </c>
      <c r="S13" s="221">
        <f>SUM(G13,M13)</f>
        <v>299</v>
      </c>
      <c r="T13" s="906">
        <f>IFERROR(S13/D13*100,0)</f>
        <v>90.881458966565347</v>
      </c>
      <c r="U13" s="221">
        <f>SUM(I13,O13)</f>
        <v>302</v>
      </c>
      <c r="V13" s="906">
        <f>IFERROR(U13/E13*100,0)</f>
        <v>102.02702702702702</v>
      </c>
      <c r="W13" s="221">
        <f>SUM(K13,Q13)</f>
        <v>601</v>
      </c>
      <c r="X13" s="906">
        <f>IFERROR(W13/F13*100,0)</f>
        <v>96.16</v>
      </c>
      <c r="Y13" s="221">
        <v>251</v>
      </c>
      <c r="Z13" s="906">
        <f>IFERROR(Y13/D13*100,0)</f>
        <v>76.291793313069917</v>
      </c>
      <c r="AA13" s="221">
        <v>233</v>
      </c>
      <c r="AB13" s="241">
        <f>IFERROR(AA13/E13*100,0)</f>
        <v>78.71621621621621</v>
      </c>
      <c r="AC13" s="221">
        <f t="shared" ref="AC13:AC19" si="2">SUM(Y13,AA13)</f>
        <v>484</v>
      </c>
      <c r="AD13" s="906">
        <f>IFERROR(AC13/F13*100,0)</f>
        <v>77.44</v>
      </c>
    </row>
    <row r="14" spans="1:30" ht="20.100000000000001" customHeight="1" x14ac:dyDescent="0.25">
      <c r="A14" s="724">
        <v>2</v>
      </c>
      <c r="B14" s="93" t="str">
        <f>'9'!B10</f>
        <v>Damar</v>
      </c>
      <c r="C14" s="93" t="str">
        <f>'9'!C10</f>
        <v>Mengkubang</v>
      </c>
      <c r="D14" s="240">
        <f>'33'!D13</f>
        <v>110</v>
      </c>
      <c r="E14" s="240">
        <f>'33'!E13</f>
        <v>99</v>
      </c>
      <c r="F14" s="177">
        <f>'33'!F13</f>
        <v>209</v>
      </c>
      <c r="G14" s="221">
        <v>101</v>
      </c>
      <c r="H14" s="906">
        <f t="shared" ref="H14:H21" si="3">IFERROR(G14/D14*100,0)</f>
        <v>91.818181818181827</v>
      </c>
      <c r="I14" s="221">
        <v>101</v>
      </c>
      <c r="J14" s="906">
        <f t="shared" ref="J14:J21" si="4">IFERROR(I14/E14*100,0)</f>
        <v>102.02020202020201</v>
      </c>
      <c r="K14" s="221">
        <f t="shared" si="0"/>
        <v>202</v>
      </c>
      <c r="L14" s="906">
        <f t="shared" ref="L14:L21" si="5">IFERROR(K14/F14*100,0)</f>
        <v>96.650717703349287</v>
      </c>
      <c r="M14" s="221">
        <v>0</v>
      </c>
      <c r="N14" s="906">
        <f t="shared" ref="N14:N21" si="6">IFERROR(M14/D14*100,0)</f>
        <v>0</v>
      </c>
      <c r="O14" s="221">
        <v>0</v>
      </c>
      <c r="P14" s="906">
        <f t="shared" ref="P14:P21" si="7">IFERROR(O14/E14*100,0)</f>
        <v>0</v>
      </c>
      <c r="Q14" s="221">
        <f t="shared" si="1"/>
        <v>0</v>
      </c>
      <c r="R14" s="906">
        <f t="shared" ref="R14:R21" si="8">IFERROR(Q14/F14*100,0)</f>
        <v>0</v>
      </c>
      <c r="S14" s="221">
        <f t="shared" ref="S14:W19" si="9">SUM(G14,M14)</f>
        <v>101</v>
      </c>
      <c r="T14" s="906">
        <f t="shared" ref="T14:T21" si="10">IFERROR(S14/D14*100,0)</f>
        <v>91.818181818181827</v>
      </c>
      <c r="U14" s="221">
        <f t="shared" si="9"/>
        <v>101</v>
      </c>
      <c r="V14" s="906">
        <f t="shared" ref="V14:V21" si="11">IFERROR(U14/E14*100,0)</f>
        <v>102.02020202020201</v>
      </c>
      <c r="W14" s="221">
        <f t="shared" si="9"/>
        <v>202</v>
      </c>
      <c r="X14" s="906">
        <f t="shared" ref="X14:X21" si="12">IFERROR(W14/F14*100,0)</f>
        <v>96.650717703349287</v>
      </c>
      <c r="Y14" s="221">
        <v>111</v>
      </c>
      <c r="Z14" s="906">
        <f t="shared" ref="Z14:Z21" si="13">IFERROR(Y14/D14*100,0)</f>
        <v>100.90909090909091</v>
      </c>
      <c r="AA14" s="221">
        <v>96</v>
      </c>
      <c r="AB14" s="241">
        <f t="shared" ref="AB14:AB21" si="14">IFERROR(AA14/E14*100,0)</f>
        <v>96.969696969696969</v>
      </c>
      <c r="AC14" s="221">
        <f t="shared" si="2"/>
        <v>207</v>
      </c>
      <c r="AD14" s="906">
        <f t="shared" ref="AD14:AD21" si="15">IFERROR(AC14/F14*100,0)</f>
        <v>99.043062200956939</v>
      </c>
    </row>
    <row r="15" spans="1:30" ht="20.100000000000001" customHeight="1" x14ac:dyDescent="0.25">
      <c r="A15" s="724">
        <v>3</v>
      </c>
      <c r="B15" s="93" t="str">
        <f>'9'!B11</f>
        <v>Kelapa Kampit</v>
      </c>
      <c r="C15" s="93" t="str">
        <f>'9'!C11</f>
        <v>Kelapa Kampit</v>
      </c>
      <c r="D15" s="240">
        <f>'33'!D14</f>
        <v>157</v>
      </c>
      <c r="E15" s="240">
        <f>'33'!E14</f>
        <v>141</v>
      </c>
      <c r="F15" s="177">
        <f>'33'!F14</f>
        <v>298</v>
      </c>
      <c r="G15" s="221">
        <v>165</v>
      </c>
      <c r="H15" s="906">
        <f t="shared" si="3"/>
        <v>105.09554140127389</v>
      </c>
      <c r="I15" s="221">
        <v>139</v>
      </c>
      <c r="J15" s="906">
        <f t="shared" si="4"/>
        <v>98.581560283687935</v>
      </c>
      <c r="K15" s="221">
        <f t="shared" si="0"/>
        <v>304</v>
      </c>
      <c r="L15" s="906">
        <f t="shared" si="5"/>
        <v>102.01342281879195</v>
      </c>
      <c r="M15" s="221">
        <v>0</v>
      </c>
      <c r="N15" s="906">
        <f t="shared" si="6"/>
        <v>0</v>
      </c>
      <c r="O15" s="221">
        <v>0</v>
      </c>
      <c r="P15" s="906">
        <f t="shared" si="7"/>
        <v>0</v>
      </c>
      <c r="Q15" s="221">
        <f t="shared" si="1"/>
        <v>0</v>
      </c>
      <c r="R15" s="906">
        <f t="shared" si="8"/>
        <v>0</v>
      </c>
      <c r="S15" s="221">
        <f t="shared" si="9"/>
        <v>165</v>
      </c>
      <c r="T15" s="906">
        <f t="shared" si="10"/>
        <v>105.09554140127389</v>
      </c>
      <c r="U15" s="221">
        <f t="shared" si="9"/>
        <v>139</v>
      </c>
      <c r="V15" s="906">
        <f t="shared" si="11"/>
        <v>98.581560283687935</v>
      </c>
      <c r="W15" s="221">
        <f t="shared" si="9"/>
        <v>304</v>
      </c>
      <c r="X15" s="906">
        <f t="shared" si="12"/>
        <v>102.01342281879195</v>
      </c>
      <c r="Y15" s="221">
        <v>157</v>
      </c>
      <c r="Z15" s="906">
        <f t="shared" si="13"/>
        <v>100</v>
      </c>
      <c r="AA15" s="221">
        <v>111</v>
      </c>
      <c r="AB15" s="241">
        <f t="shared" si="14"/>
        <v>78.723404255319153</v>
      </c>
      <c r="AC15" s="221">
        <f t="shared" si="2"/>
        <v>268</v>
      </c>
      <c r="AD15" s="906">
        <f t="shared" si="15"/>
        <v>89.932885906040269</v>
      </c>
    </row>
    <row r="16" spans="1:30" ht="20.100000000000001" customHeight="1" x14ac:dyDescent="0.25">
      <c r="A16" s="724">
        <v>4</v>
      </c>
      <c r="B16" s="93" t="str">
        <f>'9'!B12</f>
        <v>Gantung</v>
      </c>
      <c r="C16" s="93" t="str">
        <f>'9'!C12</f>
        <v>Gantung</v>
      </c>
      <c r="D16" s="240">
        <f>'33'!D15</f>
        <v>242</v>
      </c>
      <c r="E16" s="240">
        <f>'33'!E15</f>
        <v>218</v>
      </c>
      <c r="F16" s="177">
        <f>'33'!F15</f>
        <v>460</v>
      </c>
      <c r="G16" s="221">
        <v>232</v>
      </c>
      <c r="H16" s="906">
        <f t="shared" si="3"/>
        <v>95.867768595041326</v>
      </c>
      <c r="I16" s="221">
        <v>213</v>
      </c>
      <c r="J16" s="906">
        <f t="shared" si="4"/>
        <v>97.706422018348633</v>
      </c>
      <c r="K16" s="221">
        <f t="shared" si="0"/>
        <v>445</v>
      </c>
      <c r="L16" s="906">
        <f t="shared" si="5"/>
        <v>96.739130434782609</v>
      </c>
      <c r="M16" s="221">
        <v>0</v>
      </c>
      <c r="N16" s="906">
        <f t="shared" si="6"/>
        <v>0</v>
      </c>
      <c r="O16" s="221">
        <v>0</v>
      </c>
      <c r="P16" s="906">
        <f t="shared" si="7"/>
        <v>0</v>
      </c>
      <c r="Q16" s="221">
        <f t="shared" si="1"/>
        <v>0</v>
      </c>
      <c r="R16" s="906">
        <f t="shared" si="8"/>
        <v>0</v>
      </c>
      <c r="S16" s="221">
        <f t="shared" si="9"/>
        <v>232</v>
      </c>
      <c r="T16" s="906">
        <f t="shared" si="10"/>
        <v>95.867768595041326</v>
      </c>
      <c r="U16" s="221">
        <f t="shared" si="9"/>
        <v>213</v>
      </c>
      <c r="V16" s="906">
        <f t="shared" si="11"/>
        <v>97.706422018348633</v>
      </c>
      <c r="W16" s="221">
        <f t="shared" si="9"/>
        <v>445</v>
      </c>
      <c r="X16" s="906">
        <f t="shared" si="12"/>
        <v>96.739130434782609</v>
      </c>
      <c r="Y16" s="221">
        <v>237</v>
      </c>
      <c r="Z16" s="906">
        <f t="shared" si="13"/>
        <v>97.933884297520663</v>
      </c>
      <c r="AA16" s="221">
        <v>221</v>
      </c>
      <c r="AB16" s="241">
        <f t="shared" si="14"/>
        <v>101.37614678899082</v>
      </c>
      <c r="AC16" s="221">
        <f t="shared" si="2"/>
        <v>458</v>
      </c>
      <c r="AD16" s="906">
        <f t="shared" si="15"/>
        <v>99.565217391304344</v>
      </c>
    </row>
    <row r="17" spans="1:30" ht="20.100000000000001" customHeight="1" x14ac:dyDescent="0.25">
      <c r="A17" s="724">
        <v>5</v>
      </c>
      <c r="B17" s="93" t="str">
        <f>'9'!B13</f>
        <v>Simpang Renggiang</v>
      </c>
      <c r="C17" s="93" t="str">
        <f>'9'!C13</f>
        <v>Renggiang</v>
      </c>
      <c r="D17" s="240">
        <f>'33'!D16</f>
        <v>63</v>
      </c>
      <c r="E17" s="240">
        <f>'33'!E16</f>
        <v>57</v>
      </c>
      <c r="F17" s="177">
        <f>'33'!F16</f>
        <v>120</v>
      </c>
      <c r="G17" s="221">
        <v>48</v>
      </c>
      <c r="H17" s="906">
        <f t="shared" si="3"/>
        <v>76.19047619047619</v>
      </c>
      <c r="I17" s="221">
        <v>49</v>
      </c>
      <c r="J17" s="906">
        <f t="shared" si="4"/>
        <v>85.964912280701753</v>
      </c>
      <c r="K17" s="221">
        <f t="shared" si="0"/>
        <v>97</v>
      </c>
      <c r="L17" s="906">
        <f t="shared" si="5"/>
        <v>80.833333333333329</v>
      </c>
      <c r="M17" s="221">
        <v>0</v>
      </c>
      <c r="N17" s="906">
        <f t="shared" si="6"/>
        <v>0</v>
      </c>
      <c r="O17" s="221">
        <v>0</v>
      </c>
      <c r="P17" s="906">
        <f t="shared" si="7"/>
        <v>0</v>
      </c>
      <c r="Q17" s="221">
        <f t="shared" si="1"/>
        <v>0</v>
      </c>
      <c r="R17" s="906">
        <f t="shared" si="8"/>
        <v>0</v>
      </c>
      <c r="S17" s="221">
        <f t="shared" si="9"/>
        <v>48</v>
      </c>
      <c r="T17" s="906">
        <f t="shared" si="10"/>
        <v>76.19047619047619</v>
      </c>
      <c r="U17" s="221">
        <f t="shared" si="9"/>
        <v>49</v>
      </c>
      <c r="V17" s="906">
        <f t="shared" si="11"/>
        <v>85.964912280701753</v>
      </c>
      <c r="W17" s="221">
        <f t="shared" si="9"/>
        <v>97</v>
      </c>
      <c r="X17" s="906">
        <f t="shared" si="12"/>
        <v>80.833333333333329</v>
      </c>
      <c r="Y17" s="221">
        <v>43</v>
      </c>
      <c r="Z17" s="906">
        <f t="shared" si="13"/>
        <v>68.253968253968253</v>
      </c>
      <c r="AA17" s="221">
        <v>46</v>
      </c>
      <c r="AB17" s="241">
        <f t="shared" si="14"/>
        <v>80.701754385964904</v>
      </c>
      <c r="AC17" s="221">
        <f t="shared" si="2"/>
        <v>89</v>
      </c>
      <c r="AD17" s="906">
        <f t="shared" si="15"/>
        <v>74.166666666666671</v>
      </c>
    </row>
    <row r="18" spans="1:30" ht="20.100000000000001" customHeight="1" x14ac:dyDescent="0.25">
      <c r="A18" s="724">
        <v>6</v>
      </c>
      <c r="B18" s="93" t="str">
        <f>'9'!B14</f>
        <v>Simpang Pesak</v>
      </c>
      <c r="C18" s="93" t="str">
        <f>'9'!C14</f>
        <v>Simpang Pesak</v>
      </c>
      <c r="D18" s="240">
        <f>'33'!D17</f>
        <v>71</v>
      </c>
      <c r="E18" s="240">
        <f>'33'!E17</f>
        <v>64</v>
      </c>
      <c r="F18" s="177">
        <f>'33'!F17</f>
        <v>135</v>
      </c>
      <c r="G18" s="221">
        <v>52</v>
      </c>
      <c r="H18" s="906">
        <f t="shared" si="3"/>
        <v>73.239436619718319</v>
      </c>
      <c r="I18" s="221">
        <v>63</v>
      </c>
      <c r="J18" s="906">
        <f t="shared" si="4"/>
        <v>98.4375</v>
      </c>
      <c r="K18" s="221">
        <f t="shared" si="0"/>
        <v>115</v>
      </c>
      <c r="L18" s="906">
        <f t="shared" si="5"/>
        <v>85.18518518518519</v>
      </c>
      <c r="M18" s="221">
        <v>0</v>
      </c>
      <c r="N18" s="906">
        <f t="shared" si="6"/>
        <v>0</v>
      </c>
      <c r="O18" s="221">
        <v>0</v>
      </c>
      <c r="P18" s="906">
        <f t="shared" si="7"/>
        <v>0</v>
      </c>
      <c r="Q18" s="221">
        <f t="shared" si="1"/>
        <v>0</v>
      </c>
      <c r="R18" s="906">
        <f t="shared" si="8"/>
        <v>0</v>
      </c>
      <c r="S18" s="221">
        <f t="shared" si="9"/>
        <v>52</v>
      </c>
      <c r="T18" s="906">
        <f t="shared" si="10"/>
        <v>73.239436619718319</v>
      </c>
      <c r="U18" s="221">
        <f t="shared" si="9"/>
        <v>63</v>
      </c>
      <c r="V18" s="906">
        <f t="shared" si="11"/>
        <v>98.4375</v>
      </c>
      <c r="W18" s="221">
        <f t="shared" si="9"/>
        <v>115</v>
      </c>
      <c r="X18" s="906">
        <f t="shared" si="12"/>
        <v>85.18518518518519</v>
      </c>
      <c r="Y18" s="221">
        <v>61</v>
      </c>
      <c r="Z18" s="906">
        <f t="shared" si="13"/>
        <v>85.91549295774648</v>
      </c>
      <c r="AA18" s="221">
        <v>72</v>
      </c>
      <c r="AB18" s="241">
        <f t="shared" si="14"/>
        <v>112.5</v>
      </c>
      <c r="AC18" s="221">
        <f t="shared" si="2"/>
        <v>133</v>
      </c>
      <c r="AD18" s="906">
        <f t="shared" si="15"/>
        <v>98.518518518518519</v>
      </c>
    </row>
    <row r="19" spans="1:30" ht="20.100000000000001" customHeight="1" x14ac:dyDescent="0.25">
      <c r="A19" s="724">
        <v>7</v>
      </c>
      <c r="B19" s="93" t="str">
        <f>'9'!B15</f>
        <v>Dendang</v>
      </c>
      <c r="C19" s="93" t="str">
        <f>'9'!C15</f>
        <v>Dendang</v>
      </c>
      <c r="D19" s="240">
        <f>'33'!D18</f>
        <v>89</v>
      </c>
      <c r="E19" s="240">
        <f>'33'!E18</f>
        <v>80</v>
      </c>
      <c r="F19" s="177">
        <f>'33'!F18</f>
        <v>169</v>
      </c>
      <c r="G19" s="221">
        <v>65</v>
      </c>
      <c r="H19" s="906">
        <f t="shared" si="3"/>
        <v>73.033707865168537</v>
      </c>
      <c r="I19" s="221">
        <v>77</v>
      </c>
      <c r="J19" s="906">
        <f t="shared" si="4"/>
        <v>96.25</v>
      </c>
      <c r="K19" s="221">
        <f t="shared" si="0"/>
        <v>142</v>
      </c>
      <c r="L19" s="906">
        <f t="shared" si="5"/>
        <v>84.023668639053255</v>
      </c>
      <c r="M19" s="221">
        <v>0</v>
      </c>
      <c r="N19" s="906">
        <f t="shared" si="6"/>
        <v>0</v>
      </c>
      <c r="O19" s="221">
        <v>0</v>
      </c>
      <c r="P19" s="906">
        <f t="shared" si="7"/>
        <v>0</v>
      </c>
      <c r="Q19" s="221">
        <f t="shared" si="1"/>
        <v>0</v>
      </c>
      <c r="R19" s="906">
        <f t="shared" si="8"/>
        <v>0</v>
      </c>
      <c r="S19" s="221">
        <f t="shared" si="9"/>
        <v>65</v>
      </c>
      <c r="T19" s="906">
        <f t="shared" si="10"/>
        <v>73.033707865168537</v>
      </c>
      <c r="U19" s="221">
        <f t="shared" si="9"/>
        <v>77</v>
      </c>
      <c r="V19" s="906">
        <f t="shared" si="11"/>
        <v>96.25</v>
      </c>
      <c r="W19" s="221">
        <f t="shared" si="9"/>
        <v>142</v>
      </c>
      <c r="X19" s="906">
        <f t="shared" si="12"/>
        <v>84.023668639053255</v>
      </c>
      <c r="Y19" s="221">
        <v>68</v>
      </c>
      <c r="Z19" s="906">
        <f t="shared" si="13"/>
        <v>76.404494382022463</v>
      </c>
      <c r="AA19" s="221">
        <v>78</v>
      </c>
      <c r="AB19" s="241">
        <f t="shared" si="14"/>
        <v>97.5</v>
      </c>
      <c r="AC19" s="221">
        <f t="shared" si="2"/>
        <v>146</v>
      </c>
      <c r="AD19" s="906">
        <f t="shared" si="15"/>
        <v>86.390532544378701</v>
      </c>
    </row>
    <row r="20" spans="1:30" ht="20.100000000000001" customHeight="1" x14ac:dyDescent="0.25">
      <c r="A20" s="164"/>
      <c r="B20" s="132"/>
      <c r="C20" s="132"/>
      <c r="D20" s="177"/>
      <c r="E20" s="177"/>
      <c r="F20" s="177"/>
      <c r="G20" s="221"/>
      <c r="H20" s="906"/>
      <c r="I20" s="221"/>
      <c r="J20" s="906"/>
      <c r="K20" s="221"/>
      <c r="L20" s="906"/>
      <c r="M20" s="221"/>
      <c r="N20" s="906"/>
      <c r="O20" s="221"/>
      <c r="P20" s="906"/>
      <c r="Q20" s="221"/>
      <c r="R20" s="906"/>
      <c r="S20" s="233"/>
      <c r="T20" s="906"/>
      <c r="U20" s="233"/>
      <c r="V20" s="906"/>
      <c r="W20" s="233"/>
      <c r="X20" s="906"/>
      <c r="Y20" s="221"/>
      <c r="Z20" s="906"/>
      <c r="AA20" s="221"/>
      <c r="AB20" s="241"/>
      <c r="AC20" s="221"/>
      <c r="AD20" s="906"/>
    </row>
    <row r="21" spans="1:30" s="160" customFormat="1" ht="27" customHeight="1" thickBot="1" x14ac:dyDescent="0.3">
      <c r="A21" s="242" t="s">
        <v>476</v>
      </c>
      <c r="B21" s="69"/>
      <c r="C21" s="69"/>
      <c r="D21" s="965">
        <f>SUM(D13:D20)</f>
        <v>1061</v>
      </c>
      <c r="E21" s="965">
        <f>SUM(E13:E20)</f>
        <v>955</v>
      </c>
      <c r="F21" s="965">
        <f>SUM(F13:F20)</f>
        <v>2016</v>
      </c>
      <c r="G21" s="975">
        <f>SUM(G13:G20)</f>
        <v>957</v>
      </c>
      <c r="H21" s="980">
        <f t="shared" si="3"/>
        <v>90.197926484448629</v>
      </c>
      <c r="I21" s="975">
        <f>SUM(I13:I20)</f>
        <v>944</v>
      </c>
      <c r="J21" s="980">
        <f t="shared" si="4"/>
        <v>98.848167539267024</v>
      </c>
      <c r="K21" s="975">
        <f>SUM(K13:K20)</f>
        <v>1901</v>
      </c>
      <c r="L21" s="980">
        <f t="shared" si="5"/>
        <v>94.295634920634924</v>
      </c>
      <c r="M21" s="975">
        <f>SUM(M13:M20)</f>
        <v>5</v>
      </c>
      <c r="N21" s="980">
        <f t="shared" si="6"/>
        <v>0.47125353440150797</v>
      </c>
      <c r="O21" s="975">
        <f>SUM(O13:O20)</f>
        <v>0</v>
      </c>
      <c r="P21" s="980">
        <f t="shared" si="7"/>
        <v>0</v>
      </c>
      <c r="Q21" s="975">
        <f>SUM(Q13:Q20)</f>
        <v>5</v>
      </c>
      <c r="R21" s="980">
        <f t="shared" si="8"/>
        <v>0.248015873015873</v>
      </c>
      <c r="S21" s="975">
        <f>SUM(S13:S20)</f>
        <v>962</v>
      </c>
      <c r="T21" s="980">
        <f t="shared" si="10"/>
        <v>90.669180018850142</v>
      </c>
      <c r="U21" s="975">
        <f>SUM(U13:U20)</f>
        <v>944</v>
      </c>
      <c r="V21" s="980">
        <f t="shared" si="11"/>
        <v>98.848167539267024</v>
      </c>
      <c r="W21" s="975">
        <f>SUM(W13:W20)</f>
        <v>1906</v>
      </c>
      <c r="X21" s="980">
        <f t="shared" si="12"/>
        <v>94.543650793650784</v>
      </c>
      <c r="Y21" s="975">
        <f>SUM(Y13:Y20)</f>
        <v>928</v>
      </c>
      <c r="Z21" s="980">
        <f t="shared" si="13"/>
        <v>87.464655984919887</v>
      </c>
      <c r="AA21" s="975">
        <f>SUM(AA13:AA20)</f>
        <v>857</v>
      </c>
      <c r="AB21" s="1034">
        <f t="shared" si="14"/>
        <v>89.738219895287969</v>
      </c>
      <c r="AC21" s="975">
        <f>SUM(AC13:AC20)</f>
        <v>1785</v>
      </c>
      <c r="AD21" s="980">
        <f t="shared" si="15"/>
        <v>88.541666666666657</v>
      </c>
    </row>
    <row r="22" spans="1:30" x14ac:dyDescent="0.25">
      <c r="A22" s="850"/>
      <c r="B22" s="402"/>
      <c r="C22" s="402"/>
      <c r="D22" s="402"/>
      <c r="E22" s="402"/>
      <c r="AB22" s="218"/>
    </row>
    <row r="23" spans="1:30" x14ac:dyDescent="0.25">
      <c r="A23" s="544" t="s">
        <v>411</v>
      </c>
    </row>
  </sheetData>
  <mergeCells count="22">
    <mergeCell ref="AA10:AB10"/>
    <mergeCell ref="Q10:R10"/>
    <mergeCell ref="S10:T10"/>
    <mergeCell ref="U10:V10"/>
    <mergeCell ref="W10:X10"/>
    <mergeCell ref="Y10:Z10"/>
    <mergeCell ref="A7:A11"/>
    <mergeCell ref="B7:B11"/>
    <mergeCell ref="C7:C11"/>
    <mergeCell ref="D7:F10"/>
    <mergeCell ref="G7:AD7"/>
    <mergeCell ref="G8:X8"/>
    <mergeCell ref="Y8:AD9"/>
    <mergeCell ref="G9:L9"/>
    <mergeCell ref="M9:R9"/>
    <mergeCell ref="S9:X9"/>
    <mergeCell ref="AC10:AD10"/>
    <mergeCell ref="G10:H10"/>
    <mergeCell ref="I10:J10"/>
    <mergeCell ref="K10:L10"/>
    <mergeCell ref="M10:N10"/>
    <mergeCell ref="O10:P10"/>
  </mergeCells>
  <printOptions horizontalCentered="1"/>
  <pageMargins left="0.81" right="0.8" top="1.1499999999999999" bottom="0.9" header="0" footer="0"/>
  <pageSetup paperSize="9" scale="39" orientation="landscape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rgb="FF92D050"/>
    <pageSetUpPr fitToPage="1"/>
  </sheetPr>
  <dimension ref="A1:AD25"/>
  <sheetViews>
    <sheetView zoomScaleNormal="100" workbookViewId="0">
      <selection activeCell="B12" sqref="B12"/>
    </sheetView>
  </sheetViews>
  <sheetFormatPr defaultColWidth="9.140625" defaultRowHeight="15" x14ac:dyDescent="0.25"/>
  <cols>
    <col min="1" max="1" width="5.7109375" style="63" customWidth="1"/>
    <col min="2" max="3" width="21.7109375" style="63" customWidth="1"/>
    <col min="4" max="6" width="8.5703125" style="63" customWidth="1"/>
    <col min="7" max="7" width="11.42578125" style="63" customWidth="1"/>
    <col min="8" max="8" width="9.42578125" style="63" customWidth="1"/>
    <col min="9" max="9" width="10.7109375" style="63" customWidth="1"/>
    <col min="10" max="10" width="9.42578125" style="63" customWidth="1"/>
    <col min="11" max="11" width="10.42578125" style="63" customWidth="1"/>
    <col min="12" max="12" width="9.42578125" style="63" customWidth="1"/>
    <col min="13" max="13" width="10.7109375" style="63" customWidth="1"/>
    <col min="14" max="14" width="9.42578125" style="63" customWidth="1"/>
    <col min="15" max="15" width="10.5703125" style="63" customWidth="1"/>
    <col min="16" max="16" width="9.42578125" style="63" customWidth="1"/>
    <col min="17" max="17" width="10.42578125" style="63" customWidth="1"/>
    <col min="18" max="18" width="9.42578125" style="63" customWidth="1"/>
    <col min="19" max="19" width="10.42578125" style="63" customWidth="1"/>
    <col min="20" max="20" width="9.42578125" style="63" customWidth="1"/>
    <col min="21" max="21" width="10.85546875" style="63" customWidth="1"/>
    <col min="22" max="22" width="9.42578125" style="63" customWidth="1"/>
    <col min="23" max="23" width="11.28515625" style="63" customWidth="1"/>
    <col min="24" max="24" width="9.42578125" style="63" customWidth="1"/>
    <col min="25" max="25" width="11.28515625" style="63" customWidth="1"/>
    <col min="26" max="26" width="9.42578125" style="63" customWidth="1"/>
    <col min="27" max="27" width="11.140625" style="63" customWidth="1"/>
    <col min="28" max="28" width="9.42578125" style="63" customWidth="1"/>
    <col min="29" max="29" width="12.28515625" style="63" customWidth="1"/>
    <col min="30" max="30" width="9.42578125" style="63" customWidth="1"/>
    <col min="31" max="256" width="9.140625" style="63"/>
    <col min="257" max="257" width="5.7109375" style="63" customWidth="1"/>
    <col min="258" max="259" width="21.7109375" style="63" customWidth="1"/>
    <col min="260" max="262" width="8.5703125" style="63" customWidth="1"/>
    <col min="263" max="286" width="9.42578125" style="63" customWidth="1"/>
    <col min="287" max="512" width="9.140625" style="63"/>
    <col min="513" max="513" width="5.7109375" style="63" customWidth="1"/>
    <col min="514" max="515" width="21.7109375" style="63" customWidth="1"/>
    <col min="516" max="518" width="8.5703125" style="63" customWidth="1"/>
    <col min="519" max="542" width="9.42578125" style="63" customWidth="1"/>
    <col min="543" max="768" width="9.140625" style="63"/>
    <col min="769" max="769" width="5.7109375" style="63" customWidth="1"/>
    <col min="770" max="771" width="21.7109375" style="63" customWidth="1"/>
    <col min="772" max="774" width="8.5703125" style="63" customWidth="1"/>
    <col min="775" max="798" width="9.42578125" style="63" customWidth="1"/>
    <col min="799" max="1024" width="9.140625" style="63"/>
    <col min="1025" max="1025" width="5.7109375" style="63" customWidth="1"/>
    <col min="1026" max="1027" width="21.7109375" style="63" customWidth="1"/>
    <col min="1028" max="1030" width="8.5703125" style="63" customWidth="1"/>
    <col min="1031" max="1054" width="9.42578125" style="63" customWidth="1"/>
    <col min="1055" max="1280" width="9.140625" style="63"/>
    <col min="1281" max="1281" width="5.7109375" style="63" customWidth="1"/>
    <col min="1282" max="1283" width="21.7109375" style="63" customWidth="1"/>
    <col min="1284" max="1286" width="8.5703125" style="63" customWidth="1"/>
    <col min="1287" max="1310" width="9.42578125" style="63" customWidth="1"/>
    <col min="1311" max="1536" width="9.140625" style="63"/>
    <col min="1537" max="1537" width="5.7109375" style="63" customWidth="1"/>
    <col min="1538" max="1539" width="21.7109375" style="63" customWidth="1"/>
    <col min="1540" max="1542" width="8.5703125" style="63" customWidth="1"/>
    <col min="1543" max="1566" width="9.42578125" style="63" customWidth="1"/>
    <col min="1567" max="1792" width="9.140625" style="63"/>
    <col min="1793" max="1793" width="5.7109375" style="63" customWidth="1"/>
    <col min="1794" max="1795" width="21.7109375" style="63" customWidth="1"/>
    <col min="1796" max="1798" width="8.5703125" style="63" customWidth="1"/>
    <col min="1799" max="1822" width="9.42578125" style="63" customWidth="1"/>
    <col min="1823" max="2048" width="9.140625" style="63"/>
    <col min="2049" max="2049" width="5.7109375" style="63" customWidth="1"/>
    <col min="2050" max="2051" width="21.7109375" style="63" customWidth="1"/>
    <col min="2052" max="2054" width="8.5703125" style="63" customWidth="1"/>
    <col min="2055" max="2078" width="9.42578125" style="63" customWidth="1"/>
    <col min="2079" max="2304" width="9.140625" style="63"/>
    <col min="2305" max="2305" width="5.7109375" style="63" customWidth="1"/>
    <col min="2306" max="2307" width="21.7109375" style="63" customWidth="1"/>
    <col min="2308" max="2310" width="8.5703125" style="63" customWidth="1"/>
    <col min="2311" max="2334" width="9.42578125" style="63" customWidth="1"/>
    <col min="2335" max="2560" width="9.140625" style="63"/>
    <col min="2561" max="2561" width="5.7109375" style="63" customWidth="1"/>
    <col min="2562" max="2563" width="21.7109375" style="63" customWidth="1"/>
    <col min="2564" max="2566" width="8.5703125" style="63" customWidth="1"/>
    <col min="2567" max="2590" width="9.42578125" style="63" customWidth="1"/>
    <col min="2591" max="2816" width="9.140625" style="63"/>
    <col min="2817" max="2817" width="5.7109375" style="63" customWidth="1"/>
    <col min="2818" max="2819" width="21.7109375" style="63" customWidth="1"/>
    <col min="2820" max="2822" width="8.5703125" style="63" customWidth="1"/>
    <col min="2823" max="2846" width="9.42578125" style="63" customWidth="1"/>
    <col min="2847" max="3072" width="9.140625" style="63"/>
    <col min="3073" max="3073" width="5.7109375" style="63" customWidth="1"/>
    <col min="3074" max="3075" width="21.7109375" style="63" customWidth="1"/>
    <col min="3076" max="3078" width="8.5703125" style="63" customWidth="1"/>
    <col min="3079" max="3102" width="9.42578125" style="63" customWidth="1"/>
    <col min="3103" max="3328" width="9.140625" style="63"/>
    <col min="3329" max="3329" width="5.7109375" style="63" customWidth="1"/>
    <col min="3330" max="3331" width="21.7109375" style="63" customWidth="1"/>
    <col min="3332" max="3334" width="8.5703125" style="63" customWidth="1"/>
    <col min="3335" max="3358" width="9.42578125" style="63" customWidth="1"/>
    <col min="3359" max="3584" width="9.140625" style="63"/>
    <col min="3585" max="3585" width="5.7109375" style="63" customWidth="1"/>
    <col min="3586" max="3587" width="21.7109375" style="63" customWidth="1"/>
    <col min="3588" max="3590" width="8.5703125" style="63" customWidth="1"/>
    <col min="3591" max="3614" width="9.42578125" style="63" customWidth="1"/>
    <col min="3615" max="3840" width="9.140625" style="63"/>
    <col min="3841" max="3841" width="5.7109375" style="63" customWidth="1"/>
    <col min="3842" max="3843" width="21.7109375" style="63" customWidth="1"/>
    <col min="3844" max="3846" width="8.5703125" style="63" customWidth="1"/>
    <col min="3847" max="3870" width="9.42578125" style="63" customWidth="1"/>
    <col min="3871" max="4096" width="9.140625" style="63"/>
    <col min="4097" max="4097" width="5.7109375" style="63" customWidth="1"/>
    <col min="4098" max="4099" width="21.7109375" style="63" customWidth="1"/>
    <col min="4100" max="4102" width="8.5703125" style="63" customWidth="1"/>
    <col min="4103" max="4126" width="9.42578125" style="63" customWidth="1"/>
    <col min="4127" max="4352" width="9.140625" style="63"/>
    <col min="4353" max="4353" width="5.7109375" style="63" customWidth="1"/>
    <col min="4354" max="4355" width="21.7109375" style="63" customWidth="1"/>
    <col min="4356" max="4358" width="8.5703125" style="63" customWidth="1"/>
    <col min="4359" max="4382" width="9.42578125" style="63" customWidth="1"/>
    <col min="4383" max="4608" width="9.140625" style="63"/>
    <col min="4609" max="4609" width="5.7109375" style="63" customWidth="1"/>
    <col min="4610" max="4611" width="21.7109375" style="63" customWidth="1"/>
    <col min="4612" max="4614" width="8.5703125" style="63" customWidth="1"/>
    <col min="4615" max="4638" width="9.42578125" style="63" customWidth="1"/>
    <col min="4639" max="4864" width="9.140625" style="63"/>
    <col min="4865" max="4865" width="5.7109375" style="63" customWidth="1"/>
    <col min="4866" max="4867" width="21.7109375" style="63" customWidth="1"/>
    <col min="4868" max="4870" width="8.5703125" style="63" customWidth="1"/>
    <col min="4871" max="4894" width="9.42578125" style="63" customWidth="1"/>
    <col min="4895" max="5120" width="9.140625" style="63"/>
    <col min="5121" max="5121" width="5.7109375" style="63" customWidth="1"/>
    <col min="5122" max="5123" width="21.7109375" style="63" customWidth="1"/>
    <col min="5124" max="5126" width="8.5703125" style="63" customWidth="1"/>
    <col min="5127" max="5150" width="9.42578125" style="63" customWidth="1"/>
    <col min="5151" max="5376" width="9.140625" style="63"/>
    <col min="5377" max="5377" width="5.7109375" style="63" customWidth="1"/>
    <col min="5378" max="5379" width="21.7109375" style="63" customWidth="1"/>
    <col min="5380" max="5382" width="8.5703125" style="63" customWidth="1"/>
    <col min="5383" max="5406" width="9.42578125" style="63" customWidth="1"/>
    <col min="5407" max="5632" width="9.140625" style="63"/>
    <col min="5633" max="5633" width="5.7109375" style="63" customWidth="1"/>
    <col min="5634" max="5635" width="21.7109375" style="63" customWidth="1"/>
    <col min="5636" max="5638" width="8.5703125" style="63" customWidth="1"/>
    <col min="5639" max="5662" width="9.42578125" style="63" customWidth="1"/>
    <col min="5663" max="5888" width="9.140625" style="63"/>
    <col min="5889" max="5889" width="5.7109375" style="63" customWidth="1"/>
    <col min="5890" max="5891" width="21.7109375" style="63" customWidth="1"/>
    <col min="5892" max="5894" width="8.5703125" style="63" customWidth="1"/>
    <col min="5895" max="5918" width="9.42578125" style="63" customWidth="1"/>
    <col min="5919" max="6144" width="9.140625" style="63"/>
    <col min="6145" max="6145" width="5.7109375" style="63" customWidth="1"/>
    <col min="6146" max="6147" width="21.7109375" style="63" customWidth="1"/>
    <col min="6148" max="6150" width="8.5703125" style="63" customWidth="1"/>
    <col min="6151" max="6174" width="9.42578125" style="63" customWidth="1"/>
    <col min="6175" max="6400" width="9.140625" style="63"/>
    <col min="6401" max="6401" width="5.7109375" style="63" customWidth="1"/>
    <col min="6402" max="6403" width="21.7109375" style="63" customWidth="1"/>
    <col min="6404" max="6406" width="8.5703125" style="63" customWidth="1"/>
    <col min="6407" max="6430" width="9.42578125" style="63" customWidth="1"/>
    <col min="6431" max="6656" width="9.140625" style="63"/>
    <col min="6657" max="6657" width="5.7109375" style="63" customWidth="1"/>
    <col min="6658" max="6659" width="21.7109375" style="63" customWidth="1"/>
    <col min="6660" max="6662" width="8.5703125" style="63" customWidth="1"/>
    <col min="6663" max="6686" width="9.42578125" style="63" customWidth="1"/>
    <col min="6687" max="6912" width="9.140625" style="63"/>
    <col min="6913" max="6913" width="5.7109375" style="63" customWidth="1"/>
    <col min="6914" max="6915" width="21.7109375" style="63" customWidth="1"/>
    <col min="6916" max="6918" width="8.5703125" style="63" customWidth="1"/>
    <col min="6919" max="6942" width="9.42578125" style="63" customWidth="1"/>
    <col min="6943" max="7168" width="9.140625" style="63"/>
    <col min="7169" max="7169" width="5.7109375" style="63" customWidth="1"/>
    <col min="7170" max="7171" width="21.7109375" style="63" customWidth="1"/>
    <col min="7172" max="7174" width="8.5703125" style="63" customWidth="1"/>
    <col min="7175" max="7198" width="9.42578125" style="63" customWidth="1"/>
    <col min="7199" max="7424" width="9.140625" style="63"/>
    <col min="7425" max="7425" width="5.7109375" style="63" customWidth="1"/>
    <col min="7426" max="7427" width="21.7109375" style="63" customWidth="1"/>
    <col min="7428" max="7430" width="8.5703125" style="63" customWidth="1"/>
    <col min="7431" max="7454" width="9.42578125" style="63" customWidth="1"/>
    <col min="7455" max="7680" width="9.140625" style="63"/>
    <col min="7681" max="7681" width="5.7109375" style="63" customWidth="1"/>
    <col min="7682" max="7683" width="21.7109375" style="63" customWidth="1"/>
    <col min="7684" max="7686" width="8.5703125" style="63" customWidth="1"/>
    <col min="7687" max="7710" width="9.42578125" style="63" customWidth="1"/>
    <col min="7711" max="7936" width="9.140625" style="63"/>
    <col min="7937" max="7937" width="5.7109375" style="63" customWidth="1"/>
    <col min="7938" max="7939" width="21.7109375" style="63" customWidth="1"/>
    <col min="7940" max="7942" width="8.5703125" style="63" customWidth="1"/>
    <col min="7943" max="7966" width="9.42578125" style="63" customWidth="1"/>
    <col min="7967" max="8192" width="9.140625" style="63"/>
    <col min="8193" max="8193" width="5.7109375" style="63" customWidth="1"/>
    <col min="8194" max="8195" width="21.7109375" style="63" customWidth="1"/>
    <col min="8196" max="8198" width="8.5703125" style="63" customWidth="1"/>
    <col min="8199" max="8222" width="9.42578125" style="63" customWidth="1"/>
    <col min="8223" max="8448" width="9.140625" style="63"/>
    <col min="8449" max="8449" width="5.7109375" style="63" customWidth="1"/>
    <col min="8450" max="8451" width="21.7109375" style="63" customWidth="1"/>
    <col min="8452" max="8454" width="8.5703125" style="63" customWidth="1"/>
    <col min="8455" max="8478" width="9.42578125" style="63" customWidth="1"/>
    <col min="8479" max="8704" width="9.140625" style="63"/>
    <col min="8705" max="8705" width="5.7109375" style="63" customWidth="1"/>
    <col min="8706" max="8707" width="21.7109375" style="63" customWidth="1"/>
    <col min="8708" max="8710" width="8.5703125" style="63" customWidth="1"/>
    <col min="8711" max="8734" width="9.42578125" style="63" customWidth="1"/>
    <col min="8735" max="8960" width="9.140625" style="63"/>
    <col min="8961" max="8961" width="5.7109375" style="63" customWidth="1"/>
    <col min="8962" max="8963" width="21.7109375" style="63" customWidth="1"/>
    <col min="8964" max="8966" width="8.5703125" style="63" customWidth="1"/>
    <col min="8967" max="8990" width="9.42578125" style="63" customWidth="1"/>
    <col min="8991" max="9216" width="9.140625" style="63"/>
    <col min="9217" max="9217" width="5.7109375" style="63" customWidth="1"/>
    <col min="9218" max="9219" width="21.7109375" style="63" customWidth="1"/>
    <col min="9220" max="9222" width="8.5703125" style="63" customWidth="1"/>
    <col min="9223" max="9246" width="9.42578125" style="63" customWidth="1"/>
    <col min="9247" max="9472" width="9.140625" style="63"/>
    <col min="9473" max="9473" width="5.7109375" style="63" customWidth="1"/>
    <col min="9474" max="9475" width="21.7109375" style="63" customWidth="1"/>
    <col min="9476" max="9478" width="8.5703125" style="63" customWidth="1"/>
    <col min="9479" max="9502" width="9.42578125" style="63" customWidth="1"/>
    <col min="9503" max="9728" width="9.140625" style="63"/>
    <col min="9729" max="9729" width="5.7109375" style="63" customWidth="1"/>
    <col min="9730" max="9731" width="21.7109375" style="63" customWidth="1"/>
    <col min="9732" max="9734" width="8.5703125" style="63" customWidth="1"/>
    <col min="9735" max="9758" width="9.42578125" style="63" customWidth="1"/>
    <col min="9759" max="9984" width="9.140625" style="63"/>
    <col min="9985" max="9985" width="5.7109375" style="63" customWidth="1"/>
    <col min="9986" max="9987" width="21.7109375" style="63" customWidth="1"/>
    <col min="9988" max="9990" width="8.5703125" style="63" customWidth="1"/>
    <col min="9991" max="10014" width="9.42578125" style="63" customWidth="1"/>
    <col min="10015" max="10240" width="9.140625" style="63"/>
    <col min="10241" max="10241" width="5.7109375" style="63" customWidth="1"/>
    <col min="10242" max="10243" width="21.7109375" style="63" customWidth="1"/>
    <col min="10244" max="10246" width="8.5703125" style="63" customWidth="1"/>
    <col min="10247" max="10270" width="9.42578125" style="63" customWidth="1"/>
    <col min="10271" max="10496" width="9.140625" style="63"/>
    <col min="10497" max="10497" width="5.7109375" style="63" customWidth="1"/>
    <col min="10498" max="10499" width="21.7109375" style="63" customWidth="1"/>
    <col min="10500" max="10502" width="8.5703125" style="63" customWidth="1"/>
    <col min="10503" max="10526" width="9.42578125" style="63" customWidth="1"/>
    <col min="10527" max="10752" width="9.140625" style="63"/>
    <col min="10753" max="10753" width="5.7109375" style="63" customWidth="1"/>
    <col min="10754" max="10755" width="21.7109375" style="63" customWidth="1"/>
    <col min="10756" max="10758" width="8.5703125" style="63" customWidth="1"/>
    <col min="10759" max="10782" width="9.42578125" style="63" customWidth="1"/>
    <col min="10783" max="11008" width="9.140625" style="63"/>
    <col min="11009" max="11009" width="5.7109375" style="63" customWidth="1"/>
    <col min="11010" max="11011" width="21.7109375" style="63" customWidth="1"/>
    <col min="11012" max="11014" width="8.5703125" style="63" customWidth="1"/>
    <col min="11015" max="11038" width="9.42578125" style="63" customWidth="1"/>
    <col min="11039" max="11264" width="9.140625" style="63"/>
    <col min="11265" max="11265" width="5.7109375" style="63" customWidth="1"/>
    <col min="11266" max="11267" width="21.7109375" style="63" customWidth="1"/>
    <col min="11268" max="11270" width="8.5703125" style="63" customWidth="1"/>
    <col min="11271" max="11294" width="9.42578125" style="63" customWidth="1"/>
    <col min="11295" max="11520" width="9.140625" style="63"/>
    <col min="11521" max="11521" width="5.7109375" style="63" customWidth="1"/>
    <col min="11522" max="11523" width="21.7109375" style="63" customWidth="1"/>
    <col min="11524" max="11526" width="8.5703125" style="63" customWidth="1"/>
    <col min="11527" max="11550" width="9.42578125" style="63" customWidth="1"/>
    <col min="11551" max="11776" width="9.140625" style="63"/>
    <col min="11777" max="11777" width="5.7109375" style="63" customWidth="1"/>
    <col min="11778" max="11779" width="21.7109375" style="63" customWidth="1"/>
    <col min="11780" max="11782" width="8.5703125" style="63" customWidth="1"/>
    <col min="11783" max="11806" width="9.42578125" style="63" customWidth="1"/>
    <col min="11807" max="12032" width="9.140625" style="63"/>
    <col min="12033" max="12033" width="5.7109375" style="63" customWidth="1"/>
    <col min="12034" max="12035" width="21.7109375" style="63" customWidth="1"/>
    <col min="12036" max="12038" width="8.5703125" style="63" customWidth="1"/>
    <col min="12039" max="12062" width="9.42578125" style="63" customWidth="1"/>
    <col min="12063" max="12288" width="9.140625" style="63"/>
    <col min="12289" max="12289" width="5.7109375" style="63" customWidth="1"/>
    <col min="12290" max="12291" width="21.7109375" style="63" customWidth="1"/>
    <col min="12292" max="12294" width="8.5703125" style="63" customWidth="1"/>
    <col min="12295" max="12318" width="9.42578125" style="63" customWidth="1"/>
    <col min="12319" max="12544" width="9.140625" style="63"/>
    <col min="12545" max="12545" width="5.7109375" style="63" customWidth="1"/>
    <col min="12546" max="12547" width="21.7109375" style="63" customWidth="1"/>
    <col min="12548" max="12550" width="8.5703125" style="63" customWidth="1"/>
    <col min="12551" max="12574" width="9.42578125" style="63" customWidth="1"/>
    <col min="12575" max="12800" width="9.140625" style="63"/>
    <col min="12801" max="12801" width="5.7109375" style="63" customWidth="1"/>
    <col min="12802" max="12803" width="21.7109375" style="63" customWidth="1"/>
    <col min="12804" max="12806" width="8.5703125" style="63" customWidth="1"/>
    <col min="12807" max="12830" width="9.42578125" style="63" customWidth="1"/>
    <col min="12831" max="13056" width="9.140625" style="63"/>
    <col min="13057" max="13057" width="5.7109375" style="63" customWidth="1"/>
    <col min="13058" max="13059" width="21.7109375" style="63" customWidth="1"/>
    <col min="13060" max="13062" width="8.5703125" style="63" customWidth="1"/>
    <col min="13063" max="13086" width="9.42578125" style="63" customWidth="1"/>
    <col min="13087" max="13312" width="9.140625" style="63"/>
    <col min="13313" max="13313" width="5.7109375" style="63" customWidth="1"/>
    <col min="13314" max="13315" width="21.7109375" style="63" customWidth="1"/>
    <col min="13316" max="13318" width="8.5703125" style="63" customWidth="1"/>
    <col min="13319" max="13342" width="9.42578125" style="63" customWidth="1"/>
    <col min="13343" max="13568" width="9.140625" style="63"/>
    <col min="13569" max="13569" width="5.7109375" style="63" customWidth="1"/>
    <col min="13570" max="13571" width="21.7109375" style="63" customWidth="1"/>
    <col min="13572" max="13574" width="8.5703125" style="63" customWidth="1"/>
    <col min="13575" max="13598" width="9.42578125" style="63" customWidth="1"/>
    <col min="13599" max="13824" width="9.140625" style="63"/>
    <col min="13825" max="13825" width="5.7109375" style="63" customWidth="1"/>
    <col min="13826" max="13827" width="21.7109375" style="63" customWidth="1"/>
    <col min="13828" max="13830" width="8.5703125" style="63" customWidth="1"/>
    <col min="13831" max="13854" width="9.42578125" style="63" customWidth="1"/>
    <col min="13855" max="14080" width="9.140625" style="63"/>
    <col min="14081" max="14081" width="5.7109375" style="63" customWidth="1"/>
    <col min="14082" max="14083" width="21.7109375" style="63" customWidth="1"/>
    <col min="14084" max="14086" width="8.5703125" style="63" customWidth="1"/>
    <col min="14087" max="14110" width="9.42578125" style="63" customWidth="1"/>
    <col min="14111" max="14336" width="9.140625" style="63"/>
    <col min="14337" max="14337" width="5.7109375" style="63" customWidth="1"/>
    <col min="14338" max="14339" width="21.7109375" style="63" customWidth="1"/>
    <col min="14340" max="14342" width="8.5703125" style="63" customWidth="1"/>
    <col min="14343" max="14366" width="9.42578125" style="63" customWidth="1"/>
    <col min="14367" max="14592" width="9.140625" style="63"/>
    <col min="14593" max="14593" width="5.7109375" style="63" customWidth="1"/>
    <col min="14594" max="14595" width="21.7109375" style="63" customWidth="1"/>
    <col min="14596" max="14598" width="8.5703125" style="63" customWidth="1"/>
    <col min="14599" max="14622" width="9.42578125" style="63" customWidth="1"/>
    <col min="14623" max="14848" width="9.140625" style="63"/>
    <col min="14849" max="14849" width="5.7109375" style="63" customWidth="1"/>
    <col min="14850" max="14851" width="21.7109375" style="63" customWidth="1"/>
    <col min="14852" max="14854" width="8.5703125" style="63" customWidth="1"/>
    <col min="14855" max="14878" width="9.42578125" style="63" customWidth="1"/>
    <col min="14879" max="15104" width="9.140625" style="63"/>
    <col min="15105" max="15105" width="5.7109375" style="63" customWidth="1"/>
    <col min="15106" max="15107" width="21.7109375" style="63" customWidth="1"/>
    <col min="15108" max="15110" width="8.5703125" style="63" customWidth="1"/>
    <col min="15111" max="15134" width="9.42578125" style="63" customWidth="1"/>
    <col min="15135" max="15360" width="9.140625" style="63"/>
    <col min="15361" max="15361" width="5.7109375" style="63" customWidth="1"/>
    <col min="15362" max="15363" width="21.7109375" style="63" customWidth="1"/>
    <col min="15364" max="15366" width="8.5703125" style="63" customWidth="1"/>
    <col min="15367" max="15390" width="9.42578125" style="63" customWidth="1"/>
    <col min="15391" max="15616" width="9.140625" style="63"/>
    <col min="15617" max="15617" width="5.7109375" style="63" customWidth="1"/>
    <col min="15618" max="15619" width="21.7109375" style="63" customWidth="1"/>
    <col min="15620" max="15622" width="8.5703125" style="63" customWidth="1"/>
    <col min="15623" max="15646" width="9.42578125" style="63" customWidth="1"/>
    <col min="15647" max="15872" width="9.140625" style="63"/>
    <col min="15873" max="15873" width="5.7109375" style="63" customWidth="1"/>
    <col min="15874" max="15875" width="21.7109375" style="63" customWidth="1"/>
    <col min="15876" max="15878" width="8.5703125" style="63" customWidth="1"/>
    <col min="15879" max="15902" width="9.42578125" style="63" customWidth="1"/>
    <col min="15903" max="16128" width="9.140625" style="63"/>
    <col min="16129" max="16129" width="5.7109375" style="63" customWidth="1"/>
    <col min="16130" max="16131" width="21.7109375" style="63" customWidth="1"/>
    <col min="16132" max="16134" width="8.5703125" style="63" customWidth="1"/>
    <col min="16135" max="16158" width="9.42578125" style="63" customWidth="1"/>
    <col min="16159" max="16384" width="9.140625" style="63"/>
  </cols>
  <sheetData>
    <row r="1" spans="1:30" ht="15.75" x14ac:dyDescent="0.25">
      <c r="A1" s="217" t="s">
        <v>1074</v>
      </c>
    </row>
    <row r="3" spans="1:30" s="507" customFormat="1" ht="15.75" x14ac:dyDescent="0.25">
      <c r="A3" s="426" t="s">
        <v>1073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  <c r="T3" s="426"/>
      <c r="U3" s="426"/>
      <c r="V3" s="426"/>
      <c r="W3" s="426"/>
      <c r="X3" s="426"/>
      <c r="Y3" s="426"/>
      <c r="Z3" s="426"/>
      <c r="AA3" s="426"/>
      <c r="AB3" s="426"/>
      <c r="AC3" s="426"/>
      <c r="AD3" s="426"/>
    </row>
    <row r="4" spans="1:30" ht="15.75" x14ac:dyDescent="0.25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427" t="str">
        <f>'1'!$E$5</f>
        <v>KABUPATEN</v>
      </c>
      <c r="N4" s="428" t="str">
        <f>'1'!$F$5</f>
        <v>BELITUNG TIMUR</v>
      </c>
      <c r="O4" s="426"/>
      <c r="P4" s="426"/>
      <c r="Q4" s="426"/>
      <c r="R4" s="426"/>
      <c r="S4" s="426"/>
      <c r="T4" s="426"/>
      <c r="U4" s="426"/>
      <c r="V4" s="426"/>
      <c r="W4" s="426"/>
      <c r="X4" s="426"/>
      <c r="Y4" s="426"/>
      <c r="Z4" s="426"/>
      <c r="AA4" s="426"/>
      <c r="AB4" s="426"/>
      <c r="AC4" s="426"/>
      <c r="AD4" s="426"/>
    </row>
    <row r="5" spans="1:30" ht="15.75" x14ac:dyDescent="0.25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427" t="str">
        <f>'1'!$E$6</f>
        <v>TAHUN</v>
      </c>
      <c r="N5" s="428">
        <f>'1'!$F$6</f>
        <v>2023</v>
      </c>
      <c r="O5" s="426"/>
      <c r="P5" s="426"/>
      <c r="Q5" s="426"/>
      <c r="R5" s="426"/>
      <c r="S5" s="426"/>
      <c r="T5" s="426"/>
      <c r="U5" s="426"/>
      <c r="V5" s="426"/>
      <c r="W5" s="426"/>
      <c r="X5" s="426"/>
      <c r="Y5" s="426"/>
      <c r="Z5" s="426"/>
      <c r="AA5" s="426"/>
      <c r="AB5" s="426"/>
      <c r="AC5" s="426"/>
      <c r="AD5" s="426"/>
    </row>
    <row r="6" spans="1:30" ht="15.75" thickBot="1" x14ac:dyDescent="0.3"/>
    <row r="7" spans="1:30" ht="20.100000000000001" customHeight="1" x14ac:dyDescent="0.25">
      <c r="A7" s="1190" t="s">
        <v>2</v>
      </c>
      <c r="B7" s="1190" t="s">
        <v>253</v>
      </c>
      <c r="C7" s="1190" t="s">
        <v>407</v>
      </c>
      <c r="D7" s="1207" t="s">
        <v>1143</v>
      </c>
      <c r="E7" s="1207"/>
      <c r="F7" s="1207"/>
      <c r="G7" s="622" t="s">
        <v>671</v>
      </c>
      <c r="H7" s="623"/>
      <c r="I7" s="623"/>
      <c r="J7" s="623"/>
      <c r="K7" s="623"/>
      <c r="L7" s="623"/>
      <c r="M7" s="622"/>
      <c r="N7" s="623"/>
      <c r="O7" s="624"/>
      <c r="P7" s="623"/>
      <c r="Q7" s="623"/>
      <c r="R7" s="623"/>
      <c r="S7" s="622"/>
      <c r="T7" s="623"/>
      <c r="U7" s="624"/>
      <c r="V7" s="623"/>
      <c r="W7" s="623"/>
      <c r="X7" s="623"/>
      <c r="Y7" s="622"/>
      <c r="Z7" s="623"/>
      <c r="AA7" s="624"/>
      <c r="AB7" s="623"/>
      <c r="AC7" s="623"/>
      <c r="AD7" s="624"/>
    </row>
    <row r="8" spans="1:30" ht="20.100000000000001" customHeight="1" x14ac:dyDescent="0.25">
      <c r="A8" s="1164"/>
      <c r="B8" s="1164"/>
      <c r="C8" s="1164"/>
      <c r="D8" s="1243"/>
      <c r="E8" s="1243"/>
      <c r="F8" s="1243"/>
      <c r="G8" s="625" t="s">
        <v>677</v>
      </c>
      <c r="H8" s="626"/>
      <c r="I8" s="626"/>
      <c r="J8" s="626"/>
      <c r="K8" s="626"/>
      <c r="L8" s="627"/>
      <c r="M8" s="625" t="s">
        <v>678</v>
      </c>
      <c r="N8" s="626"/>
      <c r="O8" s="627"/>
      <c r="P8" s="626"/>
      <c r="Q8" s="626"/>
      <c r="R8" s="627"/>
      <c r="S8" s="625" t="s">
        <v>679</v>
      </c>
      <c r="T8" s="626"/>
      <c r="U8" s="627"/>
      <c r="V8" s="626"/>
      <c r="W8" s="626"/>
      <c r="X8" s="627"/>
      <c r="Y8" s="625" t="s">
        <v>680</v>
      </c>
      <c r="Z8" s="626"/>
      <c r="AA8" s="627"/>
      <c r="AB8" s="626"/>
      <c r="AC8" s="626"/>
      <c r="AD8" s="627"/>
    </row>
    <row r="9" spans="1:30" ht="20.100000000000001" customHeight="1" x14ac:dyDescent="0.25">
      <c r="A9" s="1164"/>
      <c r="B9" s="1164"/>
      <c r="C9" s="1164"/>
      <c r="D9" s="1243"/>
      <c r="E9" s="1243"/>
      <c r="F9" s="1243"/>
      <c r="G9" s="1191" t="s">
        <v>6</v>
      </c>
      <c r="H9" s="1192"/>
      <c r="I9" s="1191" t="s">
        <v>7</v>
      </c>
      <c r="J9" s="1192"/>
      <c r="K9" s="1191" t="s">
        <v>8</v>
      </c>
      <c r="L9" s="1192"/>
      <c r="M9" s="1191" t="s">
        <v>6</v>
      </c>
      <c r="N9" s="1192"/>
      <c r="O9" s="1239" t="s">
        <v>7</v>
      </c>
      <c r="P9" s="1192"/>
      <c r="Q9" s="1191" t="s">
        <v>8</v>
      </c>
      <c r="R9" s="1192"/>
      <c r="S9" s="1191" t="s">
        <v>6</v>
      </c>
      <c r="T9" s="1192"/>
      <c r="U9" s="1239" t="s">
        <v>7</v>
      </c>
      <c r="V9" s="1192"/>
      <c r="W9" s="1191" t="s">
        <v>8</v>
      </c>
      <c r="X9" s="1192"/>
      <c r="Y9" s="1191" t="s">
        <v>6</v>
      </c>
      <c r="Z9" s="1192"/>
      <c r="AA9" s="1239" t="s">
        <v>7</v>
      </c>
      <c r="AB9" s="1192"/>
      <c r="AC9" s="1191" t="s">
        <v>8</v>
      </c>
      <c r="AD9" s="1193"/>
    </row>
    <row r="10" spans="1:30" ht="28.5" customHeight="1" x14ac:dyDescent="0.25">
      <c r="A10" s="1165"/>
      <c r="B10" s="1165"/>
      <c r="C10" s="1165"/>
      <c r="D10" s="583" t="s">
        <v>6</v>
      </c>
      <c r="E10" s="583" t="s">
        <v>7</v>
      </c>
      <c r="F10" s="583" t="s">
        <v>369</v>
      </c>
      <c r="G10" s="583" t="s">
        <v>255</v>
      </c>
      <c r="H10" s="583" t="s">
        <v>27</v>
      </c>
      <c r="I10" s="583" t="s">
        <v>255</v>
      </c>
      <c r="J10" s="583" t="s">
        <v>27</v>
      </c>
      <c r="K10" s="583" t="s">
        <v>255</v>
      </c>
      <c r="L10" s="583" t="s">
        <v>27</v>
      </c>
      <c r="M10" s="583" t="s">
        <v>255</v>
      </c>
      <c r="N10" s="583" t="s">
        <v>27</v>
      </c>
      <c r="O10" s="583" t="s">
        <v>255</v>
      </c>
      <c r="P10" s="586" t="s">
        <v>27</v>
      </c>
      <c r="Q10" s="583" t="s">
        <v>255</v>
      </c>
      <c r="R10" s="583" t="s">
        <v>27</v>
      </c>
      <c r="S10" s="583" t="s">
        <v>255</v>
      </c>
      <c r="T10" s="583" t="s">
        <v>27</v>
      </c>
      <c r="U10" s="583" t="s">
        <v>255</v>
      </c>
      <c r="V10" s="586" t="s">
        <v>27</v>
      </c>
      <c r="W10" s="583" t="s">
        <v>255</v>
      </c>
      <c r="X10" s="583" t="s">
        <v>27</v>
      </c>
      <c r="Y10" s="583" t="s">
        <v>255</v>
      </c>
      <c r="Z10" s="583" t="s">
        <v>27</v>
      </c>
      <c r="AA10" s="583" t="s">
        <v>255</v>
      </c>
      <c r="AB10" s="586" t="s">
        <v>27</v>
      </c>
      <c r="AC10" s="583" t="s">
        <v>255</v>
      </c>
      <c r="AD10" s="583" t="s">
        <v>27</v>
      </c>
    </row>
    <row r="11" spans="1:30" s="747" customFormat="1" ht="20.100000000000001" customHeight="1" x14ac:dyDescent="0.25">
      <c r="A11" s="745">
        <v>1</v>
      </c>
      <c r="B11" s="745">
        <v>2</v>
      </c>
      <c r="C11" s="745">
        <v>3</v>
      </c>
      <c r="D11" s="745">
        <v>4</v>
      </c>
      <c r="E11" s="745">
        <v>5</v>
      </c>
      <c r="F11" s="745">
        <v>6</v>
      </c>
      <c r="G11" s="745">
        <v>7</v>
      </c>
      <c r="H11" s="745">
        <v>8</v>
      </c>
      <c r="I11" s="745">
        <v>9</v>
      </c>
      <c r="J11" s="745">
        <v>10</v>
      </c>
      <c r="K11" s="745">
        <v>11</v>
      </c>
      <c r="L11" s="745">
        <v>12</v>
      </c>
      <c r="M11" s="745">
        <v>13</v>
      </c>
      <c r="N11" s="745">
        <v>14</v>
      </c>
      <c r="O11" s="745">
        <v>15</v>
      </c>
      <c r="P11" s="757">
        <v>16</v>
      </c>
      <c r="Q11" s="745">
        <v>17</v>
      </c>
      <c r="R11" s="745">
        <v>18</v>
      </c>
      <c r="S11" s="745">
        <v>19</v>
      </c>
      <c r="T11" s="745">
        <v>20</v>
      </c>
      <c r="U11" s="745">
        <v>21</v>
      </c>
      <c r="V11" s="745">
        <v>22</v>
      </c>
      <c r="W11" s="745">
        <v>23</v>
      </c>
      <c r="X11" s="745">
        <v>24</v>
      </c>
      <c r="Y11" s="745">
        <v>25</v>
      </c>
      <c r="Z11" s="745">
        <v>26</v>
      </c>
      <c r="AA11" s="745">
        <v>27</v>
      </c>
      <c r="AB11" s="745">
        <v>28</v>
      </c>
      <c r="AC11" s="745">
        <v>29</v>
      </c>
      <c r="AD11" s="745">
        <v>30</v>
      </c>
    </row>
    <row r="12" spans="1:30" ht="20.100000000000001" customHeight="1" x14ac:dyDescent="0.25">
      <c r="A12" s="725">
        <v>1</v>
      </c>
      <c r="B12" s="93" t="str">
        <f>'9'!B9</f>
        <v>Manggar</v>
      </c>
      <c r="C12" s="93" t="str">
        <f>'9'!C9</f>
        <v>Manggar</v>
      </c>
      <c r="D12" s="244">
        <f>'40'!D11</f>
        <v>325</v>
      </c>
      <c r="E12" s="244">
        <f>'40'!E11</f>
        <v>292</v>
      </c>
      <c r="F12" s="101">
        <f>SUM(D12:E12)</f>
        <v>617</v>
      </c>
      <c r="G12" s="101">
        <v>235</v>
      </c>
      <c r="H12" s="906">
        <f>IFERROR(G12/D12*100,0)</f>
        <v>72.307692307692307</v>
      </c>
      <c r="I12" s="101">
        <v>236</v>
      </c>
      <c r="J12" s="906">
        <f>IFERROR(I12/E12*100,0)</f>
        <v>80.821917808219183</v>
      </c>
      <c r="K12" s="101">
        <f t="shared" ref="K12:K18" si="0">SUM(G12,I12)</f>
        <v>471</v>
      </c>
      <c r="L12" s="906">
        <f>IFERROR(K12/F12*100,0)</f>
        <v>76.337115072933543</v>
      </c>
      <c r="M12" s="101">
        <v>239</v>
      </c>
      <c r="N12" s="906">
        <f>IFERROR(M12/D12*100,0)</f>
        <v>73.538461538461547</v>
      </c>
      <c r="O12" s="101">
        <v>239</v>
      </c>
      <c r="P12" s="906">
        <f>IFERROR(O12/E12*100,0)</f>
        <v>81.849315068493155</v>
      </c>
      <c r="Q12" s="101">
        <f t="shared" ref="Q12:Q18" si="1">SUM(M12,O12)</f>
        <v>478</v>
      </c>
      <c r="R12" s="906">
        <f>IFERROR(Q12/F12*100,0)</f>
        <v>77.471636952998381</v>
      </c>
      <c r="S12" s="101">
        <v>283</v>
      </c>
      <c r="T12" s="906">
        <f>IFERROR(S12/D12*100,0)</f>
        <v>87.07692307692308</v>
      </c>
      <c r="U12" s="101">
        <v>295</v>
      </c>
      <c r="V12" s="906">
        <f>IFERROR(U12/E12*100,0)</f>
        <v>101.02739726027397</v>
      </c>
      <c r="W12" s="101">
        <f t="shared" ref="W12:W18" si="2">SUM(S12,U12)</f>
        <v>578</v>
      </c>
      <c r="X12" s="906">
        <f>IFERROR(W12/F12*100,0)</f>
        <v>93.679092382495938</v>
      </c>
      <c r="Y12" s="101">
        <v>282</v>
      </c>
      <c r="Z12" s="906">
        <f>IFERROR(Y12/D12*100,0)</f>
        <v>86.769230769230759</v>
      </c>
      <c r="AA12" s="101">
        <v>296</v>
      </c>
      <c r="AB12" s="906">
        <f>IFERROR(AA12/E12*100,0)</f>
        <v>101.36986301369863</v>
      </c>
      <c r="AC12" s="101">
        <f>SUM(Y12,AA12)</f>
        <v>578</v>
      </c>
      <c r="AD12" s="906">
        <f>IFERROR(AC12/F12*100,0)</f>
        <v>93.679092382495938</v>
      </c>
    </row>
    <row r="13" spans="1:30" ht="20.100000000000001" customHeight="1" x14ac:dyDescent="0.25">
      <c r="A13" s="724">
        <v>2</v>
      </c>
      <c r="B13" s="93" t="str">
        <f>'9'!B10</f>
        <v>Damar</v>
      </c>
      <c r="C13" s="93" t="str">
        <f>'9'!C10</f>
        <v>Mengkubang</v>
      </c>
      <c r="D13" s="244">
        <f>'40'!D12</f>
        <v>109</v>
      </c>
      <c r="E13" s="244">
        <f>'40'!E12</f>
        <v>98</v>
      </c>
      <c r="F13" s="101">
        <f t="shared" ref="F13:F18" si="3">SUM(D13:E13)</f>
        <v>207</v>
      </c>
      <c r="G13" s="101">
        <v>96</v>
      </c>
      <c r="H13" s="906">
        <f t="shared" ref="H13:H20" si="4">IFERROR(G13/D13*100,0)</f>
        <v>88.073394495412856</v>
      </c>
      <c r="I13" s="101">
        <v>94</v>
      </c>
      <c r="J13" s="906">
        <f t="shared" ref="J13:J20" si="5">IFERROR(I13/E13*100,0)</f>
        <v>95.918367346938766</v>
      </c>
      <c r="K13" s="101">
        <f t="shared" si="0"/>
        <v>190</v>
      </c>
      <c r="L13" s="906">
        <f t="shared" ref="L13:L20" si="6">IFERROR(K13/F13*100,0)</f>
        <v>91.787439613526573</v>
      </c>
      <c r="M13" s="101">
        <v>96</v>
      </c>
      <c r="N13" s="906">
        <f t="shared" ref="N13:N20" si="7">IFERROR(M13/D13*100,0)</f>
        <v>88.073394495412856</v>
      </c>
      <c r="O13" s="101">
        <v>94</v>
      </c>
      <c r="P13" s="906">
        <f t="shared" ref="P13:P20" si="8">IFERROR(O13/E13*100,0)</f>
        <v>95.918367346938766</v>
      </c>
      <c r="Q13" s="101">
        <f t="shared" si="1"/>
        <v>190</v>
      </c>
      <c r="R13" s="906">
        <f t="shared" ref="R13:R20" si="9">IFERROR(Q13/F13*100,0)</f>
        <v>91.787439613526573</v>
      </c>
      <c r="S13" s="101">
        <v>86</v>
      </c>
      <c r="T13" s="906">
        <f t="shared" ref="T13:T20" si="10">IFERROR(S13/D13*100,0)</f>
        <v>78.899082568807344</v>
      </c>
      <c r="U13" s="101">
        <v>85</v>
      </c>
      <c r="V13" s="906">
        <f t="shared" ref="V13:V20" si="11">IFERROR(U13/E13*100,0)</f>
        <v>86.734693877551024</v>
      </c>
      <c r="W13" s="101">
        <f t="shared" si="2"/>
        <v>171</v>
      </c>
      <c r="X13" s="906">
        <f t="shared" ref="X13:X20" si="12">IFERROR(W13/F13*100,0)</f>
        <v>82.608695652173907</v>
      </c>
      <c r="Y13" s="101">
        <v>86</v>
      </c>
      <c r="Z13" s="906">
        <f t="shared" ref="Z13:Z20" si="13">IFERROR(Y13/D13*100,0)</f>
        <v>78.899082568807344</v>
      </c>
      <c r="AA13" s="101">
        <v>83</v>
      </c>
      <c r="AB13" s="906">
        <f t="shared" ref="AB13:AB20" si="14">IFERROR(AA13/E13*100,0)</f>
        <v>84.693877551020407</v>
      </c>
      <c r="AC13" s="101">
        <f t="shared" ref="AC13:AC18" si="15">SUM(Y13,AA13)</f>
        <v>169</v>
      </c>
      <c r="AD13" s="906">
        <f t="shared" ref="AD13:AD20" si="16">IFERROR(AC13/F13*100,0)</f>
        <v>81.642512077294683</v>
      </c>
    </row>
    <row r="14" spans="1:30" ht="20.100000000000001" customHeight="1" x14ac:dyDescent="0.25">
      <c r="A14" s="724">
        <v>3</v>
      </c>
      <c r="B14" s="93" t="str">
        <f>'9'!B11</f>
        <v>Kelapa Kampit</v>
      </c>
      <c r="C14" s="93" t="str">
        <f>'9'!C11</f>
        <v>Kelapa Kampit</v>
      </c>
      <c r="D14" s="244">
        <f>'40'!D13</f>
        <v>155</v>
      </c>
      <c r="E14" s="244">
        <f>'40'!E13</f>
        <v>140</v>
      </c>
      <c r="F14" s="101">
        <f t="shared" si="3"/>
        <v>295</v>
      </c>
      <c r="G14" s="101">
        <v>138</v>
      </c>
      <c r="H14" s="906">
        <f t="shared" si="4"/>
        <v>89.032258064516128</v>
      </c>
      <c r="I14" s="101">
        <v>107</v>
      </c>
      <c r="J14" s="906">
        <f t="shared" si="5"/>
        <v>76.428571428571416</v>
      </c>
      <c r="K14" s="101">
        <f t="shared" si="0"/>
        <v>245</v>
      </c>
      <c r="L14" s="906">
        <f t="shared" si="6"/>
        <v>83.050847457627114</v>
      </c>
      <c r="M14" s="101">
        <v>138</v>
      </c>
      <c r="N14" s="906">
        <f t="shared" si="7"/>
        <v>89.032258064516128</v>
      </c>
      <c r="O14" s="101">
        <v>107</v>
      </c>
      <c r="P14" s="906">
        <f t="shared" si="8"/>
        <v>76.428571428571416</v>
      </c>
      <c r="Q14" s="101">
        <f t="shared" si="1"/>
        <v>245</v>
      </c>
      <c r="R14" s="906">
        <f t="shared" si="9"/>
        <v>83.050847457627114</v>
      </c>
      <c r="S14" s="101">
        <v>136</v>
      </c>
      <c r="T14" s="906">
        <f t="shared" si="10"/>
        <v>87.741935483870975</v>
      </c>
      <c r="U14" s="101">
        <v>122</v>
      </c>
      <c r="V14" s="906">
        <f t="shared" si="11"/>
        <v>87.142857142857139</v>
      </c>
      <c r="W14" s="101">
        <f t="shared" si="2"/>
        <v>258</v>
      </c>
      <c r="X14" s="906">
        <f t="shared" si="12"/>
        <v>87.457627118644069</v>
      </c>
      <c r="Y14" s="101">
        <v>136</v>
      </c>
      <c r="Z14" s="906">
        <f t="shared" si="13"/>
        <v>87.741935483870975</v>
      </c>
      <c r="AA14" s="101">
        <v>126</v>
      </c>
      <c r="AB14" s="906">
        <f t="shared" si="14"/>
        <v>90</v>
      </c>
      <c r="AC14" s="101">
        <f t="shared" si="15"/>
        <v>262</v>
      </c>
      <c r="AD14" s="906">
        <f t="shared" si="16"/>
        <v>88.813559322033896</v>
      </c>
    </row>
    <row r="15" spans="1:30" ht="20.100000000000001" customHeight="1" x14ac:dyDescent="0.25">
      <c r="A15" s="724">
        <v>4</v>
      </c>
      <c r="B15" s="93" t="str">
        <f>'9'!B12</f>
        <v>Gantung</v>
      </c>
      <c r="C15" s="93" t="str">
        <f>'9'!C12</f>
        <v>Gantung</v>
      </c>
      <c r="D15" s="244">
        <f>'40'!D14</f>
        <v>239</v>
      </c>
      <c r="E15" s="244">
        <f>'40'!E14</f>
        <v>215</v>
      </c>
      <c r="F15" s="101">
        <f t="shared" si="3"/>
        <v>454</v>
      </c>
      <c r="G15" s="101">
        <v>258</v>
      </c>
      <c r="H15" s="906">
        <f t="shared" si="4"/>
        <v>107.94979079497908</v>
      </c>
      <c r="I15" s="101">
        <v>231</v>
      </c>
      <c r="J15" s="906">
        <f t="shared" si="5"/>
        <v>107.44186046511628</v>
      </c>
      <c r="K15" s="101">
        <f t="shared" si="0"/>
        <v>489</v>
      </c>
      <c r="L15" s="906">
        <f t="shared" si="6"/>
        <v>107.70925110132158</v>
      </c>
      <c r="M15" s="101">
        <v>257</v>
      </c>
      <c r="N15" s="906">
        <f t="shared" si="7"/>
        <v>107.53138075313808</v>
      </c>
      <c r="O15" s="101">
        <v>231</v>
      </c>
      <c r="P15" s="906">
        <f t="shared" si="8"/>
        <v>107.44186046511628</v>
      </c>
      <c r="Q15" s="101">
        <f t="shared" si="1"/>
        <v>488</v>
      </c>
      <c r="R15" s="906">
        <f t="shared" si="9"/>
        <v>107.48898678414096</v>
      </c>
      <c r="S15" s="101">
        <v>247</v>
      </c>
      <c r="T15" s="906">
        <f t="shared" si="10"/>
        <v>103.34728033472804</v>
      </c>
      <c r="U15" s="101">
        <v>212</v>
      </c>
      <c r="V15" s="906">
        <f t="shared" si="11"/>
        <v>98.604651162790702</v>
      </c>
      <c r="W15" s="101">
        <f t="shared" si="2"/>
        <v>459</v>
      </c>
      <c r="X15" s="906">
        <f t="shared" si="12"/>
        <v>101.10132158590308</v>
      </c>
      <c r="Y15" s="101">
        <v>247</v>
      </c>
      <c r="Z15" s="906">
        <f t="shared" si="13"/>
        <v>103.34728033472804</v>
      </c>
      <c r="AA15" s="101">
        <v>222</v>
      </c>
      <c r="AB15" s="906">
        <f t="shared" si="14"/>
        <v>103.25581395348837</v>
      </c>
      <c r="AC15" s="101">
        <f t="shared" si="15"/>
        <v>469</v>
      </c>
      <c r="AD15" s="906">
        <f t="shared" si="16"/>
        <v>103.30396475770924</v>
      </c>
    </row>
    <row r="16" spans="1:30" ht="20.100000000000001" customHeight="1" x14ac:dyDescent="0.25">
      <c r="A16" s="724">
        <v>5</v>
      </c>
      <c r="B16" s="93" t="str">
        <f>'9'!B13</f>
        <v>Simpang Renggiang</v>
      </c>
      <c r="C16" s="93" t="str">
        <f>'9'!C13</f>
        <v>Renggiang</v>
      </c>
      <c r="D16" s="244">
        <f>'40'!D15</f>
        <v>62</v>
      </c>
      <c r="E16" s="244">
        <f>'40'!E15</f>
        <v>56</v>
      </c>
      <c r="F16" s="101">
        <f t="shared" si="3"/>
        <v>118</v>
      </c>
      <c r="G16" s="101">
        <v>37</v>
      </c>
      <c r="H16" s="906">
        <f t="shared" si="4"/>
        <v>59.677419354838712</v>
      </c>
      <c r="I16" s="101">
        <v>45</v>
      </c>
      <c r="J16" s="906">
        <f t="shared" si="5"/>
        <v>80.357142857142861</v>
      </c>
      <c r="K16" s="101">
        <f t="shared" si="0"/>
        <v>82</v>
      </c>
      <c r="L16" s="906">
        <f t="shared" si="6"/>
        <v>69.491525423728817</v>
      </c>
      <c r="M16" s="101">
        <v>37</v>
      </c>
      <c r="N16" s="906">
        <f t="shared" si="7"/>
        <v>59.677419354838712</v>
      </c>
      <c r="O16" s="101">
        <v>46</v>
      </c>
      <c r="P16" s="906">
        <f t="shared" si="8"/>
        <v>82.142857142857139</v>
      </c>
      <c r="Q16" s="101">
        <f t="shared" si="1"/>
        <v>83</v>
      </c>
      <c r="R16" s="906">
        <f t="shared" si="9"/>
        <v>70.33898305084746</v>
      </c>
      <c r="S16" s="101">
        <v>45</v>
      </c>
      <c r="T16" s="906">
        <f t="shared" si="10"/>
        <v>72.58064516129032</v>
      </c>
      <c r="U16" s="101">
        <v>45</v>
      </c>
      <c r="V16" s="906">
        <f t="shared" si="11"/>
        <v>80.357142857142861</v>
      </c>
      <c r="W16" s="101">
        <f t="shared" si="2"/>
        <v>90</v>
      </c>
      <c r="X16" s="906">
        <f t="shared" si="12"/>
        <v>76.271186440677965</v>
      </c>
      <c r="Y16" s="101">
        <v>45</v>
      </c>
      <c r="Z16" s="906">
        <f t="shared" si="13"/>
        <v>72.58064516129032</v>
      </c>
      <c r="AA16" s="101">
        <v>45</v>
      </c>
      <c r="AB16" s="906">
        <f t="shared" si="14"/>
        <v>80.357142857142861</v>
      </c>
      <c r="AC16" s="101">
        <f t="shared" si="15"/>
        <v>90</v>
      </c>
      <c r="AD16" s="906">
        <f t="shared" si="16"/>
        <v>76.271186440677965</v>
      </c>
    </row>
    <row r="17" spans="1:30" ht="20.100000000000001" customHeight="1" x14ac:dyDescent="0.25">
      <c r="A17" s="724">
        <v>6</v>
      </c>
      <c r="B17" s="93" t="str">
        <f>'9'!B14</f>
        <v>Simpang Pesak</v>
      </c>
      <c r="C17" s="93" t="str">
        <f>'9'!C14</f>
        <v>Simpang Pesak</v>
      </c>
      <c r="D17" s="244">
        <f>'40'!D16</f>
        <v>70</v>
      </c>
      <c r="E17" s="244">
        <f>'40'!E16</f>
        <v>63</v>
      </c>
      <c r="F17" s="101">
        <f t="shared" si="3"/>
        <v>133</v>
      </c>
      <c r="G17" s="101">
        <v>50</v>
      </c>
      <c r="H17" s="906">
        <f t="shared" si="4"/>
        <v>71.428571428571431</v>
      </c>
      <c r="I17" s="101">
        <v>65</v>
      </c>
      <c r="J17" s="906">
        <f t="shared" si="5"/>
        <v>103.17460317460319</v>
      </c>
      <c r="K17" s="101">
        <f t="shared" si="0"/>
        <v>115</v>
      </c>
      <c r="L17" s="906">
        <f t="shared" si="6"/>
        <v>86.46616541353383</v>
      </c>
      <c r="M17" s="101">
        <v>49</v>
      </c>
      <c r="N17" s="906">
        <f t="shared" si="7"/>
        <v>70</v>
      </c>
      <c r="O17" s="101">
        <v>62</v>
      </c>
      <c r="P17" s="906">
        <f t="shared" si="8"/>
        <v>98.412698412698404</v>
      </c>
      <c r="Q17" s="101">
        <f t="shared" si="1"/>
        <v>111</v>
      </c>
      <c r="R17" s="906">
        <f t="shared" si="9"/>
        <v>83.458646616541358</v>
      </c>
      <c r="S17" s="101">
        <v>67</v>
      </c>
      <c r="T17" s="906">
        <f t="shared" si="10"/>
        <v>95.714285714285722</v>
      </c>
      <c r="U17" s="101">
        <v>69</v>
      </c>
      <c r="V17" s="906">
        <f t="shared" si="11"/>
        <v>109.52380952380953</v>
      </c>
      <c r="W17" s="101">
        <f t="shared" si="2"/>
        <v>136</v>
      </c>
      <c r="X17" s="906">
        <f t="shared" si="12"/>
        <v>102.25563909774435</v>
      </c>
      <c r="Y17" s="101">
        <v>67</v>
      </c>
      <c r="Z17" s="906">
        <f t="shared" si="13"/>
        <v>95.714285714285722</v>
      </c>
      <c r="AA17" s="101">
        <v>69</v>
      </c>
      <c r="AB17" s="906">
        <f t="shared" si="14"/>
        <v>109.52380952380953</v>
      </c>
      <c r="AC17" s="101">
        <f t="shared" si="15"/>
        <v>136</v>
      </c>
      <c r="AD17" s="906">
        <f t="shared" si="16"/>
        <v>102.25563909774435</v>
      </c>
    </row>
    <row r="18" spans="1:30" ht="20.100000000000001" customHeight="1" x14ac:dyDescent="0.25">
      <c r="A18" s="724">
        <v>7</v>
      </c>
      <c r="B18" s="93" t="str">
        <f>'9'!B15</f>
        <v>Dendang</v>
      </c>
      <c r="C18" s="93" t="str">
        <f>'9'!C15</f>
        <v>Dendang</v>
      </c>
      <c r="D18" s="244">
        <f>'40'!D17</f>
        <v>88</v>
      </c>
      <c r="E18" s="244">
        <f>'40'!E17</f>
        <v>79</v>
      </c>
      <c r="F18" s="101">
        <f t="shared" si="3"/>
        <v>167</v>
      </c>
      <c r="G18" s="101">
        <v>67</v>
      </c>
      <c r="H18" s="906">
        <f t="shared" si="4"/>
        <v>76.13636363636364</v>
      </c>
      <c r="I18" s="101">
        <v>75</v>
      </c>
      <c r="J18" s="906">
        <f t="shared" si="5"/>
        <v>94.936708860759495</v>
      </c>
      <c r="K18" s="101">
        <f t="shared" si="0"/>
        <v>142</v>
      </c>
      <c r="L18" s="906">
        <f t="shared" si="6"/>
        <v>85.029940119760482</v>
      </c>
      <c r="M18" s="101">
        <v>67</v>
      </c>
      <c r="N18" s="906">
        <f t="shared" si="7"/>
        <v>76.13636363636364</v>
      </c>
      <c r="O18" s="101">
        <v>75</v>
      </c>
      <c r="P18" s="906">
        <f t="shared" si="8"/>
        <v>94.936708860759495</v>
      </c>
      <c r="Q18" s="101">
        <f t="shared" si="1"/>
        <v>142</v>
      </c>
      <c r="R18" s="906">
        <f t="shared" si="9"/>
        <v>85.029940119760482</v>
      </c>
      <c r="S18" s="101">
        <v>67</v>
      </c>
      <c r="T18" s="906">
        <f t="shared" si="10"/>
        <v>76.13636363636364</v>
      </c>
      <c r="U18" s="101">
        <v>67</v>
      </c>
      <c r="V18" s="906">
        <f t="shared" si="11"/>
        <v>84.810126582278471</v>
      </c>
      <c r="W18" s="101">
        <f t="shared" si="2"/>
        <v>134</v>
      </c>
      <c r="X18" s="906">
        <f t="shared" si="12"/>
        <v>80.23952095808383</v>
      </c>
      <c r="Y18" s="101">
        <v>67</v>
      </c>
      <c r="Z18" s="906">
        <f t="shared" si="13"/>
        <v>76.13636363636364</v>
      </c>
      <c r="AA18" s="101">
        <v>76</v>
      </c>
      <c r="AB18" s="906">
        <f t="shared" si="14"/>
        <v>96.202531645569621</v>
      </c>
      <c r="AC18" s="101">
        <f t="shared" si="15"/>
        <v>143</v>
      </c>
      <c r="AD18" s="906">
        <f t="shared" si="16"/>
        <v>85.628742514970057</v>
      </c>
    </row>
    <row r="19" spans="1:30" ht="20.100000000000001" customHeight="1" x14ac:dyDescent="0.25">
      <c r="A19" s="65"/>
      <c r="B19" s="65"/>
      <c r="C19" s="65"/>
      <c r="D19" s="101"/>
      <c r="E19" s="101"/>
      <c r="F19" s="101"/>
      <c r="G19" s="101"/>
      <c r="H19" s="907"/>
      <c r="I19" s="215"/>
      <c r="J19" s="907"/>
      <c r="K19" s="101"/>
      <c r="L19" s="907"/>
      <c r="M19" s="215"/>
      <c r="N19" s="907"/>
      <c r="O19" s="215"/>
      <c r="P19" s="907"/>
      <c r="Q19" s="101"/>
      <c r="R19" s="907"/>
      <c r="S19" s="215"/>
      <c r="T19" s="907"/>
      <c r="U19" s="215"/>
      <c r="V19" s="907"/>
      <c r="W19" s="101"/>
      <c r="X19" s="907"/>
      <c r="Y19" s="215"/>
      <c r="Z19" s="907"/>
      <c r="AA19" s="215"/>
      <c r="AB19" s="907"/>
      <c r="AC19" s="101"/>
      <c r="AD19" s="907"/>
    </row>
    <row r="20" spans="1:30" ht="20.100000000000001" customHeight="1" thickBot="1" x14ac:dyDescent="0.3">
      <c r="A20" s="68" t="s">
        <v>476</v>
      </c>
      <c r="B20" s="68"/>
      <c r="C20" s="68"/>
      <c r="D20" s="106">
        <f>SUM(D12:D19)</f>
        <v>1048</v>
      </c>
      <c r="E20" s="106">
        <f>SUM(E12:E19)</f>
        <v>943</v>
      </c>
      <c r="F20" s="106">
        <f>SUM(F12:F19)</f>
        <v>1991</v>
      </c>
      <c r="G20" s="106">
        <f>SUM(G12:G19)</f>
        <v>881</v>
      </c>
      <c r="H20" s="980">
        <f t="shared" si="4"/>
        <v>84.064885496183209</v>
      </c>
      <c r="I20" s="106">
        <f>SUM(I12:I19)</f>
        <v>853</v>
      </c>
      <c r="J20" s="980">
        <f t="shared" si="5"/>
        <v>90.45599151643691</v>
      </c>
      <c r="K20" s="106">
        <f>SUM(K12:K19)</f>
        <v>1734</v>
      </c>
      <c r="L20" s="980">
        <f t="shared" si="6"/>
        <v>87.091913611250632</v>
      </c>
      <c r="M20" s="106">
        <f>SUM(M12:M19)</f>
        <v>883</v>
      </c>
      <c r="N20" s="980">
        <f t="shared" si="7"/>
        <v>84.255725190839698</v>
      </c>
      <c r="O20" s="106">
        <f>SUM(O12:O19)</f>
        <v>854</v>
      </c>
      <c r="P20" s="980">
        <f t="shared" si="8"/>
        <v>90.562036055143153</v>
      </c>
      <c r="Q20" s="106">
        <f>SUM(Q12:Q19)</f>
        <v>1737</v>
      </c>
      <c r="R20" s="980">
        <f t="shared" si="9"/>
        <v>87.242591662481161</v>
      </c>
      <c r="S20" s="106">
        <f>SUM(S12:S19)</f>
        <v>931</v>
      </c>
      <c r="T20" s="980">
        <f t="shared" si="10"/>
        <v>88.835877862595424</v>
      </c>
      <c r="U20" s="106">
        <f>SUM(U12:U19)</f>
        <v>895</v>
      </c>
      <c r="V20" s="980">
        <f t="shared" si="11"/>
        <v>94.909862142099684</v>
      </c>
      <c r="W20" s="106">
        <f>SUM(W12:W19)</f>
        <v>1826</v>
      </c>
      <c r="X20" s="980">
        <f t="shared" si="12"/>
        <v>91.712707182320443</v>
      </c>
      <c r="Y20" s="106">
        <f>SUM(Y12:Y19)</f>
        <v>930</v>
      </c>
      <c r="Z20" s="980">
        <f t="shared" si="13"/>
        <v>88.74045801526718</v>
      </c>
      <c r="AA20" s="106">
        <f>SUM(AA12:AA19)</f>
        <v>917</v>
      </c>
      <c r="AB20" s="980">
        <f t="shared" si="14"/>
        <v>97.242841993637327</v>
      </c>
      <c r="AC20" s="106">
        <f>SUM(AC12:AC19)</f>
        <v>1847</v>
      </c>
      <c r="AD20" s="980">
        <f t="shared" si="16"/>
        <v>92.767453540934213</v>
      </c>
    </row>
    <row r="21" spans="1:30" x14ac:dyDescent="0.25">
      <c r="A21" s="402"/>
      <c r="B21" s="402"/>
      <c r="C21" s="402"/>
      <c r="D21" s="402"/>
      <c r="E21" s="402"/>
    </row>
    <row r="22" spans="1:30" x14ac:dyDescent="0.25">
      <c r="A22" s="544" t="s">
        <v>411</v>
      </c>
      <c r="B22" s="544"/>
    </row>
    <row r="23" spans="1:30" x14ac:dyDescent="0.25">
      <c r="A23" s="544" t="s">
        <v>558</v>
      </c>
      <c r="B23" s="544"/>
    </row>
    <row r="24" spans="1:30" x14ac:dyDescent="0.2">
      <c r="A24" s="544"/>
      <c r="B24" s="851" t="s">
        <v>681</v>
      </c>
    </row>
    <row r="25" spans="1:30" x14ac:dyDescent="0.25">
      <c r="B25" s="544" t="s">
        <v>682</v>
      </c>
    </row>
  </sheetData>
  <mergeCells count="16">
    <mergeCell ref="W9:X9"/>
    <mergeCell ref="Y9:Z9"/>
    <mergeCell ref="AA9:AB9"/>
    <mergeCell ref="AC9:AD9"/>
    <mergeCell ref="K9:L9"/>
    <mergeCell ref="M9:N9"/>
    <mergeCell ref="O9:P9"/>
    <mergeCell ref="Q9:R9"/>
    <mergeCell ref="S9:T9"/>
    <mergeCell ref="U9:V9"/>
    <mergeCell ref="I9:J9"/>
    <mergeCell ref="A7:A10"/>
    <mergeCell ref="B7:B10"/>
    <mergeCell ref="C7:C10"/>
    <mergeCell ref="D7:F9"/>
    <mergeCell ref="G9:H9"/>
  </mergeCells>
  <printOptions horizontalCentered="1"/>
  <pageMargins left="0.75" right="0.66" top="1.1499999999999999" bottom="0.9" header="0" footer="0"/>
  <pageSetup paperSize="9" scale="41" orientation="landscape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tabColor rgb="FF92D050"/>
    <pageSetUpPr fitToPage="1"/>
  </sheetPr>
  <dimension ref="A1:R25"/>
  <sheetViews>
    <sheetView topLeftCell="H1" zoomScaleNormal="100" workbookViewId="0">
      <selection activeCell="S13" sqref="S13"/>
    </sheetView>
  </sheetViews>
  <sheetFormatPr defaultColWidth="9.42578125" defaultRowHeight="15" x14ac:dyDescent="0.25"/>
  <cols>
    <col min="1" max="1" width="5.7109375" style="63" customWidth="1"/>
    <col min="2" max="3" width="21.7109375" style="63" customWidth="1"/>
    <col min="4" max="6" width="8.5703125" style="63" customWidth="1"/>
    <col min="7" max="7" width="11" style="63" customWidth="1"/>
    <col min="8" max="8" width="9.42578125" style="63" customWidth="1"/>
    <col min="9" max="9" width="11" style="63" customWidth="1"/>
    <col min="10" max="10" width="9.42578125" style="63" customWidth="1"/>
    <col min="11" max="11" width="10.85546875" style="63" customWidth="1"/>
    <col min="12" max="12" width="9.42578125" style="63" customWidth="1"/>
    <col min="13" max="13" width="10.28515625" style="63" customWidth="1"/>
    <col min="14" max="14" width="9.42578125" style="63" customWidth="1"/>
    <col min="15" max="15" width="12.42578125" style="63" customWidth="1"/>
    <col min="16" max="16" width="9.42578125" style="63" customWidth="1"/>
    <col min="17" max="17" width="11.28515625" style="63" customWidth="1"/>
    <col min="18" max="18" width="9.42578125" style="63" customWidth="1"/>
    <col min="19" max="244" width="9.140625" style="63" customWidth="1"/>
    <col min="245" max="245" width="5.7109375" style="63" customWidth="1"/>
    <col min="246" max="247" width="21.7109375" style="63" customWidth="1"/>
    <col min="248" max="250" width="8.5703125" style="63" customWidth="1"/>
    <col min="251" max="256" width="9.42578125" style="63"/>
    <col min="257" max="257" width="5.7109375" style="63" customWidth="1"/>
    <col min="258" max="259" width="21.7109375" style="63" customWidth="1"/>
    <col min="260" max="262" width="8.5703125" style="63" customWidth="1"/>
    <col min="263" max="274" width="9.42578125" style="63"/>
    <col min="275" max="500" width="9.140625" style="63" customWidth="1"/>
    <col min="501" max="501" width="5.7109375" style="63" customWidth="1"/>
    <col min="502" max="503" width="21.7109375" style="63" customWidth="1"/>
    <col min="504" max="506" width="8.5703125" style="63" customWidth="1"/>
    <col min="507" max="512" width="9.42578125" style="63"/>
    <col min="513" max="513" width="5.7109375" style="63" customWidth="1"/>
    <col min="514" max="515" width="21.7109375" style="63" customWidth="1"/>
    <col min="516" max="518" width="8.5703125" style="63" customWidth="1"/>
    <col min="519" max="530" width="9.42578125" style="63"/>
    <col min="531" max="756" width="9.140625" style="63" customWidth="1"/>
    <col min="757" max="757" width="5.7109375" style="63" customWidth="1"/>
    <col min="758" max="759" width="21.7109375" style="63" customWidth="1"/>
    <col min="760" max="762" width="8.5703125" style="63" customWidth="1"/>
    <col min="763" max="768" width="9.42578125" style="63"/>
    <col min="769" max="769" width="5.7109375" style="63" customWidth="1"/>
    <col min="770" max="771" width="21.7109375" style="63" customWidth="1"/>
    <col min="772" max="774" width="8.5703125" style="63" customWidth="1"/>
    <col min="775" max="786" width="9.42578125" style="63"/>
    <col min="787" max="1012" width="9.140625" style="63" customWidth="1"/>
    <col min="1013" max="1013" width="5.7109375" style="63" customWidth="1"/>
    <col min="1014" max="1015" width="21.7109375" style="63" customWidth="1"/>
    <col min="1016" max="1018" width="8.5703125" style="63" customWidth="1"/>
    <col min="1019" max="1024" width="9.42578125" style="63"/>
    <col min="1025" max="1025" width="5.7109375" style="63" customWidth="1"/>
    <col min="1026" max="1027" width="21.7109375" style="63" customWidth="1"/>
    <col min="1028" max="1030" width="8.5703125" style="63" customWidth="1"/>
    <col min="1031" max="1042" width="9.42578125" style="63"/>
    <col min="1043" max="1268" width="9.140625" style="63" customWidth="1"/>
    <col min="1269" max="1269" width="5.7109375" style="63" customWidth="1"/>
    <col min="1270" max="1271" width="21.7109375" style="63" customWidth="1"/>
    <col min="1272" max="1274" width="8.5703125" style="63" customWidth="1"/>
    <col min="1275" max="1280" width="9.42578125" style="63"/>
    <col min="1281" max="1281" width="5.7109375" style="63" customWidth="1"/>
    <col min="1282" max="1283" width="21.7109375" style="63" customWidth="1"/>
    <col min="1284" max="1286" width="8.5703125" style="63" customWidth="1"/>
    <col min="1287" max="1298" width="9.42578125" style="63"/>
    <col min="1299" max="1524" width="9.140625" style="63" customWidth="1"/>
    <col min="1525" max="1525" width="5.7109375" style="63" customWidth="1"/>
    <col min="1526" max="1527" width="21.7109375" style="63" customWidth="1"/>
    <col min="1528" max="1530" width="8.5703125" style="63" customWidth="1"/>
    <col min="1531" max="1536" width="9.42578125" style="63"/>
    <col min="1537" max="1537" width="5.7109375" style="63" customWidth="1"/>
    <col min="1538" max="1539" width="21.7109375" style="63" customWidth="1"/>
    <col min="1540" max="1542" width="8.5703125" style="63" customWidth="1"/>
    <col min="1543" max="1554" width="9.42578125" style="63"/>
    <col min="1555" max="1780" width="9.140625" style="63" customWidth="1"/>
    <col min="1781" max="1781" width="5.7109375" style="63" customWidth="1"/>
    <col min="1782" max="1783" width="21.7109375" style="63" customWidth="1"/>
    <col min="1784" max="1786" width="8.5703125" style="63" customWidth="1"/>
    <col min="1787" max="1792" width="9.42578125" style="63"/>
    <col min="1793" max="1793" width="5.7109375" style="63" customWidth="1"/>
    <col min="1794" max="1795" width="21.7109375" style="63" customWidth="1"/>
    <col min="1796" max="1798" width="8.5703125" style="63" customWidth="1"/>
    <col min="1799" max="1810" width="9.42578125" style="63"/>
    <col min="1811" max="2036" width="9.140625" style="63" customWidth="1"/>
    <col min="2037" max="2037" width="5.7109375" style="63" customWidth="1"/>
    <col min="2038" max="2039" width="21.7109375" style="63" customWidth="1"/>
    <col min="2040" max="2042" width="8.5703125" style="63" customWidth="1"/>
    <col min="2043" max="2048" width="9.42578125" style="63"/>
    <col min="2049" max="2049" width="5.7109375" style="63" customWidth="1"/>
    <col min="2050" max="2051" width="21.7109375" style="63" customWidth="1"/>
    <col min="2052" max="2054" width="8.5703125" style="63" customWidth="1"/>
    <col min="2055" max="2066" width="9.42578125" style="63"/>
    <col min="2067" max="2292" width="9.140625" style="63" customWidth="1"/>
    <col min="2293" max="2293" width="5.7109375" style="63" customWidth="1"/>
    <col min="2294" max="2295" width="21.7109375" style="63" customWidth="1"/>
    <col min="2296" max="2298" width="8.5703125" style="63" customWidth="1"/>
    <col min="2299" max="2304" width="9.42578125" style="63"/>
    <col min="2305" max="2305" width="5.7109375" style="63" customWidth="1"/>
    <col min="2306" max="2307" width="21.7109375" style="63" customWidth="1"/>
    <col min="2308" max="2310" width="8.5703125" style="63" customWidth="1"/>
    <col min="2311" max="2322" width="9.42578125" style="63"/>
    <col min="2323" max="2548" width="9.140625" style="63" customWidth="1"/>
    <col min="2549" max="2549" width="5.7109375" style="63" customWidth="1"/>
    <col min="2550" max="2551" width="21.7109375" style="63" customWidth="1"/>
    <col min="2552" max="2554" width="8.5703125" style="63" customWidth="1"/>
    <col min="2555" max="2560" width="9.42578125" style="63"/>
    <col min="2561" max="2561" width="5.7109375" style="63" customWidth="1"/>
    <col min="2562" max="2563" width="21.7109375" style="63" customWidth="1"/>
    <col min="2564" max="2566" width="8.5703125" style="63" customWidth="1"/>
    <col min="2567" max="2578" width="9.42578125" style="63"/>
    <col min="2579" max="2804" width="9.140625" style="63" customWidth="1"/>
    <col min="2805" max="2805" width="5.7109375" style="63" customWidth="1"/>
    <col min="2806" max="2807" width="21.7109375" style="63" customWidth="1"/>
    <col min="2808" max="2810" width="8.5703125" style="63" customWidth="1"/>
    <col min="2811" max="2816" width="9.42578125" style="63"/>
    <col min="2817" max="2817" width="5.7109375" style="63" customWidth="1"/>
    <col min="2818" max="2819" width="21.7109375" style="63" customWidth="1"/>
    <col min="2820" max="2822" width="8.5703125" style="63" customWidth="1"/>
    <col min="2823" max="2834" width="9.42578125" style="63"/>
    <col min="2835" max="3060" width="9.140625" style="63" customWidth="1"/>
    <col min="3061" max="3061" width="5.7109375" style="63" customWidth="1"/>
    <col min="3062" max="3063" width="21.7109375" style="63" customWidth="1"/>
    <col min="3064" max="3066" width="8.5703125" style="63" customWidth="1"/>
    <col min="3067" max="3072" width="9.42578125" style="63"/>
    <col min="3073" max="3073" width="5.7109375" style="63" customWidth="1"/>
    <col min="3074" max="3075" width="21.7109375" style="63" customWidth="1"/>
    <col min="3076" max="3078" width="8.5703125" style="63" customWidth="1"/>
    <col min="3079" max="3090" width="9.42578125" style="63"/>
    <col min="3091" max="3316" width="9.140625" style="63" customWidth="1"/>
    <col min="3317" max="3317" width="5.7109375" style="63" customWidth="1"/>
    <col min="3318" max="3319" width="21.7109375" style="63" customWidth="1"/>
    <col min="3320" max="3322" width="8.5703125" style="63" customWidth="1"/>
    <col min="3323" max="3328" width="9.42578125" style="63"/>
    <col min="3329" max="3329" width="5.7109375" style="63" customWidth="1"/>
    <col min="3330" max="3331" width="21.7109375" style="63" customWidth="1"/>
    <col min="3332" max="3334" width="8.5703125" style="63" customWidth="1"/>
    <col min="3335" max="3346" width="9.42578125" style="63"/>
    <col min="3347" max="3572" width="9.140625" style="63" customWidth="1"/>
    <col min="3573" max="3573" width="5.7109375" style="63" customWidth="1"/>
    <col min="3574" max="3575" width="21.7109375" style="63" customWidth="1"/>
    <col min="3576" max="3578" width="8.5703125" style="63" customWidth="1"/>
    <col min="3579" max="3584" width="9.42578125" style="63"/>
    <col min="3585" max="3585" width="5.7109375" style="63" customWidth="1"/>
    <col min="3586" max="3587" width="21.7109375" style="63" customWidth="1"/>
    <col min="3588" max="3590" width="8.5703125" style="63" customWidth="1"/>
    <col min="3591" max="3602" width="9.42578125" style="63"/>
    <col min="3603" max="3828" width="9.140625" style="63" customWidth="1"/>
    <col min="3829" max="3829" width="5.7109375" style="63" customWidth="1"/>
    <col min="3830" max="3831" width="21.7109375" style="63" customWidth="1"/>
    <col min="3832" max="3834" width="8.5703125" style="63" customWidth="1"/>
    <col min="3835" max="3840" width="9.42578125" style="63"/>
    <col min="3841" max="3841" width="5.7109375" style="63" customWidth="1"/>
    <col min="3842" max="3843" width="21.7109375" style="63" customWidth="1"/>
    <col min="3844" max="3846" width="8.5703125" style="63" customWidth="1"/>
    <col min="3847" max="3858" width="9.42578125" style="63"/>
    <col min="3859" max="4084" width="9.140625" style="63" customWidth="1"/>
    <col min="4085" max="4085" width="5.7109375" style="63" customWidth="1"/>
    <col min="4086" max="4087" width="21.7109375" style="63" customWidth="1"/>
    <col min="4088" max="4090" width="8.5703125" style="63" customWidth="1"/>
    <col min="4091" max="4096" width="9.42578125" style="63"/>
    <col min="4097" max="4097" width="5.7109375" style="63" customWidth="1"/>
    <col min="4098" max="4099" width="21.7109375" style="63" customWidth="1"/>
    <col min="4100" max="4102" width="8.5703125" style="63" customWidth="1"/>
    <col min="4103" max="4114" width="9.42578125" style="63"/>
    <col min="4115" max="4340" width="9.140625" style="63" customWidth="1"/>
    <col min="4341" max="4341" width="5.7109375" style="63" customWidth="1"/>
    <col min="4342" max="4343" width="21.7109375" style="63" customWidth="1"/>
    <col min="4344" max="4346" width="8.5703125" style="63" customWidth="1"/>
    <col min="4347" max="4352" width="9.42578125" style="63"/>
    <col min="4353" max="4353" width="5.7109375" style="63" customWidth="1"/>
    <col min="4354" max="4355" width="21.7109375" style="63" customWidth="1"/>
    <col min="4356" max="4358" width="8.5703125" style="63" customWidth="1"/>
    <col min="4359" max="4370" width="9.42578125" style="63"/>
    <col min="4371" max="4596" width="9.140625" style="63" customWidth="1"/>
    <col min="4597" max="4597" width="5.7109375" style="63" customWidth="1"/>
    <col min="4598" max="4599" width="21.7109375" style="63" customWidth="1"/>
    <col min="4600" max="4602" width="8.5703125" style="63" customWidth="1"/>
    <col min="4603" max="4608" width="9.42578125" style="63"/>
    <col min="4609" max="4609" width="5.7109375" style="63" customWidth="1"/>
    <col min="4610" max="4611" width="21.7109375" style="63" customWidth="1"/>
    <col min="4612" max="4614" width="8.5703125" style="63" customWidth="1"/>
    <col min="4615" max="4626" width="9.42578125" style="63"/>
    <col min="4627" max="4852" width="9.140625" style="63" customWidth="1"/>
    <col min="4853" max="4853" width="5.7109375" style="63" customWidth="1"/>
    <col min="4854" max="4855" width="21.7109375" style="63" customWidth="1"/>
    <col min="4856" max="4858" width="8.5703125" style="63" customWidth="1"/>
    <col min="4859" max="4864" width="9.42578125" style="63"/>
    <col min="4865" max="4865" width="5.7109375" style="63" customWidth="1"/>
    <col min="4866" max="4867" width="21.7109375" style="63" customWidth="1"/>
    <col min="4868" max="4870" width="8.5703125" style="63" customWidth="1"/>
    <col min="4871" max="4882" width="9.42578125" style="63"/>
    <col min="4883" max="5108" width="9.140625" style="63" customWidth="1"/>
    <col min="5109" max="5109" width="5.7109375" style="63" customWidth="1"/>
    <col min="5110" max="5111" width="21.7109375" style="63" customWidth="1"/>
    <col min="5112" max="5114" width="8.5703125" style="63" customWidth="1"/>
    <col min="5115" max="5120" width="9.42578125" style="63"/>
    <col min="5121" max="5121" width="5.7109375" style="63" customWidth="1"/>
    <col min="5122" max="5123" width="21.7109375" style="63" customWidth="1"/>
    <col min="5124" max="5126" width="8.5703125" style="63" customWidth="1"/>
    <col min="5127" max="5138" width="9.42578125" style="63"/>
    <col min="5139" max="5364" width="9.140625" style="63" customWidth="1"/>
    <col min="5365" max="5365" width="5.7109375" style="63" customWidth="1"/>
    <col min="5366" max="5367" width="21.7109375" style="63" customWidth="1"/>
    <col min="5368" max="5370" width="8.5703125" style="63" customWidth="1"/>
    <col min="5371" max="5376" width="9.42578125" style="63"/>
    <col min="5377" max="5377" width="5.7109375" style="63" customWidth="1"/>
    <col min="5378" max="5379" width="21.7109375" style="63" customWidth="1"/>
    <col min="5380" max="5382" width="8.5703125" style="63" customWidth="1"/>
    <col min="5383" max="5394" width="9.42578125" style="63"/>
    <col min="5395" max="5620" width="9.140625" style="63" customWidth="1"/>
    <col min="5621" max="5621" width="5.7109375" style="63" customWidth="1"/>
    <col min="5622" max="5623" width="21.7109375" style="63" customWidth="1"/>
    <col min="5624" max="5626" width="8.5703125" style="63" customWidth="1"/>
    <col min="5627" max="5632" width="9.42578125" style="63"/>
    <col min="5633" max="5633" width="5.7109375" style="63" customWidth="1"/>
    <col min="5634" max="5635" width="21.7109375" style="63" customWidth="1"/>
    <col min="5636" max="5638" width="8.5703125" style="63" customWidth="1"/>
    <col min="5639" max="5650" width="9.42578125" style="63"/>
    <col min="5651" max="5876" width="9.140625" style="63" customWidth="1"/>
    <col min="5877" max="5877" width="5.7109375" style="63" customWidth="1"/>
    <col min="5878" max="5879" width="21.7109375" style="63" customWidth="1"/>
    <col min="5880" max="5882" width="8.5703125" style="63" customWidth="1"/>
    <col min="5883" max="5888" width="9.42578125" style="63"/>
    <col min="5889" max="5889" width="5.7109375" style="63" customWidth="1"/>
    <col min="5890" max="5891" width="21.7109375" style="63" customWidth="1"/>
    <col min="5892" max="5894" width="8.5703125" style="63" customWidth="1"/>
    <col min="5895" max="5906" width="9.42578125" style="63"/>
    <col min="5907" max="6132" width="9.140625" style="63" customWidth="1"/>
    <col min="6133" max="6133" width="5.7109375" style="63" customWidth="1"/>
    <col min="6134" max="6135" width="21.7109375" style="63" customWidth="1"/>
    <col min="6136" max="6138" width="8.5703125" style="63" customWidth="1"/>
    <col min="6139" max="6144" width="9.42578125" style="63"/>
    <col min="6145" max="6145" width="5.7109375" style="63" customWidth="1"/>
    <col min="6146" max="6147" width="21.7109375" style="63" customWidth="1"/>
    <col min="6148" max="6150" width="8.5703125" style="63" customWidth="1"/>
    <col min="6151" max="6162" width="9.42578125" style="63"/>
    <col min="6163" max="6388" width="9.140625" style="63" customWidth="1"/>
    <col min="6389" max="6389" width="5.7109375" style="63" customWidth="1"/>
    <col min="6390" max="6391" width="21.7109375" style="63" customWidth="1"/>
    <col min="6392" max="6394" width="8.5703125" style="63" customWidth="1"/>
    <col min="6395" max="6400" width="9.42578125" style="63"/>
    <col min="6401" max="6401" width="5.7109375" style="63" customWidth="1"/>
    <col min="6402" max="6403" width="21.7109375" style="63" customWidth="1"/>
    <col min="6404" max="6406" width="8.5703125" style="63" customWidth="1"/>
    <col min="6407" max="6418" width="9.42578125" style="63"/>
    <col min="6419" max="6644" width="9.140625" style="63" customWidth="1"/>
    <col min="6645" max="6645" width="5.7109375" style="63" customWidth="1"/>
    <col min="6646" max="6647" width="21.7109375" style="63" customWidth="1"/>
    <col min="6648" max="6650" width="8.5703125" style="63" customWidth="1"/>
    <col min="6651" max="6656" width="9.42578125" style="63"/>
    <col min="6657" max="6657" width="5.7109375" style="63" customWidth="1"/>
    <col min="6658" max="6659" width="21.7109375" style="63" customWidth="1"/>
    <col min="6660" max="6662" width="8.5703125" style="63" customWidth="1"/>
    <col min="6663" max="6674" width="9.42578125" style="63"/>
    <col min="6675" max="6900" width="9.140625" style="63" customWidth="1"/>
    <col min="6901" max="6901" width="5.7109375" style="63" customWidth="1"/>
    <col min="6902" max="6903" width="21.7109375" style="63" customWidth="1"/>
    <col min="6904" max="6906" width="8.5703125" style="63" customWidth="1"/>
    <col min="6907" max="6912" width="9.42578125" style="63"/>
    <col min="6913" max="6913" width="5.7109375" style="63" customWidth="1"/>
    <col min="6914" max="6915" width="21.7109375" style="63" customWidth="1"/>
    <col min="6916" max="6918" width="8.5703125" style="63" customWidth="1"/>
    <col min="6919" max="6930" width="9.42578125" style="63"/>
    <col min="6931" max="7156" width="9.140625" style="63" customWidth="1"/>
    <col min="7157" max="7157" width="5.7109375" style="63" customWidth="1"/>
    <col min="7158" max="7159" width="21.7109375" style="63" customWidth="1"/>
    <col min="7160" max="7162" width="8.5703125" style="63" customWidth="1"/>
    <col min="7163" max="7168" width="9.42578125" style="63"/>
    <col min="7169" max="7169" width="5.7109375" style="63" customWidth="1"/>
    <col min="7170" max="7171" width="21.7109375" style="63" customWidth="1"/>
    <col min="7172" max="7174" width="8.5703125" style="63" customWidth="1"/>
    <col min="7175" max="7186" width="9.42578125" style="63"/>
    <col min="7187" max="7412" width="9.140625" style="63" customWidth="1"/>
    <col min="7413" max="7413" width="5.7109375" style="63" customWidth="1"/>
    <col min="7414" max="7415" width="21.7109375" style="63" customWidth="1"/>
    <col min="7416" max="7418" width="8.5703125" style="63" customWidth="1"/>
    <col min="7419" max="7424" width="9.42578125" style="63"/>
    <col min="7425" max="7425" width="5.7109375" style="63" customWidth="1"/>
    <col min="7426" max="7427" width="21.7109375" style="63" customWidth="1"/>
    <col min="7428" max="7430" width="8.5703125" style="63" customWidth="1"/>
    <col min="7431" max="7442" width="9.42578125" style="63"/>
    <col min="7443" max="7668" width="9.140625" style="63" customWidth="1"/>
    <col min="7669" max="7669" width="5.7109375" style="63" customWidth="1"/>
    <col min="7670" max="7671" width="21.7109375" style="63" customWidth="1"/>
    <col min="7672" max="7674" width="8.5703125" style="63" customWidth="1"/>
    <col min="7675" max="7680" width="9.42578125" style="63"/>
    <col min="7681" max="7681" width="5.7109375" style="63" customWidth="1"/>
    <col min="7682" max="7683" width="21.7109375" style="63" customWidth="1"/>
    <col min="7684" max="7686" width="8.5703125" style="63" customWidth="1"/>
    <col min="7687" max="7698" width="9.42578125" style="63"/>
    <col min="7699" max="7924" width="9.140625" style="63" customWidth="1"/>
    <col min="7925" max="7925" width="5.7109375" style="63" customWidth="1"/>
    <col min="7926" max="7927" width="21.7109375" style="63" customWidth="1"/>
    <col min="7928" max="7930" width="8.5703125" style="63" customWidth="1"/>
    <col min="7931" max="7936" width="9.42578125" style="63"/>
    <col min="7937" max="7937" width="5.7109375" style="63" customWidth="1"/>
    <col min="7938" max="7939" width="21.7109375" style="63" customWidth="1"/>
    <col min="7940" max="7942" width="8.5703125" style="63" customWidth="1"/>
    <col min="7943" max="7954" width="9.42578125" style="63"/>
    <col min="7955" max="8180" width="9.140625" style="63" customWidth="1"/>
    <col min="8181" max="8181" width="5.7109375" style="63" customWidth="1"/>
    <col min="8182" max="8183" width="21.7109375" style="63" customWidth="1"/>
    <col min="8184" max="8186" width="8.5703125" style="63" customWidth="1"/>
    <col min="8187" max="8192" width="9.42578125" style="63"/>
    <col min="8193" max="8193" width="5.7109375" style="63" customWidth="1"/>
    <col min="8194" max="8195" width="21.7109375" style="63" customWidth="1"/>
    <col min="8196" max="8198" width="8.5703125" style="63" customWidth="1"/>
    <col min="8199" max="8210" width="9.42578125" style="63"/>
    <col min="8211" max="8436" width="9.140625" style="63" customWidth="1"/>
    <col min="8437" max="8437" width="5.7109375" style="63" customWidth="1"/>
    <col min="8438" max="8439" width="21.7109375" style="63" customWidth="1"/>
    <col min="8440" max="8442" width="8.5703125" style="63" customWidth="1"/>
    <col min="8443" max="8448" width="9.42578125" style="63"/>
    <col min="8449" max="8449" width="5.7109375" style="63" customWidth="1"/>
    <col min="8450" max="8451" width="21.7109375" style="63" customWidth="1"/>
    <col min="8452" max="8454" width="8.5703125" style="63" customWidth="1"/>
    <col min="8455" max="8466" width="9.42578125" style="63"/>
    <col min="8467" max="8692" width="9.140625" style="63" customWidth="1"/>
    <col min="8693" max="8693" width="5.7109375" style="63" customWidth="1"/>
    <col min="8694" max="8695" width="21.7109375" style="63" customWidth="1"/>
    <col min="8696" max="8698" width="8.5703125" style="63" customWidth="1"/>
    <col min="8699" max="8704" width="9.42578125" style="63"/>
    <col min="8705" max="8705" width="5.7109375" style="63" customWidth="1"/>
    <col min="8706" max="8707" width="21.7109375" style="63" customWidth="1"/>
    <col min="8708" max="8710" width="8.5703125" style="63" customWidth="1"/>
    <col min="8711" max="8722" width="9.42578125" style="63"/>
    <col min="8723" max="8948" width="9.140625" style="63" customWidth="1"/>
    <col min="8949" max="8949" width="5.7109375" style="63" customWidth="1"/>
    <col min="8950" max="8951" width="21.7109375" style="63" customWidth="1"/>
    <col min="8952" max="8954" width="8.5703125" style="63" customWidth="1"/>
    <col min="8955" max="8960" width="9.42578125" style="63"/>
    <col min="8961" max="8961" width="5.7109375" style="63" customWidth="1"/>
    <col min="8962" max="8963" width="21.7109375" style="63" customWidth="1"/>
    <col min="8964" max="8966" width="8.5703125" style="63" customWidth="1"/>
    <col min="8967" max="8978" width="9.42578125" style="63"/>
    <col min="8979" max="9204" width="9.140625" style="63" customWidth="1"/>
    <col min="9205" max="9205" width="5.7109375" style="63" customWidth="1"/>
    <col min="9206" max="9207" width="21.7109375" style="63" customWidth="1"/>
    <col min="9208" max="9210" width="8.5703125" style="63" customWidth="1"/>
    <col min="9211" max="9216" width="9.42578125" style="63"/>
    <col min="9217" max="9217" width="5.7109375" style="63" customWidth="1"/>
    <col min="9218" max="9219" width="21.7109375" style="63" customWidth="1"/>
    <col min="9220" max="9222" width="8.5703125" style="63" customWidth="1"/>
    <col min="9223" max="9234" width="9.42578125" style="63"/>
    <col min="9235" max="9460" width="9.140625" style="63" customWidth="1"/>
    <col min="9461" max="9461" width="5.7109375" style="63" customWidth="1"/>
    <col min="9462" max="9463" width="21.7109375" style="63" customWidth="1"/>
    <col min="9464" max="9466" width="8.5703125" style="63" customWidth="1"/>
    <col min="9467" max="9472" width="9.42578125" style="63"/>
    <col min="9473" max="9473" width="5.7109375" style="63" customWidth="1"/>
    <col min="9474" max="9475" width="21.7109375" style="63" customWidth="1"/>
    <col min="9476" max="9478" width="8.5703125" style="63" customWidth="1"/>
    <col min="9479" max="9490" width="9.42578125" style="63"/>
    <col min="9491" max="9716" width="9.140625" style="63" customWidth="1"/>
    <col min="9717" max="9717" width="5.7109375" style="63" customWidth="1"/>
    <col min="9718" max="9719" width="21.7109375" style="63" customWidth="1"/>
    <col min="9720" max="9722" width="8.5703125" style="63" customWidth="1"/>
    <col min="9723" max="9728" width="9.42578125" style="63"/>
    <col min="9729" max="9729" width="5.7109375" style="63" customWidth="1"/>
    <col min="9730" max="9731" width="21.7109375" style="63" customWidth="1"/>
    <col min="9732" max="9734" width="8.5703125" style="63" customWidth="1"/>
    <col min="9735" max="9746" width="9.42578125" style="63"/>
    <col min="9747" max="9972" width="9.140625" style="63" customWidth="1"/>
    <col min="9973" max="9973" width="5.7109375" style="63" customWidth="1"/>
    <col min="9974" max="9975" width="21.7109375" style="63" customWidth="1"/>
    <col min="9976" max="9978" width="8.5703125" style="63" customWidth="1"/>
    <col min="9979" max="9984" width="9.42578125" style="63"/>
    <col min="9985" max="9985" width="5.7109375" style="63" customWidth="1"/>
    <col min="9986" max="9987" width="21.7109375" style="63" customWidth="1"/>
    <col min="9988" max="9990" width="8.5703125" style="63" customWidth="1"/>
    <col min="9991" max="10002" width="9.42578125" style="63"/>
    <col min="10003" max="10228" width="9.140625" style="63" customWidth="1"/>
    <col min="10229" max="10229" width="5.7109375" style="63" customWidth="1"/>
    <col min="10230" max="10231" width="21.7109375" style="63" customWidth="1"/>
    <col min="10232" max="10234" width="8.5703125" style="63" customWidth="1"/>
    <col min="10235" max="10240" width="9.42578125" style="63"/>
    <col min="10241" max="10241" width="5.7109375" style="63" customWidth="1"/>
    <col min="10242" max="10243" width="21.7109375" style="63" customWidth="1"/>
    <col min="10244" max="10246" width="8.5703125" style="63" customWidth="1"/>
    <col min="10247" max="10258" width="9.42578125" style="63"/>
    <col min="10259" max="10484" width="9.140625" style="63" customWidth="1"/>
    <col min="10485" max="10485" width="5.7109375" style="63" customWidth="1"/>
    <col min="10486" max="10487" width="21.7109375" style="63" customWidth="1"/>
    <col min="10488" max="10490" width="8.5703125" style="63" customWidth="1"/>
    <col min="10491" max="10496" width="9.42578125" style="63"/>
    <col min="10497" max="10497" width="5.7109375" style="63" customWidth="1"/>
    <col min="10498" max="10499" width="21.7109375" style="63" customWidth="1"/>
    <col min="10500" max="10502" width="8.5703125" style="63" customWidth="1"/>
    <col min="10503" max="10514" width="9.42578125" style="63"/>
    <col min="10515" max="10740" width="9.140625" style="63" customWidth="1"/>
    <col min="10741" max="10741" width="5.7109375" style="63" customWidth="1"/>
    <col min="10742" max="10743" width="21.7109375" style="63" customWidth="1"/>
    <col min="10744" max="10746" width="8.5703125" style="63" customWidth="1"/>
    <col min="10747" max="10752" width="9.42578125" style="63"/>
    <col min="10753" max="10753" width="5.7109375" style="63" customWidth="1"/>
    <col min="10754" max="10755" width="21.7109375" style="63" customWidth="1"/>
    <col min="10756" max="10758" width="8.5703125" style="63" customWidth="1"/>
    <col min="10759" max="10770" width="9.42578125" style="63"/>
    <col min="10771" max="10996" width="9.140625" style="63" customWidth="1"/>
    <col min="10997" max="10997" width="5.7109375" style="63" customWidth="1"/>
    <col min="10998" max="10999" width="21.7109375" style="63" customWidth="1"/>
    <col min="11000" max="11002" width="8.5703125" style="63" customWidth="1"/>
    <col min="11003" max="11008" width="9.42578125" style="63"/>
    <col min="11009" max="11009" width="5.7109375" style="63" customWidth="1"/>
    <col min="11010" max="11011" width="21.7109375" style="63" customWidth="1"/>
    <col min="11012" max="11014" width="8.5703125" style="63" customWidth="1"/>
    <col min="11015" max="11026" width="9.42578125" style="63"/>
    <col min="11027" max="11252" width="9.140625" style="63" customWidth="1"/>
    <col min="11253" max="11253" width="5.7109375" style="63" customWidth="1"/>
    <col min="11254" max="11255" width="21.7109375" style="63" customWidth="1"/>
    <col min="11256" max="11258" width="8.5703125" style="63" customWidth="1"/>
    <col min="11259" max="11264" width="9.42578125" style="63"/>
    <col min="11265" max="11265" width="5.7109375" style="63" customWidth="1"/>
    <col min="11266" max="11267" width="21.7109375" style="63" customWidth="1"/>
    <col min="11268" max="11270" width="8.5703125" style="63" customWidth="1"/>
    <col min="11271" max="11282" width="9.42578125" style="63"/>
    <col min="11283" max="11508" width="9.140625" style="63" customWidth="1"/>
    <col min="11509" max="11509" width="5.7109375" style="63" customWidth="1"/>
    <col min="11510" max="11511" width="21.7109375" style="63" customWidth="1"/>
    <col min="11512" max="11514" width="8.5703125" style="63" customWidth="1"/>
    <col min="11515" max="11520" width="9.42578125" style="63"/>
    <col min="11521" max="11521" width="5.7109375" style="63" customWidth="1"/>
    <col min="11522" max="11523" width="21.7109375" style="63" customWidth="1"/>
    <col min="11524" max="11526" width="8.5703125" style="63" customWidth="1"/>
    <col min="11527" max="11538" width="9.42578125" style="63"/>
    <col min="11539" max="11764" width="9.140625" style="63" customWidth="1"/>
    <col min="11765" max="11765" width="5.7109375" style="63" customWidth="1"/>
    <col min="11766" max="11767" width="21.7109375" style="63" customWidth="1"/>
    <col min="11768" max="11770" width="8.5703125" style="63" customWidth="1"/>
    <col min="11771" max="11776" width="9.42578125" style="63"/>
    <col min="11777" max="11777" width="5.7109375" style="63" customWidth="1"/>
    <col min="11778" max="11779" width="21.7109375" style="63" customWidth="1"/>
    <col min="11780" max="11782" width="8.5703125" style="63" customWidth="1"/>
    <col min="11783" max="11794" width="9.42578125" style="63"/>
    <col min="11795" max="12020" width="9.140625" style="63" customWidth="1"/>
    <col min="12021" max="12021" width="5.7109375" style="63" customWidth="1"/>
    <col min="12022" max="12023" width="21.7109375" style="63" customWidth="1"/>
    <col min="12024" max="12026" width="8.5703125" style="63" customWidth="1"/>
    <col min="12027" max="12032" width="9.42578125" style="63"/>
    <col min="12033" max="12033" width="5.7109375" style="63" customWidth="1"/>
    <col min="12034" max="12035" width="21.7109375" style="63" customWidth="1"/>
    <col min="12036" max="12038" width="8.5703125" style="63" customWidth="1"/>
    <col min="12039" max="12050" width="9.42578125" style="63"/>
    <col min="12051" max="12276" width="9.140625" style="63" customWidth="1"/>
    <col min="12277" max="12277" width="5.7109375" style="63" customWidth="1"/>
    <col min="12278" max="12279" width="21.7109375" style="63" customWidth="1"/>
    <col min="12280" max="12282" width="8.5703125" style="63" customWidth="1"/>
    <col min="12283" max="12288" width="9.42578125" style="63"/>
    <col min="12289" max="12289" width="5.7109375" style="63" customWidth="1"/>
    <col min="12290" max="12291" width="21.7109375" style="63" customWidth="1"/>
    <col min="12292" max="12294" width="8.5703125" style="63" customWidth="1"/>
    <col min="12295" max="12306" width="9.42578125" style="63"/>
    <col min="12307" max="12532" width="9.140625" style="63" customWidth="1"/>
    <col min="12533" max="12533" width="5.7109375" style="63" customWidth="1"/>
    <col min="12534" max="12535" width="21.7109375" style="63" customWidth="1"/>
    <col min="12536" max="12538" width="8.5703125" style="63" customWidth="1"/>
    <col min="12539" max="12544" width="9.42578125" style="63"/>
    <col min="12545" max="12545" width="5.7109375" style="63" customWidth="1"/>
    <col min="12546" max="12547" width="21.7109375" style="63" customWidth="1"/>
    <col min="12548" max="12550" width="8.5703125" style="63" customWidth="1"/>
    <col min="12551" max="12562" width="9.42578125" style="63"/>
    <col min="12563" max="12788" width="9.140625" style="63" customWidth="1"/>
    <col min="12789" max="12789" width="5.7109375" style="63" customWidth="1"/>
    <col min="12790" max="12791" width="21.7109375" style="63" customWidth="1"/>
    <col min="12792" max="12794" width="8.5703125" style="63" customWidth="1"/>
    <col min="12795" max="12800" width="9.42578125" style="63"/>
    <col min="12801" max="12801" width="5.7109375" style="63" customWidth="1"/>
    <col min="12802" max="12803" width="21.7109375" style="63" customWidth="1"/>
    <col min="12804" max="12806" width="8.5703125" style="63" customWidth="1"/>
    <col min="12807" max="12818" width="9.42578125" style="63"/>
    <col min="12819" max="13044" width="9.140625" style="63" customWidth="1"/>
    <col min="13045" max="13045" width="5.7109375" style="63" customWidth="1"/>
    <col min="13046" max="13047" width="21.7109375" style="63" customWidth="1"/>
    <col min="13048" max="13050" width="8.5703125" style="63" customWidth="1"/>
    <col min="13051" max="13056" width="9.42578125" style="63"/>
    <col min="13057" max="13057" width="5.7109375" style="63" customWidth="1"/>
    <col min="13058" max="13059" width="21.7109375" style="63" customWidth="1"/>
    <col min="13060" max="13062" width="8.5703125" style="63" customWidth="1"/>
    <col min="13063" max="13074" width="9.42578125" style="63"/>
    <col min="13075" max="13300" width="9.140625" style="63" customWidth="1"/>
    <col min="13301" max="13301" width="5.7109375" style="63" customWidth="1"/>
    <col min="13302" max="13303" width="21.7109375" style="63" customWidth="1"/>
    <col min="13304" max="13306" width="8.5703125" style="63" customWidth="1"/>
    <col min="13307" max="13312" width="9.42578125" style="63"/>
    <col min="13313" max="13313" width="5.7109375" style="63" customWidth="1"/>
    <col min="13314" max="13315" width="21.7109375" style="63" customWidth="1"/>
    <col min="13316" max="13318" width="8.5703125" style="63" customWidth="1"/>
    <col min="13319" max="13330" width="9.42578125" style="63"/>
    <col min="13331" max="13556" width="9.140625" style="63" customWidth="1"/>
    <col min="13557" max="13557" width="5.7109375" style="63" customWidth="1"/>
    <col min="13558" max="13559" width="21.7109375" style="63" customWidth="1"/>
    <col min="13560" max="13562" width="8.5703125" style="63" customWidth="1"/>
    <col min="13563" max="13568" width="9.42578125" style="63"/>
    <col min="13569" max="13569" width="5.7109375" style="63" customWidth="1"/>
    <col min="13570" max="13571" width="21.7109375" style="63" customWidth="1"/>
    <col min="13572" max="13574" width="8.5703125" style="63" customWidth="1"/>
    <col min="13575" max="13586" width="9.42578125" style="63"/>
    <col min="13587" max="13812" width="9.140625" style="63" customWidth="1"/>
    <col min="13813" max="13813" width="5.7109375" style="63" customWidth="1"/>
    <col min="13814" max="13815" width="21.7109375" style="63" customWidth="1"/>
    <col min="13816" max="13818" width="8.5703125" style="63" customWidth="1"/>
    <col min="13819" max="13824" width="9.42578125" style="63"/>
    <col min="13825" max="13825" width="5.7109375" style="63" customWidth="1"/>
    <col min="13826" max="13827" width="21.7109375" style="63" customWidth="1"/>
    <col min="13828" max="13830" width="8.5703125" style="63" customWidth="1"/>
    <col min="13831" max="13842" width="9.42578125" style="63"/>
    <col min="13843" max="14068" width="9.140625" style="63" customWidth="1"/>
    <col min="14069" max="14069" width="5.7109375" style="63" customWidth="1"/>
    <col min="14070" max="14071" width="21.7109375" style="63" customWidth="1"/>
    <col min="14072" max="14074" width="8.5703125" style="63" customWidth="1"/>
    <col min="14075" max="14080" width="9.42578125" style="63"/>
    <col min="14081" max="14081" width="5.7109375" style="63" customWidth="1"/>
    <col min="14082" max="14083" width="21.7109375" style="63" customWidth="1"/>
    <col min="14084" max="14086" width="8.5703125" style="63" customWidth="1"/>
    <col min="14087" max="14098" width="9.42578125" style="63"/>
    <col min="14099" max="14324" width="9.140625" style="63" customWidth="1"/>
    <col min="14325" max="14325" width="5.7109375" style="63" customWidth="1"/>
    <col min="14326" max="14327" width="21.7109375" style="63" customWidth="1"/>
    <col min="14328" max="14330" width="8.5703125" style="63" customWidth="1"/>
    <col min="14331" max="14336" width="9.42578125" style="63"/>
    <col min="14337" max="14337" width="5.7109375" style="63" customWidth="1"/>
    <col min="14338" max="14339" width="21.7109375" style="63" customWidth="1"/>
    <col min="14340" max="14342" width="8.5703125" style="63" customWidth="1"/>
    <col min="14343" max="14354" width="9.42578125" style="63"/>
    <col min="14355" max="14580" width="9.140625" style="63" customWidth="1"/>
    <col min="14581" max="14581" width="5.7109375" style="63" customWidth="1"/>
    <col min="14582" max="14583" width="21.7109375" style="63" customWidth="1"/>
    <col min="14584" max="14586" width="8.5703125" style="63" customWidth="1"/>
    <col min="14587" max="14592" width="9.42578125" style="63"/>
    <col min="14593" max="14593" width="5.7109375" style="63" customWidth="1"/>
    <col min="14594" max="14595" width="21.7109375" style="63" customWidth="1"/>
    <col min="14596" max="14598" width="8.5703125" style="63" customWidth="1"/>
    <col min="14599" max="14610" width="9.42578125" style="63"/>
    <col min="14611" max="14836" width="9.140625" style="63" customWidth="1"/>
    <col min="14837" max="14837" width="5.7109375" style="63" customWidth="1"/>
    <col min="14838" max="14839" width="21.7109375" style="63" customWidth="1"/>
    <col min="14840" max="14842" width="8.5703125" style="63" customWidth="1"/>
    <col min="14843" max="14848" width="9.42578125" style="63"/>
    <col min="14849" max="14849" width="5.7109375" style="63" customWidth="1"/>
    <col min="14850" max="14851" width="21.7109375" style="63" customWidth="1"/>
    <col min="14852" max="14854" width="8.5703125" style="63" customWidth="1"/>
    <col min="14855" max="14866" width="9.42578125" style="63"/>
    <col min="14867" max="15092" width="9.140625" style="63" customWidth="1"/>
    <col min="15093" max="15093" width="5.7109375" style="63" customWidth="1"/>
    <col min="15094" max="15095" width="21.7109375" style="63" customWidth="1"/>
    <col min="15096" max="15098" width="8.5703125" style="63" customWidth="1"/>
    <col min="15099" max="15104" width="9.42578125" style="63"/>
    <col min="15105" max="15105" width="5.7109375" style="63" customWidth="1"/>
    <col min="15106" max="15107" width="21.7109375" style="63" customWidth="1"/>
    <col min="15108" max="15110" width="8.5703125" style="63" customWidth="1"/>
    <col min="15111" max="15122" width="9.42578125" style="63"/>
    <col min="15123" max="15348" width="9.140625" style="63" customWidth="1"/>
    <col min="15349" max="15349" width="5.7109375" style="63" customWidth="1"/>
    <col min="15350" max="15351" width="21.7109375" style="63" customWidth="1"/>
    <col min="15352" max="15354" width="8.5703125" style="63" customWidth="1"/>
    <col min="15355" max="15360" width="9.42578125" style="63"/>
    <col min="15361" max="15361" width="5.7109375" style="63" customWidth="1"/>
    <col min="15362" max="15363" width="21.7109375" style="63" customWidth="1"/>
    <col min="15364" max="15366" width="8.5703125" style="63" customWidth="1"/>
    <col min="15367" max="15378" width="9.42578125" style="63"/>
    <col min="15379" max="15604" width="9.140625" style="63" customWidth="1"/>
    <col min="15605" max="15605" width="5.7109375" style="63" customWidth="1"/>
    <col min="15606" max="15607" width="21.7109375" style="63" customWidth="1"/>
    <col min="15608" max="15610" width="8.5703125" style="63" customWidth="1"/>
    <col min="15611" max="15616" width="9.42578125" style="63"/>
    <col min="15617" max="15617" width="5.7109375" style="63" customWidth="1"/>
    <col min="15618" max="15619" width="21.7109375" style="63" customWidth="1"/>
    <col min="15620" max="15622" width="8.5703125" style="63" customWidth="1"/>
    <col min="15623" max="15634" width="9.42578125" style="63"/>
    <col min="15635" max="15860" width="9.140625" style="63" customWidth="1"/>
    <col min="15861" max="15861" width="5.7109375" style="63" customWidth="1"/>
    <col min="15862" max="15863" width="21.7109375" style="63" customWidth="1"/>
    <col min="15864" max="15866" width="8.5703125" style="63" customWidth="1"/>
    <col min="15867" max="15872" width="9.42578125" style="63"/>
    <col min="15873" max="15873" width="5.7109375" style="63" customWidth="1"/>
    <col min="15874" max="15875" width="21.7109375" style="63" customWidth="1"/>
    <col min="15876" max="15878" width="8.5703125" style="63" customWidth="1"/>
    <col min="15879" max="15890" width="9.42578125" style="63"/>
    <col min="15891" max="16116" width="9.140625" style="63" customWidth="1"/>
    <col min="16117" max="16117" width="5.7109375" style="63" customWidth="1"/>
    <col min="16118" max="16119" width="21.7109375" style="63" customWidth="1"/>
    <col min="16120" max="16122" width="8.5703125" style="63" customWidth="1"/>
    <col min="16123" max="16128" width="9.42578125" style="63"/>
    <col min="16129" max="16129" width="5.7109375" style="63" customWidth="1"/>
    <col min="16130" max="16131" width="21.7109375" style="63" customWidth="1"/>
    <col min="16132" max="16134" width="8.5703125" style="63" customWidth="1"/>
    <col min="16135" max="16146" width="9.42578125" style="63"/>
    <col min="16147" max="16372" width="9.140625" style="63" customWidth="1"/>
    <col min="16373" max="16373" width="5.7109375" style="63" customWidth="1"/>
    <col min="16374" max="16375" width="21.7109375" style="63" customWidth="1"/>
    <col min="16376" max="16378" width="8.5703125" style="63" customWidth="1"/>
    <col min="16379" max="16384" width="9.42578125" style="63"/>
  </cols>
  <sheetData>
    <row r="1" spans="1:18" ht="15.75" x14ac:dyDescent="0.25">
      <c r="A1" s="217" t="s">
        <v>703</v>
      </c>
    </row>
    <row r="3" spans="1:18" ht="15.75" x14ac:dyDescent="0.25">
      <c r="A3" s="426" t="s">
        <v>1075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</row>
    <row r="4" spans="1:18" ht="15.75" x14ac:dyDescent="0.25">
      <c r="A4" s="426" t="s">
        <v>620</v>
      </c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</row>
    <row r="5" spans="1:18" ht="15.75" x14ac:dyDescent="0.25">
      <c r="A5" s="160"/>
      <c r="B5" s="160"/>
      <c r="C5" s="160"/>
      <c r="D5" s="160"/>
      <c r="E5" s="160"/>
      <c r="F5" s="160"/>
      <c r="G5" s="160"/>
      <c r="H5" s="427" t="str">
        <f>'1'!$E$5</f>
        <v>KABUPATEN</v>
      </c>
      <c r="I5" s="428" t="str">
        <f>'1'!$F$5</f>
        <v>BELITUNG TIMUR</v>
      </c>
      <c r="J5" s="160"/>
      <c r="K5" s="160"/>
      <c r="L5" s="160"/>
      <c r="M5" s="426"/>
      <c r="N5" s="426"/>
      <c r="O5" s="426"/>
      <c r="P5" s="426"/>
      <c r="Q5" s="426"/>
      <c r="R5" s="426"/>
    </row>
    <row r="6" spans="1:18" ht="15.75" x14ac:dyDescent="0.25">
      <c r="A6" s="160"/>
      <c r="B6" s="160"/>
      <c r="C6" s="160"/>
      <c r="D6" s="160"/>
      <c r="E6" s="160"/>
      <c r="F6" s="160"/>
      <c r="G6" s="160"/>
      <c r="H6" s="427" t="str">
        <f>'1'!$E$6</f>
        <v>TAHUN</v>
      </c>
      <c r="I6" s="428">
        <f>'1'!$F$6</f>
        <v>2023</v>
      </c>
      <c r="J6" s="160"/>
      <c r="K6" s="160"/>
      <c r="L6" s="160"/>
      <c r="M6" s="426"/>
      <c r="N6" s="426"/>
      <c r="O6" s="426"/>
      <c r="P6" s="426"/>
      <c r="Q6" s="426"/>
      <c r="R6" s="426"/>
    </row>
    <row r="7" spans="1:18" ht="15.75" thickBot="1" x14ac:dyDescent="0.3"/>
    <row r="8" spans="1:18" ht="15.75" x14ac:dyDescent="0.25">
      <c r="A8" s="1190" t="s">
        <v>2</v>
      </c>
      <c r="B8" s="1190" t="s">
        <v>253</v>
      </c>
      <c r="C8" s="1190" t="s">
        <v>407</v>
      </c>
      <c r="D8" s="1207" t="s">
        <v>683</v>
      </c>
      <c r="E8" s="1207"/>
      <c r="F8" s="1207"/>
      <c r="G8" s="622" t="s">
        <v>684</v>
      </c>
      <c r="H8" s="623"/>
      <c r="I8" s="623"/>
      <c r="J8" s="623"/>
      <c r="K8" s="623"/>
      <c r="L8" s="623"/>
      <c r="M8" s="622"/>
      <c r="N8" s="623"/>
      <c r="O8" s="624"/>
      <c r="P8" s="623"/>
      <c r="Q8" s="623"/>
      <c r="R8" s="624"/>
    </row>
    <row r="9" spans="1:18" ht="15.75" x14ac:dyDescent="0.25">
      <c r="A9" s="1164"/>
      <c r="B9" s="1164"/>
      <c r="C9" s="1164"/>
      <c r="D9" s="1243"/>
      <c r="E9" s="1243"/>
      <c r="F9" s="1243"/>
      <c r="G9" s="625" t="s">
        <v>685</v>
      </c>
      <c r="H9" s="626"/>
      <c r="I9" s="626"/>
      <c r="J9" s="626"/>
      <c r="K9" s="626"/>
      <c r="L9" s="627"/>
      <c r="M9" s="625" t="s">
        <v>686</v>
      </c>
      <c r="N9" s="626"/>
      <c r="O9" s="627"/>
      <c r="P9" s="626"/>
      <c r="Q9" s="626"/>
      <c r="R9" s="627"/>
    </row>
    <row r="10" spans="1:18" ht="15.75" x14ac:dyDescent="0.25">
      <c r="A10" s="1164"/>
      <c r="B10" s="1164"/>
      <c r="C10" s="1164"/>
      <c r="D10" s="1243"/>
      <c r="E10" s="1243"/>
      <c r="F10" s="1243"/>
      <c r="G10" s="1191" t="s">
        <v>6</v>
      </c>
      <c r="H10" s="1192"/>
      <c r="I10" s="1191" t="s">
        <v>7</v>
      </c>
      <c r="J10" s="1192"/>
      <c r="K10" s="1191" t="s">
        <v>8</v>
      </c>
      <c r="L10" s="1192"/>
      <c r="M10" s="1191" t="s">
        <v>6</v>
      </c>
      <c r="N10" s="1192"/>
      <c r="O10" s="1239" t="s">
        <v>7</v>
      </c>
      <c r="P10" s="1192"/>
      <c r="Q10" s="1191" t="s">
        <v>8</v>
      </c>
      <c r="R10" s="1193"/>
    </row>
    <row r="11" spans="1:18" ht="31.5" x14ac:dyDescent="0.25">
      <c r="A11" s="1165"/>
      <c r="B11" s="1165"/>
      <c r="C11" s="1165"/>
      <c r="D11" s="583" t="s">
        <v>6</v>
      </c>
      <c r="E11" s="583" t="s">
        <v>7</v>
      </c>
      <c r="F11" s="583" t="s">
        <v>369</v>
      </c>
      <c r="G11" s="583" t="s">
        <v>255</v>
      </c>
      <c r="H11" s="583" t="s">
        <v>27</v>
      </c>
      <c r="I11" s="583" t="s">
        <v>255</v>
      </c>
      <c r="J11" s="583" t="s">
        <v>27</v>
      </c>
      <c r="K11" s="583" t="s">
        <v>255</v>
      </c>
      <c r="L11" s="583" t="s">
        <v>27</v>
      </c>
      <c r="M11" s="583" t="s">
        <v>255</v>
      </c>
      <c r="N11" s="583" t="s">
        <v>27</v>
      </c>
      <c r="O11" s="583" t="s">
        <v>255</v>
      </c>
      <c r="P11" s="586" t="s">
        <v>27</v>
      </c>
      <c r="Q11" s="583" t="s">
        <v>255</v>
      </c>
      <c r="R11" s="583" t="s">
        <v>27</v>
      </c>
    </row>
    <row r="12" spans="1:18" s="747" customFormat="1" ht="12" x14ac:dyDescent="0.25">
      <c r="A12" s="745">
        <v>1</v>
      </c>
      <c r="B12" s="745">
        <v>2</v>
      </c>
      <c r="C12" s="745">
        <v>3</v>
      </c>
      <c r="D12" s="745">
        <v>4</v>
      </c>
      <c r="E12" s="745">
        <v>5</v>
      </c>
      <c r="F12" s="745">
        <v>6</v>
      </c>
      <c r="G12" s="745">
        <v>7</v>
      </c>
      <c r="H12" s="745">
        <v>8</v>
      </c>
      <c r="I12" s="745">
        <v>9</v>
      </c>
      <c r="J12" s="745">
        <v>10</v>
      </c>
      <c r="K12" s="745">
        <v>11</v>
      </c>
      <c r="L12" s="745">
        <v>12</v>
      </c>
      <c r="M12" s="745">
        <v>13</v>
      </c>
      <c r="N12" s="745">
        <v>14</v>
      </c>
      <c r="O12" s="745">
        <v>15</v>
      </c>
      <c r="P12" s="745">
        <v>16</v>
      </c>
      <c r="Q12" s="745">
        <v>17</v>
      </c>
      <c r="R12" s="745">
        <v>18</v>
      </c>
    </row>
    <row r="13" spans="1:18" ht="20.100000000000001" customHeight="1" x14ac:dyDescent="0.25">
      <c r="A13" s="725">
        <v>1</v>
      </c>
      <c r="B13" s="93" t="str">
        <f>'9'!B9</f>
        <v>Manggar</v>
      </c>
      <c r="C13" s="93" t="str">
        <f>'9'!C9</f>
        <v>Manggar</v>
      </c>
      <c r="D13" s="244">
        <v>338</v>
      </c>
      <c r="E13" s="244">
        <v>318</v>
      </c>
      <c r="F13" s="101">
        <f>SUM(D13:E13)</f>
        <v>656</v>
      </c>
      <c r="G13" s="101">
        <v>230</v>
      </c>
      <c r="H13" s="906">
        <f>IFERROR(G13/D13*100,0)</f>
        <v>68.047337278106511</v>
      </c>
      <c r="I13" s="101">
        <v>207</v>
      </c>
      <c r="J13" s="906">
        <f>IFERROR(I13/E13*100,0)</f>
        <v>65.094339622641513</v>
      </c>
      <c r="K13" s="101">
        <f t="shared" ref="K13:K19" si="0">SUM(G13,I13)</f>
        <v>437</v>
      </c>
      <c r="L13" s="906">
        <f>IFERROR(K13/F13*100,0)</f>
        <v>66.615853658536579</v>
      </c>
      <c r="M13" s="101">
        <v>233</v>
      </c>
      <c r="N13" s="906">
        <f>IFERROR(M13/D13*100,0)</f>
        <v>68.934911242603548</v>
      </c>
      <c r="O13" s="101">
        <v>206</v>
      </c>
      <c r="P13" s="906">
        <f>IFERROR(O13/E13*100,0)</f>
        <v>64.779874213836479</v>
      </c>
      <c r="Q13" s="101">
        <f t="shared" ref="Q13:Q19" si="1">SUM(M13,O13)</f>
        <v>439</v>
      </c>
      <c r="R13" s="906">
        <f>IFERROR(Q13/F13*100,0)</f>
        <v>66.920731707317074</v>
      </c>
    </row>
    <row r="14" spans="1:18" ht="20.100000000000001" customHeight="1" x14ac:dyDescent="0.25">
      <c r="A14" s="724">
        <v>2</v>
      </c>
      <c r="B14" s="93" t="str">
        <f>'9'!B10</f>
        <v>Damar</v>
      </c>
      <c r="C14" s="93" t="str">
        <f>'9'!C10</f>
        <v>Mengkubang</v>
      </c>
      <c r="D14" s="244">
        <v>112</v>
      </c>
      <c r="E14" s="244">
        <v>105</v>
      </c>
      <c r="F14" s="101">
        <f t="shared" ref="F14:F19" si="2">SUM(D14:E14)</f>
        <v>217</v>
      </c>
      <c r="G14" s="101">
        <v>81</v>
      </c>
      <c r="H14" s="906">
        <f t="shared" ref="H14:H21" si="3">IFERROR(G14/D14*100,0)</f>
        <v>72.321428571428569</v>
      </c>
      <c r="I14" s="101">
        <v>65</v>
      </c>
      <c r="J14" s="906">
        <f t="shared" ref="J14:J21" si="4">IFERROR(I14/E14*100,0)</f>
        <v>61.904761904761905</v>
      </c>
      <c r="K14" s="101">
        <f>SUM(G14,I14)</f>
        <v>146</v>
      </c>
      <c r="L14" s="906">
        <f t="shared" ref="L14:L21" si="5">IFERROR(K14/F14*100,0)</f>
        <v>67.281105990783402</v>
      </c>
      <c r="M14" s="101">
        <v>81</v>
      </c>
      <c r="N14" s="906">
        <f t="shared" ref="N14:N21" si="6">IFERROR(M14/D14*100,0)</f>
        <v>72.321428571428569</v>
      </c>
      <c r="O14" s="101">
        <v>67</v>
      </c>
      <c r="P14" s="906">
        <f t="shared" ref="P14:P21" si="7">IFERROR(O14/E14*100,0)</f>
        <v>63.809523809523803</v>
      </c>
      <c r="Q14" s="101">
        <f t="shared" si="1"/>
        <v>148</v>
      </c>
      <c r="R14" s="906">
        <f t="shared" ref="R14:R21" si="8">IFERROR(Q14/F14*100,0)</f>
        <v>68.202764976958534</v>
      </c>
    </row>
    <row r="15" spans="1:18" ht="20.100000000000001" customHeight="1" x14ac:dyDescent="0.25">
      <c r="A15" s="724">
        <v>3</v>
      </c>
      <c r="B15" s="93" t="str">
        <f>'9'!B11</f>
        <v>Kelapa Kampit</v>
      </c>
      <c r="C15" s="93" t="str">
        <f>'9'!C11</f>
        <v>Kelapa Kampit</v>
      </c>
      <c r="D15" s="244">
        <v>162</v>
      </c>
      <c r="E15" s="244">
        <v>153</v>
      </c>
      <c r="F15" s="101">
        <f t="shared" si="2"/>
        <v>315</v>
      </c>
      <c r="G15" s="101">
        <v>90</v>
      </c>
      <c r="H15" s="906">
        <f t="shared" si="3"/>
        <v>55.555555555555557</v>
      </c>
      <c r="I15" s="101">
        <v>96</v>
      </c>
      <c r="J15" s="906">
        <f t="shared" si="4"/>
        <v>62.745098039215684</v>
      </c>
      <c r="K15" s="101">
        <f t="shared" si="0"/>
        <v>186</v>
      </c>
      <c r="L15" s="906">
        <f t="shared" si="5"/>
        <v>59.047619047619051</v>
      </c>
      <c r="M15" s="101">
        <v>98</v>
      </c>
      <c r="N15" s="906">
        <f t="shared" si="6"/>
        <v>60.493827160493829</v>
      </c>
      <c r="O15" s="101">
        <v>86</v>
      </c>
      <c r="P15" s="906">
        <f t="shared" si="7"/>
        <v>56.209150326797385</v>
      </c>
      <c r="Q15" s="101">
        <f t="shared" si="1"/>
        <v>184</v>
      </c>
      <c r="R15" s="906">
        <f t="shared" si="8"/>
        <v>58.412698412698418</v>
      </c>
    </row>
    <row r="16" spans="1:18" ht="20.100000000000001" customHeight="1" x14ac:dyDescent="0.25">
      <c r="A16" s="724">
        <v>4</v>
      </c>
      <c r="B16" s="93" t="str">
        <f>'9'!B12</f>
        <v>Gantung</v>
      </c>
      <c r="C16" s="93" t="str">
        <f>'9'!C12</f>
        <v>Gantung</v>
      </c>
      <c r="D16" s="244">
        <v>340</v>
      </c>
      <c r="E16" s="244">
        <v>226</v>
      </c>
      <c r="F16" s="101">
        <f t="shared" si="2"/>
        <v>566</v>
      </c>
      <c r="G16" s="101">
        <v>200</v>
      </c>
      <c r="H16" s="906">
        <f t="shared" si="3"/>
        <v>58.82352941176471</v>
      </c>
      <c r="I16" s="101">
        <v>199</v>
      </c>
      <c r="J16" s="906">
        <f t="shared" si="4"/>
        <v>88.053097345132741</v>
      </c>
      <c r="K16" s="101">
        <f t="shared" si="0"/>
        <v>399</v>
      </c>
      <c r="L16" s="906">
        <f t="shared" si="5"/>
        <v>70.494699646643113</v>
      </c>
      <c r="M16" s="101">
        <v>201</v>
      </c>
      <c r="N16" s="906">
        <f t="shared" si="6"/>
        <v>59.117647058823529</v>
      </c>
      <c r="O16" s="101">
        <v>198</v>
      </c>
      <c r="P16" s="906">
        <f t="shared" si="7"/>
        <v>87.610619469026545</v>
      </c>
      <c r="Q16" s="101">
        <f t="shared" si="1"/>
        <v>399</v>
      </c>
      <c r="R16" s="906">
        <f t="shared" si="8"/>
        <v>70.494699646643113</v>
      </c>
    </row>
    <row r="17" spans="1:18" ht="20.100000000000001" customHeight="1" x14ac:dyDescent="0.25">
      <c r="A17" s="724">
        <v>5</v>
      </c>
      <c r="B17" s="93" t="str">
        <f>'9'!B13</f>
        <v>Simpang Renggiang</v>
      </c>
      <c r="C17" s="93" t="str">
        <f>'9'!C13</f>
        <v>Renggiang</v>
      </c>
      <c r="D17" s="244">
        <v>64</v>
      </c>
      <c r="E17" s="244">
        <v>60</v>
      </c>
      <c r="F17" s="101">
        <f t="shared" si="2"/>
        <v>124</v>
      </c>
      <c r="G17" s="101">
        <v>64</v>
      </c>
      <c r="H17" s="906">
        <f t="shared" si="3"/>
        <v>100</v>
      </c>
      <c r="I17" s="101">
        <v>59</v>
      </c>
      <c r="J17" s="906">
        <f t="shared" si="4"/>
        <v>98.333333333333329</v>
      </c>
      <c r="K17" s="101">
        <f t="shared" si="0"/>
        <v>123</v>
      </c>
      <c r="L17" s="906">
        <f t="shared" si="5"/>
        <v>99.193548387096769</v>
      </c>
      <c r="M17" s="101">
        <v>69</v>
      </c>
      <c r="N17" s="906">
        <f t="shared" si="6"/>
        <v>107.8125</v>
      </c>
      <c r="O17" s="101">
        <v>60</v>
      </c>
      <c r="P17" s="906">
        <f t="shared" si="7"/>
        <v>100</v>
      </c>
      <c r="Q17" s="101">
        <f t="shared" si="1"/>
        <v>129</v>
      </c>
      <c r="R17" s="906">
        <f t="shared" si="8"/>
        <v>104.03225806451613</v>
      </c>
    </row>
    <row r="18" spans="1:18" ht="20.100000000000001" customHeight="1" x14ac:dyDescent="0.25">
      <c r="A18" s="724">
        <v>6</v>
      </c>
      <c r="B18" s="93" t="str">
        <f>'9'!B14</f>
        <v>Simpang Pesak</v>
      </c>
      <c r="C18" s="93" t="str">
        <f>'9'!C14</f>
        <v>Simpang Pesak</v>
      </c>
      <c r="D18" s="244">
        <v>72</v>
      </c>
      <c r="E18" s="244">
        <v>68</v>
      </c>
      <c r="F18" s="101">
        <f t="shared" si="2"/>
        <v>140</v>
      </c>
      <c r="G18" s="101">
        <v>66</v>
      </c>
      <c r="H18" s="906">
        <f t="shared" si="3"/>
        <v>91.666666666666657</v>
      </c>
      <c r="I18" s="101">
        <v>55</v>
      </c>
      <c r="J18" s="906">
        <f t="shared" si="4"/>
        <v>80.882352941176478</v>
      </c>
      <c r="K18" s="101">
        <f t="shared" si="0"/>
        <v>121</v>
      </c>
      <c r="L18" s="906">
        <f t="shared" si="5"/>
        <v>86.428571428571431</v>
      </c>
      <c r="M18" s="101">
        <v>81</v>
      </c>
      <c r="N18" s="906">
        <f t="shared" si="6"/>
        <v>112.5</v>
      </c>
      <c r="O18" s="101">
        <v>57</v>
      </c>
      <c r="P18" s="906">
        <f t="shared" si="7"/>
        <v>83.82352941176471</v>
      </c>
      <c r="Q18" s="101">
        <f t="shared" si="1"/>
        <v>138</v>
      </c>
      <c r="R18" s="906">
        <f t="shared" si="8"/>
        <v>98.571428571428584</v>
      </c>
    </row>
    <row r="19" spans="1:18" ht="20.100000000000001" customHeight="1" x14ac:dyDescent="0.25">
      <c r="A19" s="724">
        <v>7</v>
      </c>
      <c r="B19" s="93" t="str">
        <f>'9'!B15</f>
        <v>Dendang</v>
      </c>
      <c r="C19" s="93" t="str">
        <f>'9'!C15</f>
        <v>Dendang</v>
      </c>
      <c r="D19" s="244">
        <v>91</v>
      </c>
      <c r="E19" s="244">
        <v>85</v>
      </c>
      <c r="F19" s="101">
        <f t="shared" si="2"/>
        <v>176</v>
      </c>
      <c r="G19" s="101">
        <v>94</v>
      </c>
      <c r="H19" s="906">
        <f t="shared" si="3"/>
        <v>103.29670329670331</v>
      </c>
      <c r="I19" s="101">
        <v>91</v>
      </c>
      <c r="J19" s="906">
        <f t="shared" si="4"/>
        <v>107.05882352941177</v>
      </c>
      <c r="K19" s="101">
        <f t="shared" si="0"/>
        <v>185</v>
      </c>
      <c r="L19" s="906">
        <f t="shared" si="5"/>
        <v>105.11363636363636</v>
      </c>
      <c r="M19" s="101">
        <v>84</v>
      </c>
      <c r="N19" s="906">
        <f t="shared" si="6"/>
        <v>92.307692307692307</v>
      </c>
      <c r="O19" s="101">
        <v>88</v>
      </c>
      <c r="P19" s="906">
        <f t="shared" si="7"/>
        <v>103.5294117647059</v>
      </c>
      <c r="Q19" s="101">
        <f t="shared" si="1"/>
        <v>172</v>
      </c>
      <c r="R19" s="906">
        <f t="shared" si="8"/>
        <v>97.727272727272734</v>
      </c>
    </row>
    <row r="20" spans="1:18" ht="20.100000000000001" customHeight="1" x14ac:dyDescent="0.25">
      <c r="A20" s="65"/>
      <c r="B20" s="65"/>
      <c r="C20" s="65"/>
      <c r="D20" s="101"/>
      <c r="E20" s="101"/>
      <c r="F20" s="101"/>
      <c r="G20" s="101"/>
      <c r="H20" s="907"/>
      <c r="I20" s="215"/>
      <c r="J20" s="907"/>
      <c r="K20" s="101"/>
      <c r="L20" s="907"/>
      <c r="M20" s="215"/>
      <c r="N20" s="907"/>
      <c r="O20" s="215"/>
      <c r="P20" s="907"/>
      <c r="Q20" s="101"/>
      <c r="R20" s="907"/>
    </row>
    <row r="21" spans="1:18" ht="20.100000000000001" customHeight="1" thickBot="1" x14ac:dyDescent="0.3">
      <c r="A21" s="68" t="s">
        <v>476</v>
      </c>
      <c r="B21" s="68"/>
      <c r="C21" s="68"/>
      <c r="D21" s="106">
        <f>SUM(D13:D20)</f>
        <v>1179</v>
      </c>
      <c r="E21" s="106">
        <f>SUM(E13:E20)</f>
        <v>1015</v>
      </c>
      <c r="F21" s="106">
        <f>SUM(F13:F20)</f>
        <v>2194</v>
      </c>
      <c r="G21" s="106">
        <f>SUM(G13:G20)</f>
        <v>825</v>
      </c>
      <c r="H21" s="980">
        <f t="shared" si="3"/>
        <v>69.974554707379127</v>
      </c>
      <c r="I21" s="106">
        <f>SUM(I13:I20)</f>
        <v>772</v>
      </c>
      <c r="J21" s="980">
        <f t="shared" si="4"/>
        <v>76.059113300492612</v>
      </c>
      <c r="K21" s="106">
        <f>SUM(K13:K20)</f>
        <v>1597</v>
      </c>
      <c r="L21" s="980">
        <f t="shared" si="5"/>
        <v>72.789425706472201</v>
      </c>
      <c r="M21" s="106">
        <f>SUM(M13:M20)</f>
        <v>847</v>
      </c>
      <c r="N21" s="980">
        <f t="shared" si="6"/>
        <v>71.84054283290925</v>
      </c>
      <c r="O21" s="106">
        <f>SUM(O13:O20)</f>
        <v>762</v>
      </c>
      <c r="P21" s="980">
        <f t="shared" si="7"/>
        <v>75.073891625615758</v>
      </c>
      <c r="Q21" s="106">
        <f>SUM(Q13:Q20)</f>
        <v>1609</v>
      </c>
      <c r="R21" s="980">
        <f t="shared" si="8"/>
        <v>73.336371923427535</v>
      </c>
    </row>
    <row r="22" spans="1:18" x14ac:dyDescent="0.25">
      <c r="A22" s="402"/>
      <c r="B22" s="402"/>
      <c r="C22" s="402"/>
      <c r="D22" s="402"/>
      <c r="E22" s="402"/>
    </row>
    <row r="23" spans="1:18" x14ac:dyDescent="0.25">
      <c r="A23" s="544" t="s">
        <v>411</v>
      </c>
    </row>
    <row r="24" spans="1:18" x14ac:dyDescent="0.25">
      <c r="D24" s="63" t="s">
        <v>1309</v>
      </c>
    </row>
    <row r="25" spans="1:18" ht="15.75" x14ac:dyDescent="0.25">
      <c r="B25" s="245"/>
    </row>
  </sheetData>
  <mergeCells count="10">
    <mergeCell ref="K10:L10"/>
    <mergeCell ref="M10:N10"/>
    <mergeCell ref="O10:P10"/>
    <mergeCell ref="Q10:R10"/>
    <mergeCell ref="A8:A11"/>
    <mergeCell ref="B8:B11"/>
    <mergeCell ref="C8:C11"/>
    <mergeCell ref="D8:F10"/>
    <mergeCell ref="G10:H10"/>
    <mergeCell ref="I10:J10"/>
  </mergeCells>
  <pageMargins left="0.7" right="0.7" top="0.75" bottom="0.75" header="0.3" footer="0.3"/>
  <pageSetup paperSize="9" scale="67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tabColor rgb="FF92D050"/>
    <pageSetUpPr fitToPage="1"/>
  </sheetPr>
  <dimension ref="A1:AD26"/>
  <sheetViews>
    <sheetView topLeftCell="F1" zoomScaleNormal="100" workbookViewId="0">
      <selection activeCell="M10" sqref="M10"/>
    </sheetView>
  </sheetViews>
  <sheetFormatPr defaultColWidth="9.140625" defaultRowHeight="15" x14ac:dyDescent="0.25"/>
  <cols>
    <col min="1" max="1" width="5.7109375" style="63" customWidth="1"/>
    <col min="2" max="2" width="19" style="63" customWidth="1"/>
    <col min="3" max="3" width="18" style="63" customWidth="1"/>
    <col min="4" max="5" width="16.7109375" style="63" customWidth="1"/>
    <col min="6" max="6" width="13.140625" style="63" customWidth="1"/>
    <col min="7" max="7" width="18.28515625" style="63" customWidth="1"/>
    <col min="8" max="8" width="16.140625" style="63" customWidth="1"/>
    <col min="9" max="9" width="14" style="63" customWidth="1"/>
    <col min="10" max="10" width="15.28515625" style="63" customWidth="1"/>
    <col min="11" max="11" width="16.5703125" style="63" customWidth="1"/>
    <col min="12" max="12" width="15" style="63" customWidth="1"/>
    <col min="13" max="13" width="15.7109375" style="63" customWidth="1"/>
    <col min="14" max="14" width="13.85546875" style="63" customWidth="1"/>
    <col min="15" max="15" width="13" style="63" customWidth="1"/>
    <col min="16" max="16" width="13.42578125" style="63" customWidth="1"/>
    <col min="17" max="18" width="11.7109375" style="63" customWidth="1"/>
    <col min="19" max="21" width="8.28515625" style="63" customWidth="1"/>
    <col min="22" max="22" width="14" style="63" customWidth="1"/>
    <col min="23" max="23" width="12.7109375" style="63" customWidth="1"/>
    <col min="24" max="24" width="14.140625" style="63" customWidth="1"/>
    <col min="25" max="25" width="16" style="63" customWidth="1"/>
    <col min="26" max="26" width="16.42578125" style="63" customWidth="1"/>
    <col min="27" max="30" width="8.28515625" style="63" customWidth="1"/>
    <col min="31" max="256" width="9.140625" style="63"/>
    <col min="257" max="257" width="5.7109375" style="63" customWidth="1"/>
    <col min="258" max="258" width="19" style="63" customWidth="1"/>
    <col min="259" max="259" width="18" style="63" customWidth="1"/>
    <col min="260" max="261" width="16.7109375" style="63" customWidth="1"/>
    <col min="262" max="262" width="13.140625" style="63" customWidth="1"/>
    <col min="263" max="263" width="18.28515625" style="63" customWidth="1"/>
    <col min="264" max="264" width="16.140625" style="63" customWidth="1"/>
    <col min="265" max="265" width="14" style="63" customWidth="1"/>
    <col min="266" max="266" width="15.28515625" style="63" customWidth="1"/>
    <col min="267" max="267" width="16.5703125" style="63" customWidth="1"/>
    <col min="268" max="268" width="15" style="63" customWidth="1"/>
    <col min="269" max="269" width="15.7109375" style="63" customWidth="1"/>
    <col min="270" max="270" width="13.85546875" style="63" customWidth="1"/>
    <col min="271" max="271" width="13" style="63" customWidth="1"/>
    <col min="272" max="272" width="13.42578125" style="63" customWidth="1"/>
    <col min="273" max="274" width="11.7109375" style="63" customWidth="1"/>
    <col min="275" max="277" width="8.28515625" style="63" customWidth="1"/>
    <col min="278" max="278" width="14" style="63" customWidth="1"/>
    <col min="279" max="279" width="12.7109375" style="63" customWidth="1"/>
    <col min="280" max="280" width="14.140625" style="63" customWidth="1"/>
    <col min="281" max="281" width="16" style="63" customWidth="1"/>
    <col min="282" max="282" width="16.42578125" style="63" customWidth="1"/>
    <col min="283" max="286" width="8.28515625" style="63" customWidth="1"/>
    <col min="287" max="512" width="9.140625" style="63"/>
    <col min="513" max="513" width="5.7109375" style="63" customWidth="1"/>
    <col min="514" max="514" width="19" style="63" customWidth="1"/>
    <col min="515" max="515" width="18" style="63" customWidth="1"/>
    <col min="516" max="517" width="16.7109375" style="63" customWidth="1"/>
    <col min="518" max="518" width="13.140625" style="63" customWidth="1"/>
    <col min="519" max="519" width="18.28515625" style="63" customWidth="1"/>
    <col min="520" max="520" width="16.140625" style="63" customWidth="1"/>
    <col min="521" max="521" width="14" style="63" customWidth="1"/>
    <col min="522" max="522" width="15.28515625" style="63" customWidth="1"/>
    <col min="523" max="523" width="16.5703125" style="63" customWidth="1"/>
    <col min="524" max="524" width="15" style="63" customWidth="1"/>
    <col min="525" max="525" width="15.7109375" style="63" customWidth="1"/>
    <col min="526" max="526" width="13.85546875" style="63" customWidth="1"/>
    <col min="527" max="527" width="13" style="63" customWidth="1"/>
    <col min="528" max="528" width="13.42578125" style="63" customWidth="1"/>
    <col min="529" max="530" width="11.7109375" style="63" customWidth="1"/>
    <col min="531" max="533" width="8.28515625" style="63" customWidth="1"/>
    <col min="534" max="534" width="14" style="63" customWidth="1"/>
    <col min="535" max="535" width="12.7109375" style="63" customWidth="1"/>
    <col min="536" max="536" width="14.140625" style="63" customWidth="1"/>
    <col min="537" max="537" width="16" style="63" customWidth="1"/>
    <col min="538" max="538" width="16.42578125" style="63" customWidth="1"/>
    <col min="539" max="542" width="8.28515625" style="63" customWidth="1"/>
    <col min="543" max="768" width="9.140625" style="63"/>
    <col min="769" max="769" width="5.7109375" style="63" customWidth="1"/>
    <col min="770" max="770" width="19" style="63" customWidth="1"/>
    <col min="771" max="771" width="18" style="63" customWidth="1"/>
    <col min="772" max="773" width="16.7109375" style="63" customWidth="1"/>
    <col min="774" max="774" width="13.140625" style="63" customWidth="1"/>
    <col min="775" max="775" width="18.28515625" style="63" customWidth="1"/>
    <col min="776" max="776" width="16.140625" style="63" customWidth="1"/>
    <col min="777" max="777" width="14" style="63" customWidth="1"/>
    <col min="778" max="778" width="15.28515625" style="63" customWidth="1"/>
    <col min="779" max="779" width="16.5703125" style="63" customWidth="1"/>
    <col min="780" max="780" width="15" style="63" customWidth="1"/>
    <col min="781" max="781" width="15.7109375" style="63" customWidth="1"/>
    <col min="782" max="782" width="13.85546875" style="63" customWidth="1"/>
    <col min="783" max="783" width="13" style="63" customWidth="1"/>
    <col min="784" max="784" width="13.42578125" style="63" customWidth="1"/>
    <col min="785" max="786" width="11.7109375" style="63" customWidth="1"/>
    <col min="787" max="789" width="8.28515625" style="63" customWidth="1"/>
    <col min="790" max="790" width="14" style="63" customWidth="1"/>
    <col min="791" max="791" width="12.7109375" style="63" customWidth="1"/>
    <col min="792" max="792" width="14.140625" style="63" customWidth="1"/>
    <col min="793" max="793" width="16" style="63" customWidth="1"/>
    <col min="794" max="794" width="16.42578125" style="63" customWidth="1"/>
    <col min="795" max="798" width="8.28515625" style="63" customWidth="1"/>
    <col min="799" max="1024" width="9.140625" style="63"/>
    <col min="1025" max="1025" width="5.7109375" style="63" customWidth="1"/>
    <col min="1026" max="1026" width="19" style="63" customWidth="1"/>
    <col min="1027" max="1027" width="18" style="63" customWidth="1"/>
    <col min="1028" max="1029" width="16.7109375" style="63" customWidth="1"/>
    <col min="1030" max="1030" width="13.140625" style="63" customWidth="1"/>
    <col min="1031" max="1031" width="18.28515625" style="63" customWidth="1"/>
    <col min="1032" max="1032" width="16.140625" style="63" customWidth="1"/>
    <col min="1033" max="1033" width="14" style="63" customWidth="1"/>
    <col min="1034" max="1034" width="15.28515625" style="63" customWidth="1"/>
    <col min="1035" max="1035" width="16.5703125" style="63" customWidth="1"/>
    <col min="1036" max="1036" width="15" style="63" customWidth="1"/>
    <col min="1037" max="1037" width="15.7109375" style="63" customWidth="1"/>
    <col min="1038" max="1038" width="13.85546875" style="63" customWidth="1"/>
    <col min="1039" max="1039" width="13" style="63" customWidth="1"/>
    <col min="1040" max="1040" width="13.42578125" style="63" customWidth="1"/>
    <col min="1041" max="1042" width="11.7109375" style="63" customWidth="1"/>
    <col min="1043" max="1045" width="8.28515625" style="63" customWidth="1"/>
    <col min="1046" max="1046" width="14" style="63" customWidth="1"/>
    <col min="1047" max="1047" width="12.7109375" style="63" customWidth="1"/>
    <col min="1048" max="1048" width="14.140625" style="63" customWidth="1"/>
    <col min="1049" max="1049" width="16" style="63" customWidth="1"/>
    <col min="1050" max="1050" width="16.42578125" style="63" customWidth="1"/>
    <col min="1051" max="1054" width="8.28515625" style="63" customWidth="1"/>
    <col min="1055" max="1280" width="9.140625" style="63"/>
    <col min="1281" max="1281" width="5.7109375" style="63" customWidth="1"/>
    <col min="1282" max="1282" width="19" style="63" customWidth="1"/>
    <col min="1283" max="1283" width="18" style="63" customWidth="1"/>
    <col min="1284" max="1285" width="16.7109375" style="63" customWidth="1"/>
    <col min="1286" max="1286" width="13.140625" style="63" customWidth="1"/>
    <col min="1287" max="1287" width="18.28515625" style="63" customWidth="1"/>
    <col min="1288" max="1288" width="16.140625" style="63" customWidth="1"/>
    <col min="1289" max="1289" width="14" style="63" customWidth="1"/>
    <col min="1290" max="1290" width="15.28515625" style="63" customWidth="1"/>
    <col min="1291" max="1291" width="16.5703125" style="63" customWidth="1"/>
    <col min="1292" max="1292" width="15" style="63" customWidth="1"/>
    <col min="1293" max="1293" width="15.7109375" style="63" customWidth="1"/>
    <col min="1294" max="1294" width="13.85546875" style="63" customWidth="1"/>
    <col min="1295" max="1295" width="13" style="63" customWidth="1"/>
    <col min="1296" max="1296" width="13.42578125" style="63" customWidth="1"/>
    <col min="1297" max="1298" width="11.7109375" style="63" customWidth="1"/>
    <col min="1299" max="1301" width="8.28515625" style="63" customWidth="1"/>
    <col min="1302" max="1302" width="14" style="63" customWidth="1"/>
    <col min="1303" max="1303" width="12.7109375" style="63" customWidth="1"/>
    <col min="1304" max="1304" width="14.140625" style="63" customWidth="1"/>
    <col min="1305" max="1305" width="16" style="63" customWidth="1"/>
    <col min="1306" max="1306" width="16.42578125" style="63" customWidth="1"/>
    <col min="1307" max="1310" width="8.28515625" style="63" customWidth="1"/>
    <col min="1311" max="1536" width="9.140625" style="63"/>
    <col min="1537" max="1537" width="5.7109375" style="63" customWidth="1"/>
    <col min="1538" max="1538" width="19" style="63" customWidth="1"/>
    <col min="1539" max="1539" width="18" style="63" customWidth="1"/>
    <col min="1540" max="1541" width="16.7109375" style="63" customWidth="1"/>
    <col min="1542" max="1542" width="13.140625" style="63" customWidth="1"/>
    <col min="1543" max="1543" width="18.28515625" style="63" customWidth="1"/>
    <col min="1544" max="1544" width="16.140625" style="63" customWidth="1"/>
    <col min="1545" max="1545" width="14" style="63" customWidth="1"/>
    <col min="1546" max="1546" width="15.28515625" style="63" customWidth="1"/>
    <col min="1547" max="1547" width="16.5703125" style="63" customWidth="1"/>
    <col min="1548" max="1548" width="15" style="63" customWidth="1"/>
    <col min="1549" max="1549" width="15.7109375" style="63" customWidth="1"/>
    <col min="1550" max="1550" width="13.85546875" style="63" customWidth="1"/>
    <col min="1551" max="1551" width="13" style="63" customWidth="1"/>
    <col min="1552" max="1552" width="13.42578125" style="63" customWidth="1"/>
    <col min="1553" max="1554" width="11.7109375" style="63" customWidth="1"/>
    <col min="1555" max="1557" width="8.28515625" style="63" customWidth="1"/>
    <col min="1558" max="1558" width="14" style="63" customWidth="1"/>
    <col min="1559" max="1559" width="12.7109375" style="63" customWidth="1"/>
    <col min="1560" max="1560" width="14.140625" style="63" customWidth="1"/>
    <col min="1561" max="1561" width="16" style="63" customWidth="1"/>
    <col min="1562" max="1562" width="16.42578125" style="63" customWidth="1"/>
    <col min="1563" max="1566" width="8.28515625" style="63" customWidth="1"/>
    <col min="1567" max="1792" width="9.140625" style="63"/>
    <col min="1793" max="1793" width="5.7109375" style="63" customWidth="1"/>
    <col min="1794" max="1794" width="19" style="63" customWidth="1"/>
    <col min="1795" max="1795" width="18" style="63" customWidth="1"/>
    <col min="1796" max="1797" width="16.7109375" style="63" customWidth="1"/>
    <col min="1798" max="1798" width="13.140625" style="63" customWidth="1"/>
    <col min="1799" max="1799" width="18.28515625" style="63" customWidth="1"/>
    <col min="1800" max="1800" width="16.140625" style="63" customWidth="1"/>
    <col min="1801" max="1801" width="14" style="63" customWidth="1"/>
    <col min="1802" max="1802" width="15.28515625" style="63" customWidth="1"/>
    <col min="1803" max="1803" width="16.5703125" style="63" customWidth="1"/>
    <col min="1804" max="1804" width="15" style="63" customWidth="1"/>
    <col min="1805" max="1805" width="15.7109375" style="63" customWidth="1"/>
    <col min="1806" max="1806" width="13.85546875" style="63" customWidth="1"/>
    <col min="1807" max="1807" width="13" style="63" customWidth="1"/>
    <col min="1808" max="1808" width="13.42578125" style="63" customWidth="1"/>
    <col min="1809" max="1810" width="11.7109375" style="63" customWidth="1"/>
    <col min="1811" max="1813" width="8.28515625" style="63" customWidth="1"/>
    <col min="1814" max="1814" width="14" style="63" customWidth="1"/>
    <col min="1815" max="1815" width="12.7109375" style="63" customWidth="1"/>
    <col min="1816" max="1816" width="14.140625" style="63" customWidth="1"/>
    <col min="1817" max="1817" width="16" style="63" customWidth="1"/>
    <col min="1818" max="1818" width="16.42578125" style="63" customWidth="1"/>
    <col min="1819" max="1822" width="8.28515625" style="63" customWidth="1"/>
    <col min="1823" max="2048" width="9.140625" style="63"/>
    <col min="2049" max="2049" width="5.7109375" style="63" customWidth="1"/>
    <col min="2050" max="2050" width="19" style="63" customWidth="1"/>
    <col min="2051" max="2051" width="18" style="63" customWidth="1"/>
    <col min="2052" max="2053" width="16.7109375" style="63" customWidth="1"/>
    <col min="2054" max="2054" width="13.140625" style="63" customWidth="1"/>
    <col min="2055" max="2055" width="18.28515625" style="63" customWidth="1"/>
    <col min="2056" max="2056" width="16.140625" style="63" customWidth="1"/>
    <col min="2057" max="2057" width="14" style="63" customWidth="1"/>
    <col min="2058" max="2058" width="15.28515625" style="63" customWidth="1"/>
    <col min="2059" max="2059" width="16.5703125" style="63" customWidth="1"/>
    <col min="2060" max="2060" width="15" style="63" customWidth="1"/>
    <col min="2061" max="2061" width="15.7109375" style="63" customWidth="1"/>
    <col min="2062" max="2062" width="13.85546875" style="63" customWidth="1"/>
    <col min="2063" max="2063" width="13" style="63" customWidth="1"/>
    <col min="2064" max="2064" width="13.42578125" style="63" customWidth="1"/>
    <col min="2065" max="2066" width="11.7109375" style="63" customWidth="1"/>
    <col min="2067" max="2069" width="8.28515625" style="63" customWidth="1"/>
    <col min="2070" max="2070" width="14" style="63" customWidth="1"/>
    <col min="2071" max="2071" width="12.7109375" style="63" customWidth="1"/>
    <col min="2072" max="2072" width="14.140625" style="63" customWidth="1"/>
    <col min="2073" max="2073" width="16" style="63" customWidth="1"/>
    <col min="2074" max="2074" width="16.42578125" style="63" customWidth="1"/>
    <col min="2075" max="2078" width="8.28515625" style="63" customWidth="1"/>
    <col min="2079" max="2304" width="9.140625" style="63"/>
    <col min="2305" max="2305" width="5.7109375" style="63" customWidth="1"/>
    <col min="2306" max="2306" width="19" style="63" customWidth="1"/>
    <col min="2307" max="2307" width="18" style="63" customWidth="1"/>
    <col min="2308" max="2309" width="16.7109375" style="63" customWidth="1"/>
    <col min="2310" max="2310" width="13.140625" style="63" customWidth="1"/>
    <col min="2311" max="2311" width="18.28515625" style="63" customWidth="1"/>
    <col min="2312" max="2312" width="16.140625" style="63" customWidth="1"/>
    <col min="2313" max="2313" width="14" style="63" customWidth="1"/>
    <col min="2314" max="2314" width="15.28515625" style="63" customWidth="1"/>
    <col min="2315" max="2315" width="16.5703125" style="63" customWidth="1"/>
    <col min="2316" max="2316" width="15" style="63" customWidth="1"/>
    <col min="2317" max="2317" width="15.7109375" style="63" customWidth="1"/>
    <col min="2318" max="2318" width="13.85546875" style="63" customWidth="1"/>
    <col min="2319" max="2319" width="13" style="63" customWidth="1"/>
    <col min="2320" max="2320" width="13.42578125" style="63" customWidth="1"/>
    <col min="2321" max="2322" width="11.7109375" style="63" customWidth="1"/>
    <col min="2323" max="2325" width="8.28515625" style="63" customWidth="1"/>
    <col min="2326" max="2326" width="14" style="63" customWidth="1"/>
    <col min="2327" max="2327" width="12.7109375" style="63" customWidth="1"/>
    <col min="2328" max="2328" width="14.140625" style="63" customWidth="1"/>
    <col min="2329" max="2329" width="16" style="63" customWidth="1"/>
    <col min="2330" max="2330" width="16.42578125" style="63" customWidth="1"/>
    <col min="2331" max="2334" width="8.28515625" style="63" customWidth="1"/>
    <col min="2335" max="2560" width="9.140625" style="63"/>
    <col min="2561" max="2561" width="5.7109375" style="63" customWidth="1"/>
    <col min="2562" max="2562" width="19" style="63" customWidth="1"/>
    <col min="2563" max="2563" width="18" style="63" customWidth="1"/>
    <col min="2564" max="2565" width="16.7109375" style="63" customWidth="1"/>
    <col min="2566" max="2566" width="13.140625" style="63" customWidth="1"/>
    <col min="2567" max="2567" width="18.28515625" style="63" customWidth="1"/>
    <col min="2568" max="2568" width="16.140625" style="63" customWidth="1"/>
    <col min="2569" max="2569" width="14" style="63" customWidth="1"/>
    <col min="2570" max="2570" width="15.28515625" style="63" customWidth="1"/>
    <col min="2571" max="2571" width="16.5703125" style="63" customWidth="1"/>
    <col min="2572" max="2572" width="15" style="63" customWidth="1"/>
    <col min="2573" max="2573" width="15.7109375" style="63" customWidth="1"/>
    <col min="2574" max="2574" width="13.85546875" style="63" customWidth="1"/>
    <col min="2575" max="2575" width="13" style="63" customWidth="1"/>
    <col min="2576" max="2576" width="13.42578125" style="63" customWidth="1"/>
    <col min="2577" max="2578" width="11.7109375" style="63" customWidth="1"/>
    <col min="2579" max="2581" width="8.28515625" style="63" customWidth="1"/>
    <col min="2582" max="2582" width="14" style="63" customWidth="1"/>
    <col min="2583" max="2583" width="12.7109375" style="63" customWidth="1"/>
    <col min="2584" max="2584" width="14.140625" style="63" customWidth="1"/>
    <col min="2585" max="2585" width="16" style="63" customWidth="1"/>
    <col min="2586" max="2586" width="16.42578125" style="63" customWidth="1"/>
    <col min="2587" max="2590" width="8.28515625" style="63" customWidth="1"/>
    <col min="2591" max="2816" width="9.140625" style="63"/>
    <col min="2817" max="2817" width="5.7109375" style="63" customWidth="1"/>
    <col min="2818" max="2818" width="19" style="63" customWidth="1"/>
    <col min="2819" max="2819" width="18" style="63" customWidth="1"/>
    <col min="2820" max="2821" width="16.7109375" style="63" customWidth="1"/>
    <col min="2822" max="2822" width="13.140625" style="63" customWidth="1"/>
    <col min="2823" max="2823" width="18.28515625" style="63" customWidth="1"/>
    <col min="2824" max="2824" width="16.140625" style="63" customWidth="1"/>
    <col min="2825" max="2825" width="14" style="63" customWidth="1"/>
    <col min="2826" max="2826" width="15.28515625" style="63" customWidth="1"/>
    <col min="2827" max="2827" width="16.5703125" style="63" customWidth="1"/>
    <col min="2828" max="2828" width="15" style="63" customWidth="1"/>
    <col min="2829" max="2829" width="15.7109375" style="63" customWidth="1"/>
    <col min="2830" max="2830" width="13.85546875" style="63" customWidth="1"/>
    <col min="2831" max="2831" width="13" style="63" customWidth="1"/>
    <col min="2832" max="2832" width="13.42578125" style="63" customWidth="1"/>
    <col min="2833" max="2834" width="11.7109375" style="63" customWidth="1"/>
    <col min="2835" max="2837" width="8.28515625" style="63" customWidth="1"/>
    <col min="2838" max="2838" width="14" style="63" customWidth="1"/>
    <col min="2839" max="2839" width="12.7109375" style="63" customWidth="1"/>
    <col min="2840" max="2840" width="14.140625" style="63" customWidth="1"/>
    <col min="2841" max="2841" width="16" style="63" customWidth="1"/>
    <col min="2842" max="2842" width="16.42578125" style="63" customWidth="1"/>
    <col min="2843" max="2846" width="8.28515625" style="63" customWidth="1"/>
    <col min="2847" max="3072" width="9.140625" style="63"/>
    <col min="3073" max="3073" width="5.7109375" style="63" customWidth="1"/>
    <col min="3074" max="3074" width="19" style="63" customWidth="1"/>
    <col min="3075" max="3075" width="18" style="63" customWidth="1"/>
    <col min="3076" max="3077" width="16.7109375" style="63" customWidth="1"/>
    <col min="3078" max="3078" width="13.140625" style="63" customWidth="1"/>
    <col min="3079" max="3079" width="18.28515625" style="63" customWidth="1"/>
    <col min="3080" max="3080" width="16.140625" style="63" customWidth="1"/>
    <col min="3081" max="3081" width="14" style="63" customWidth="1"/>
    <col min="3082" max="3082" width="15.28515625" style="63" customWidth="1"/>
    <col min="3083" max="3083" width="16.5703125" style="63" customWidth="1"/>
    <col min="3084" max="3084" width="15" style="63" customWidth="1"/>
    <col min="3085" max="3085" width="15.7109375" style="63" customWidth="1"/>
    <col min="3086" max="3086" width="13.85546875" style="63" customWidth="1"/>
    <col min="3087" max="3087" width="13" style="63" customWidth="1"/>
    <col min="3088" max="3088" width="13.42578125" style="63" customWidth="1"/>
    <col min="3089" max="3090" width="11.7109375" style="63" customWidth="1"/>
    <col min="3091" max="3093" width="8.28515625" style="63" customWidth="1"/>
    <col min="3094" max="3094" width="14" style="63" customWidth="1"/>
    <col min="3095" max="3095" width="12.7109375" style="63" customWidth="1"/>
    <col min="3096" max="3096" width="14.140625" style="63" customWidth="1"/>
    <col min="3097" max="3097" width="16" style="63" customWidth="1"/>
    <col min="3098" max="3098" width="16.42578125" style="63" customWidth="1"/>
    <col min="3099" max="3102" width="8.28515625" style="63" customWidth="1"/>
    <col min="3103" max="3328" width="9.140625" style="63"/>
    <col min="3329" max="3329" width="5.7109375" style="63" customWidth="1"/>
    <col min="3330" max="3330" width="19" style="63" customWidth="1"/>
    <col min="3331" max="3331" width="18" style="63" customWidth="1"/>
    <col min="3332" max="3333" width="16.7109375" style="63" customWidth="1"/>
    <col min="3334" max="3334" width="13.140625" style="63" customWidth="1"/>
    <col min="3335" max="3335" width="18.28515625" style="63" customWidth="1"/>
    <col min="3336" max="3336" width="16.140625" style="63" customWidth="1"/>
    <col min="3337" max="3337" width="14" style="63" customWidth="1"/>
    <col min="3338" max="3338" width="15.28515625" style="63" customWidth="1"/>
    <col min="3339" max="3339" width="16.5703125" style="63" customWidth="1"/>
    <col min="3340" max="3340" width="15" style="63" customWidth="1"/>
    <col min="3341" max="3341" width="15.7109375" style="63" customWidth="1"/>
    <col min="3342" max="3342" width="13.85546875" style="63" customWidth="1"/>
    <col min="3343" max="3343" width="13" style="63" customWidth="1"/>
    <col min="3344" max="3344" width="13.42578125" style="63" customWidth="1"/>
    <col min="3345" max="3346" width="11.7109375" style="63" customWidth="1"/>
    <col min="3347" max="3349" width="8.28515625" style="63" customWidth="1"/>
    <col min="3350" max="3350" width="14" style="63" customWidth="1"/>
    <col min="3351" max="3351" width="12.7109375" style="63" customWidth="1"/>
    <col min="3352" max="3352" width="14.140625" style="63" customWidth="1"/>
    <col min="3353" max="3353" width="16" style="63" customWidth="1"/>
    <col min="3354" max="3354" width="16.42578125" style="63" customWidth="1"/>
    <col min="3355" max="3358" width="8.28515625" style="63" customWidth="1"/>
    <col min="3359" max="3584" width="9.140625" style="63"/>
    <col min="3585" max="3585" width="5.7109375" style="63" customWidth="1"/>
    <col min="3586" max="3586" width="19" style="63" customWidth="1"/>
    <col min="3587" max="3587" width="18" style="63" customWidth="1"/>
    <col min="3588" max="3589" width="16.7109375" style="63" customWidth="1"/>
    <col min="3590" max="3590" width="13.140625" style="63" customWidth="1"/>
    <col min="3591" max="3591" width="18.28515625" style="63" customWidth="1"/>
    <col min="3592" max="3592" width="16.140625" style="63" customWidth="1"/>
    <col min="3593" max="3593" width="14" style="63" customWidth="1"/>
    <col min="3594" max="3594" width="15.28515625" style="63" customWidth="1"/>
    <col min="3595" max="3595" width="16.5703125" style="63" customWidth="1"/>
    <col min="3596" max="3596" width="15" style="63" customWidth="1"/>
    <col min="3597" max="3597" width="15.7109375" style="63" customWidth="1"/>
    <col min="3598" max="3598" width="13.85546875" style="63" customWidth="1"/>
    <col min="3599" max="3599" width="13" style="63" customWidth="1"/>
    <col min="3600" max="3600" width="13.42578125" style="63" customWidth="1"/>
    <col min="3601" max="3602" width="11.7109375" style="63" customWidth="1"/>
    <col min="3603" max="3605" width="8.28515625" style="63" customWidth="1"/>
    <col min="3606" max="3606" width="14" style="63" customWidth="1"/>
    <col min="3607" max="3607" width="12.7109375" style="63" customWidth="1"/>
    <col min="3608" max="3608" width="14.140625" style="63" customWidth="1"/>
    <col min="3609" max="3609" width="16" style="63" customWidth="1"/>
    <col min="3610" max="3610" width="16.42578125" style="63" customWidth="1"/>
    <col min="3611" max="3614" width="8.28515625" style="63" customWidth="1"/>
    <col min="3615" max="3840" width="9.140625" style="63"/>
    <col min="3841" max="3841" width="5.7109375" style="63" customWidth="1"/>
    <col min="3842" max="3842" width="19" style="63" customWidth="1"/>
    <col min="3843" max="3843" width="18" style="63" customWidth="1"/>
    <col min="3844" max="3845" width="16.7109375" style="63" customWidth="1"/>
    <col min="3846" max="3846" width="13.140625" style="63" customWidth="1"/>
    <col min="3847" max="3847" width="18.28515625" style="63" customWidth="1"/>
    <col min="3848" max="3848" width="16.140625" style="63" customWidth="1"/>
    <col min="3849" max="3849" width="14" style="63" customWidth="1"/>
    <col min="3850" max="3850" width="15.28515625" style="63" customWidth="1"/>
    <col min="3851" max="3851" width="16.5703125" style="63" customWidth="1"/>
    <col min="3852" max="3852" width="15" style="63" customWidth="1"/>
    <col min="3853" max="3853" width="15.7109375" style="63" customWidth="1"/>
    <col min="3854" max="3854" width="13.85546875" style="63" customWidth="1"/>
    <col min="3855" max="3855" width="13" style="63" customWidth="1"/>
    <col min="3856" max="3856" width="13.42578125" style="63" customWidth="1"/>
    <col min="3857" max="3858" width="11.7109375" style="63" customWidth="1"/>
    <col min="3859" max="3861" width="8.28515625" style="63" customWidth="1"/>
    <col min="3862" max="3862" width="14" style="63" customWidth="1"/>
    <col min="3863" max="3863" width="12.7109375" style="63" customWidth="1"/>
    <col min="3864" max="3864" width="14.140625" style="63" customWidth="1"/>
    <col min="3865" max="3865" width="16" style="63" customWidth="1"/>
    <col min="3866" max="3866" width="16.42578125" style="63" customWidth="1"/>
    <col min="3867" max="3870" width="8.28515625" style="63" customWidth="1"/>
    <col min="3871" max="4096" width="9.140625" style="63"/>
    <col min="4097" max="4097" width="5.7109375" style="63" customWidth="1"/>
    <col min="4098" max="4098" width="19" style="63" customWidth="1"/>
    <col min="4099" max="4099" width="18" style="63" customWidth="1"/>
    <col min="4100" max="4101" width="16.7109375" style="63" customWidth="1"/>
    <col min="4102" max="4102" width="13.140625" style="63" customWidth="1"/>
    <col min="4103" max="4103" width="18.28515625" style="63" customWidth="1"/>
    <col min="4104" max="4104" width="16.140625" style="63" customWidth="1"/>
    <col min="4105" max="4105" width="14" style="63" customWidth="1"/>
    <col min="4106" max="4106" width="15.28515625" style="63" customWidth="1"/>
    <col min="4107" max="4107" width="16.5703125" style="63" customWidth="1"/>
    <col min="4108" max="4108" width="15" style="63" customWidth="1"/>
    <col min="4109" max="4109" width="15.7109375" style="63" customWidth="1"/>
    <col min="4110" max="4110" width="13.85546875" style="63" customWidth="1"/>
    <col min="4111" max="4111" width="13" style="63" customWidth="1"/>
    <col min="4112" max="4112" width="13.42578125" style="63" customWidth="1"/>
    <col min="4113" max="4114" width="11.7109375" style="63" customWidth="1"/>
    <col min="4115" max="4117" width="8.28515625" style="63" customWidth="1"/>
    <col min="4118" max="4118" width="14" style="63" customWidth="1"/>
    <col min="4119" max="4119" width="12.7109375" style="63" customWidth="1"/>
    <col min="4120" max="4120" width="14.140625" style="63" customWidth="1"/>
    <col min="4121" max="4121" width="16" style="63" customWidth="1"/>
    <col min="4122" max="4122" width="16.42578125" style="63" customWidth="1"/>
    <col min="4123" max="4126" width="8.28515625" style="63" customWidth="1"/>
    <col min="4127" max="4352" width="9.140625" style="63"/>
    <col min="4353" max="4353" width="5.7109375" style="63" customWidth="1"/>
    <col min="4354" max="4354" width="19" style="63" customWidth="1"/>
    <col min="4355" max="4355" width="18" style="63" customWidth="1"/>
    <col min="4356" max="4357" width="16.7109375" style="63" customWidth="1"/>
    <col min="4358" max="4358" width="13.140625" style="63" customWidth="1"/>
    <col min="4359" max="4359" width="18.28515625" style="63" customWidth="1"/>
    <col min="4360" max="4360" width="16.140625" style="63" customWidth="1"/>
    <col min="4361" max="4361" width="14" style="63" customWidth="1"/>
    <col min="4362" max="4362" width="15.28515625" style="63" customWidth="1"/>
    <col min="4363" max="4363" width="16.5703125" style="63" customWidth="1"/>
    <col min="4364" max="4364" width="15" style="63" customWidth="1"/>
    <col min="4365" max="4365" width="15.7109375" style="63" customWidth="1"/>
    <col min="4366" max="4366" width="13.85546875" style="63" customWidth="1"/>
    <col min="4367" max="4367" width="13" style="63" customWidth="1"/>
    <col min="4368" max="4368" width="13.42578125" style="63" customWidth="1"/>
    <col min="4369" max="4370" width="11.7109375" style="63" customWidth="1"/>
    <col min="4371" max="4373" width="8.28515625" style="63" customWidth="1"/>
    <col min="4374" max="4374" width="14" style="63" customWidth="1"/>
    <col min="4375" max="4375" width="12.7109375" style="63" customWidth="1"/>
    <col min="4376" max="4376" width="14.140625" style="63" customWidth="1"/>
    <col min="4377" max="4377" width="16" style="63" customWidth="1"/>
    <col min="4378" max="4378" width="16.42578125" style="63" customWidth="1"/>
    <col min="4379" max="4382" width="8.28515625" style="63" customWidth="1"/>
    <col min="4383" max="4608" width="9.140625" style="63"/>
    <col min="4609" max="4609" width="5.7109375" style="63" customWidth="1"/>
    <col min="4610" max="4610" width="19" style="63" customWidth="1"/>
    <col min="4611" max="4611" width="18" style="63" customWidth="1"/>
    <col min="4612" max="4613" width="16.7109375" style="63" customWidth="1"/>
    <col min="4614" max="4614" width="13.140625" style="63" customWidth="1"/>
    <col min="4615" max="4615" width="18.28515625" style="63" customWidth="1"/>
    <col min="4616" max="4616" width="16.140625" style="63" customWidth="1"/>
    <col min="4617" max="4617" width="14" style="63" customWidth="1"/>
    <col min="4618" max="4618" width="15.28515625" style="63" customWidth="1"/>
    <col min="4619" max="4619" width="16.5703125" style="63" customWidth="1"/>
    <col min="4620" max="4620" width="15" style="63" customWidth="1"/>
    <col min="4621" max="4621" width="15.7109375" style="63" customWidth="1"/>
    <col min="4622" max="4622" width="13.85546875" style="63" customWidth="1"/>
    <col min="4623" max="4623" width="13" style="63" customWidth="1"/>
    <col min="4624" max="4624" width="13.42578125" style="63" customWidth="1"/>
    <col min="4625" max="4626" width="11.7109375" style="63" customWidth="1"/>
    <col min="4627" max="4629" width="8.28515625" style="63" customWidth="1"/>
    <col min="4630" max="4630" width="14" style="63" customWidth="1"/>
    <col min="4631" max="4631" width="12.7109375" style="63" customWidth="1"/>
    <col min="4632" max="4632" width="14.140625" style="63" customWidth="1"/>
    <col min="4633" max="4633" width="16" style="63" customWidth="1"/>
    <col min="4634" max="4634" width="16.42578125" style="63" customWidth="1"/>
    <col min="4635" max="4638" width="8.28515625" style="63" customWidth="1"/>
    <col min="4639" max="4864" width="9.140625" style="63"/>
    <col min="4865" max="4865" width="5.7109375" style="63" customWidth="1"/>
    <col min="4866" max="4866" width="19" style="63" customWidth="1"/>
    <col min="4867" max="4867" width="18" style="63" customWidth="1"/>
    <col min="4868" max="4869" width="16.7109375" style="63" customWidth="1"/>
    <col min="4870" max="4870" width="13.140625" style="63" customWidth="1"/>
    <col min="4871" max="4871" width="18.28515625" style="63" customWidth="1"/>
    <col min="4872" max="4872" width="16.140625" style="63" customWidth="1"/>
    <col min="4873" max="4873" width="14" style="63" customWidth="1"/>
    <col min="4874" max="4874" width="15.28515625" style="63" customWidth="1"/>
    <col min="4875" max="4875" width="16.5703125" style="63" customWidth="1"/>
    <col min="4876" max="4876" width="15" style="63" customWidth="1"/>
    <col min="4877" max="4877" width="15.7109375" style="63" customWidth="1"/>
    <col min="4878" max="4878" width="13.85546875" style="63" customWidth="1"/>
    <col min="4879" max="4879" width="13" style="63" customWidth="1"/>
    <col min="4880" max="4880" width="13.42578125" style="63" customWidth="1"/>
    <col min="4881" max="4882" width="11.7109375" style="63" customWidth="1"/>
    <col min="4883" max="4885" width="8.28515625" style="63" customWidth="1"/>
    <col min="4886" max="4886" width="14" style="63" customWidth="1"/>
    <col min="4887" max="4887" width="12.7109375" style="63" customWidth="1"/>
    <col min="4888" max="4888" width="14.140625" style="63" customWidth="1"/>
    <col min="4889" max="4889" width="16" style="63" customWidth="1"/>
    <col min="4890" max="4890" width="16.42578125" style="63" customWidth="1"/>
    <col min="4891" max="4894" width="8.28515625" style="63" customWidth="1"/>
    <col min="4895" max="5120" width="9.140625" style="63"/>
    <col min="5121" max="5121" width="5.7109375" style="63" customWidth="1"/>
    <col min="5122" max="5122" width="19" style="63" customWidth="1"/>
    <col min="5123" max="5123" width="18" style="63" customWidth="1"/>
    <col min="5124" max="5125" width="16.7109375" style="63" customWidth="1"/>
    <col min="5126" max="5126" width="13.140625" style="63" customWidth="1"/>
    <col min="5127" max="5127" width="18.28515625" style="63" customWidth="1"/>
    <col min="5128" max="5128" width="16.140625" style="63" customWidth="1"/>
    <col min="5129" max="5129" width="14" style="63" customWidth="1"/>
    <col min="5130" max="5130" width="15.28515625" style="63" customWidth="1"/>
    <col min="5131" max="5131" width="16.5703125" style="63" customWidth="1"/>
    <col min="5132" max="5132" width="15" style="63" customWidth="1"/>
    <col min="5133" max="5133" width="15.7109375" style="63" customWidth="1"/>
    <col min="5134" max="5134" width="13.85546875" style="63" customWidth="1"/>
    <col min="5135" max="5135" width="13" style="63" customWidth="1"/>
    <col min="5136" max="5136" width="13.42578125" style="63" customWidth="1"/>
    <col min="5137" max="5138" width="11.7109375" style="63" customWidth="1"/>
    <col min="5139" max="5141" width="8.28515625" style="63" customWidth="1"/>
    <col min="5142" max="5142" width="14" style="63" customWidth="1"/>
    <col min="5143" max="5143" width="12.7109375" style="63" customWidth="1"/>
    <col min="5144" max="5144" width="14.140625" style="63" customWidth="1"/>
    <col min="5145" max="5145" width="16" style="63" customWidth="1"/>
    <col min="5146" max="5146" width="16.42578125" style="63" customWidth="1"/>
    <col min="5147" max="5150" width="8.28515625" style="63" customWidth="1"/>
    <col min="5151" max="5376" width="9.140625" style="63"/>
    <col min="5377" max="5377" width="5.7109375" style="63" customWidth="1"/>
    <col min="5378" max="5378" width="19" style="63" customWidth="1"/>
    <col min="5379" max="5379" width="18" style="63" customWidth="1"/>
    <col min="5380" max="5381" width="16.7109375" style="63" customWidth="1"/>
    <col min="5382" max="5382" width="13.140625" style="63" customWidth="1"/>
    <col min="5383" max="5383" width="18.28515625" style="63" customWidth="1"/>
    <col min="5384" max="5384" width="16.140625" style="63" customWidth="1"/>
    <col min="5385" max="5385" width="14" style="63" customWidth="1"/>
    <col min="5386" max="5386" width="15.28515625" style="63" customWidth="1"/>
    <col min="5387" max="5387" width="16.5703125" style="63" customWidth="1"/>
    <col min="5388" max="5388" width="15" style="63" customWidth="1"/>
    <col min="5389" max="5389" width="15.7109375" style="63" customWidth="1"/>
    <col min="5390" max="5390" width="13.85546875" style="63" customWidth="1"/>
    <col min="5391" max="5391" width="13" style="63" customWidth="1"/>
    <col min="5392" max="5392" width="13.42578125" style="63" customWidth="1"/>
    <col min="5393" max="5394" width="11.7109375" style="63" customWidth="1"/>
    <col min="5395" max="5397" width="8.28515625" style="63" customWidth="1"/>
    <col min="5398" max="5398" width="14" style="63" customWidth="1"/>
    <col min="5399" max="5399" width="12.7109375" style="63" customWidth="1"/>
    <col min="5400" max="5400" width="14.140625" style="63" customWidth="1"/>
    <col min="5401" max="5401" width="16" style="63" customWidth="1"/>
    <col min="5402" max="5402" width="16.42578125" style="63" customWidth="1"/>
    <col min="5403" max="5406" width="8.28515625" style="63" customWidth="1"/>
    <col min="5407" max="5632" width="9.140625" style="63"/>
    <col min="5633" max="5633" width="5.7109375" style="63" customWidth="1"/>
    <col min="5634" max="5634" width="19" style="63" customWidth="1"/>
    <col min="5635" max="5635" width="18" style="63" customWidth="1"/>
    <col min="5636" max="5637" width="16.7109375" style="63" customWidth="1"/>
    <col min="5638" max="5638" width="13.140625" style="63" customWidth="1"/>
    <col min="5639" max="5639" width="18.28515625" style="63" customWidth="1"/>
    <col min="5640" max="5640" width="16.140625" style="63" customWidth="1"/>
    <col min="5641" max="5641" width="14" style="63" customWidth="1"/>
    <col min="5642" max="5642" width="15.28515625" style="63" customWidth="1"/>
    <col min="5643" max="5643" width="16.5703125" style="63" customWidth="1"/>
    <col min="5644" max="5644" width="15" style="63" customWidth="1"/>
    <col min="5645" max="5645" width="15.7109375" style="63" customWidth="1"/>
    <col min="5646" max="5646" width="13.85546875" style="63" customWidth="1"/>
    <col min="5647" max="5647" width="13" style="63" customWidth="1"/>
    <col min="5648" max="5648" width="13.42578125" style="63" customWidth="1"/>
    <col min="5649" max="5650" width="11.7109375" style="63" customWidth="1"/>
    <col min="5651" max="5653" width="8.28515625" style="63" customWidth="1"/>
    <col min="5654" max="5654" width="14" style="63" customWidth="1"/>
    <col min="5655" max="5655" width="12.7109375" style="63" customWidth="1"/>
    <col min="5656" max="5656" width="14.140625" style="63" customWidth="1"/>
    <col min="5657" max="5657" width="16" style="63" customWidth="1"/>
    <col min="5658" max="5658" width="16.42578125" style="63" customWidth="1"/>
    <col min="5659" max="5662" width="8.28515625" style="63" customWidth="1"/>
    <col min="5663" max="5888" width="9.140625" style="63"/>
    <col min="5889" max="5889" width="5.7109375" style="63" customWidth="1"/>
    <col min="5890" max="5890" width="19" style="63" customWidth="1"/>
    <col min="5891" max="5891" width="18" style="63" customWidth="1"/>
    <col min="5892" max="5893" width="16.7109375" style="63" customWidth="1"/>
    <col min="5894" max="5894" width="13.140625" style="63" customWidth="1"/>
    <col min="5895" max="5895" width="18.28515625" style="63" customWidth="1"/>
    <col min="5896" max="5896" width="16.140625" style="63" customWidth="1"/>
    <col min="5897" max="5897" width="14" style="63" customWidth="1"/>
    <col min="5898" max="5898" width="15.28515625" style="63" customWidth="1"/>
    <col min="5899" max="5899" width="16.5703125" style="63" customWidth="1"/>
    <col min="5900" max="5900" width="15" style="63" customWidth="1"/>
    <col min="5901" max="5901" width="15.7109375" style="63" customWidth="1"/>
    <col min="5902" max="5902" width="13.85546875" style="63" customWidth="1"/>
    <col min="5903" max="5903" width="13" style="63" customWidth="1"/>
    <col min="5904" max="5904" width="13.42578125" style="63" customWidth="1"/>
    <col min="5905" max="5906" width="11.7109375" style="63" customWidth="1"/>
    <col min="5907" max="5909" width="8.28515625" style="63" customWidth="1"/>
    <col min="5910" max="5910" width="14" style="63" customWidth="1"/>
    <col min="5911" max="5911" width="12.7109375" style="63" customWidth="1"/>
    <col min="5912" max="5912" width="14.140625" style="63" customWidth="1"/>
    <col min="5913" max="5913" width="16" style="63" customWidth="1"/>
    <col min="5914" max="5914" width="16.42578125" style="63" customWidth="1"/>
    <col min="5915" max="5918" width="8.28515625" style="63" customWidth="1"/>
    <col min="5919" max="6144" width="9.140625" style="63"/>
    <col min="6145" max="6145" width="5.7109375" style="63" customWidth="1"/>
    <col min="6146" max="6146" width="19" style="63" customWidth="1"/>
    <col min="6147" max="6147" width="18" style="63" customWidth="1"/>
    <col min="6148" max="6149" width="16.7109375" style="63" customWidth="1"/>
    <col min="6150" max="6150" width="13.140625" style="63" customWidth="1"/>
    <col min="6151" max="6151" width="18.28515625" style="63" customWidth="1"/>
    <col min="6152" max="6152" width="16.140625" style="63" customWidth="1"/>
    <col min="6153" max="6153" width="14" style="63" customWidth="1"/>
    <col min="6154" max="6154" width="15.28515625" style="63" customWidth="1"/>
    <col min="6155" max="6155" width="16.5703125" style="63" customWidth="1"/>
    <col min="6156" max="6156" width="15" style="63" customWidth="1"/>
    <col min="6157" max="6157" width="15.7109375" style="63" customWidth="1"/>
    <col min="6158" max="6158" width="13.85546875" style="63" customWidth="1"/>
    <col min="6159" max="6159" width="13" style="63" customWidth="1"/>
    <col min="6160" max="6160" width="13.42578125" style="63" customWidth="1"/>
    <col min="6161" max="6162" width="11.7109375" style="63" customWidth="1"/>
    <col min="6163" max="6165" width="8.28515625" style="63" customWidth="1"/>
    <col min="6166" max="6166" width="14" style="63" customWidth="1"/>
    <col min="6167" max="6167" width="12.7109375" style="63" customWidth="1"/>
    <col min="6168" max="6168" width="14.140625" style="63" customWidth="1"/>
    <col min="6169" max="6169" width="16" style="63" customWidth="1"/>
    <col min="6170" max="6170" width="16.42578125" style="63" customWidth="1"/>
    <col min="6171" max="6174" width="8.28515625" style="63" customWidth="1"/>
    <col min="6175" max="6400" width="9.140625" style="63"/>
    <col min="6401" max="6401" width="5.7109375" style="63" customWidth="1"/>
    <col min="6402" max="6402" width="19" style="63" customWidth="1"/>
    <col min="6403" max="6403" width="18" style="63" customWidth="1"/>
    <col min="6404" max="6405" width="16.7109375" style="63" customWidth="1"/>
    <col min="6406" max="6406" width="13.140625" style="63" customWidth="1"/>
    <col min="6407" max="6407" width="18.28515625" style="63" customWidth="1"/>
    <col min="6408" max="6408" width="16.140625" style="63" customWidth="1"/>
    <col min="6409" max="6409" width="14" style="63" customWidth="1"/>
    <col min="6410" max="6410" width="15.28515625" style="63" customWidth="1"/>
    <col min="6411" max="6411" width="16.5703125" style="63" customWidth="1"/>
    <col min="6412" max="6412" width="15" style="63" customWidth="1"/>
    <col min="6413" max="6413" width="15.7109375" style="63" customWidth="1"/>
    <col min="6414" max="6414" width="13.85546875" style="63" customWidth="1"/>
    <col min="6415" max="6415" width="13" style="63" customWidth="1"/>
    <col min="6416" max="6416" width="13.42578125" style="63" customWidth="1"/>
    <col min="6417" max="6418" width="11.7109375" style="63" customWidth="1"/>
    <col min="6419" max="6421" width="8.28515625" style="63" customWidth="1"/>
    <col min="6422" max="6422" width="14" style="63" customWidth="1"/>
    <col min="6423" max="6423" width="12.7109375" style="63" customWidth="1"/>
    <col min="6424" max="6424" width="14.140625" style="63" customWidth="1"/>
    <col min="6425" max="6425" width="16" style="63" customWidth="1"/>
    <col min="6426" max="6426" width="16.42578125" style="63" customWidth="1"/>
    <col min="6427" max="6430" width="8.28515625" style="63" customWidth="1"/>
    <col min="6431" max="6656" width="9.140625" style="63"/>
    <col min="6657" max="6657" width="5.7109375" style="63" customWidth="1"/>
    <col min="6658" max="6658" width="19" style="63" customWidth="1"/>
    <col min="6659" max="6659" width="18" style="63" customWidth="1"/>
    <col min="6660" max="6661" width="16.7109375" style="63" customWidth="1"/>
    <col min="6662" max="6662" width="13.140625" style="63" customWidth="1"/>
    <col min="6663" max="6663" width="18.28515625" style="63" customWidth="1"/>
    <col min="6664" max="6664" width="16.140625" style="63" customWidth="1"/>
    <col min="6665" max="6665" width="14" style="63" customWidth="1"/>
    <col min="6666" max="6666" width="15.28515625" style="63" customWidth="1"/>
    <col min="6667" max="6667" width="16.5703125" style="63" customWidth="1"/>
    <col min="6668" max="6668" width="15" style="63" customWidth="1"/>
    <col min="6669" max="6669" width="15.7109375" style="63" customWidth="1"/>
    <col min="6670" max="6670" width="13.85546875" style="63" customWidth="1"/>
    <col min="6671" max="6671" width="13" style="63" customWidth="1"/>
    <col min="6672" max="6672" width="13.42578125" style="63" customWidth="1"/>
    <col min="6673" max="6674" width="11.7109375" style="63" customWidth="1"/>
    <col min="6675" max="6677" width="8.28515625" style="63" customWidth="1"/>
    <col min="6678" max="6678" width="14" style="63" customWidth="1"/>
    <col min="6679" max="6679" width="12.7109375" style="63" customWidth="1"/>
    <col min="6680" max="6680" width="14.140625" style="63" customWidth="1"/>
    <col min="6681" max="6681" width="16" style="63" customWidth="1"/>
    <col min="6682" max="6682" width="16.42578125" style="63" customWidth="1"/>
    <col min="6683" max="6686" width="8.28515625" style="63" customWidth="1"/>
    <col min="6687" max="6912" width="9.140625" style="63"/>
    <col min="6913" max="6913" width="5.7109375" style="63" customWidth="1"/>
    <col min="6914" max="6914" width="19" style="63" customWidth="1"/>
    <col min="6915" max="6915" width="18" style="63" customWidth="1"/>
    <col min="6916" max="6917" width="16.7109375" style="63" customWidth="1"/>
    <col min="6918" max="6918" width="13.140625" style="63" customWidth="1"/>
    <col min="6919" max="6919" width="18.28515625" style="63" customWidth="1"/>
    <col min="6920" max="6920" width="16.140625" style="63" customWidth="1"/>
    <col min="6921" max="6921" width="14" style="63" customWidth="1"/>
    <col min="6922" max="6922" width="15.28515625" style="63" customWidth="1"/>
    <col min="6923" max="6923" width="16.5703125" style="63" customWidth="1"/>
    <col min="6924" max="6924" width="15" style="63" customWidth="1"/>
    <col min="6925" max="6925" width="15.7109375" style="63" customWidth="1"/>
    <col min="6926" max="6926" width="13.85546875" style="63" customWidth="1"/>
    <col min="6927" max="6927" width="13" style="63" customWidth="1"/>
    <col min="6928" max="6928" width="13.42578125" style="63" customWidth="1"/>
    <col min="6929" max="6930" width="11.7109375" style="63" customWidth="1"/>
    <col min="6931" max="6933" width="8.28515625" style="63" customWidth="1"/>
    <col min="6934" max="6934" width="14" style="63" customWidth="1"/>
    <col min="6935" max="6935" width="12.7109375" style="63" customWidth="1"/>
    <col min="6936" max="6936" width="14.140625" style="63" customWidth="1"/>
    <col min="6937" max="6937" width="16" style="63" customWidth="1"/>
    <col min="6938" max="6938" width="16.42578125" style="63" customWidth="1"/>
    <col min="6939" max="6942" width="8.28515625" style="63" customWidth="1"/>
    <col min="6943" max="7168" width="9.140625" style="63"/>
    <col min="7169" max="7169" width="5.7109375" style="63" customWidth="1"/>
    <col min="7170" max="7170" width="19" style="63" customWidth="1"/>
    <col min="7171" max="7171" width="18" style="63" customWidth="1"/>
    <col min="7172" max="7173" width="16.7109375" style="63" customWidth="1"/>
    <col min="7174" max="7174" width="13.140625" style="63" customWidth="1"/>
    <col min="7175" max="7175" width="18.28515625" style="63" customWidth="1"/>
    <col min="7176" max="7176" width="16.140625" style="63" customWidth="1"/>
    <col min="7177" max="7177" width="14" style="63" customWidth="1"/>
    <col min="7178" max="7178" width="15.28515625" style="63" customWidth="1"/>
    <col min="7179" max="7179" width="16.5703125" style="63" customWidth="1"/>
    <col min="7180" max="7180" width="15" style="63" customWidth="1"/>
    <col min="7181" max="7181" width="15.7109375" style="63" customWidth="1"/>
    <col min="7182" max="7182" width="13.85546875" style="63" customWidth="1"/>
    <col min="7183" max="7183" width="13" style="63" customWidth="1"/>
    <col min="7184" max="7184" width="13.42578125" style="63" customWidth="1"/>
    <col min="7185" max="7186" width="11.7109375" style="63" customWidth="1"/>
    <col min="7187" max="7189" width="8.28515625" style="63" customWidth="1"/>
    <col min="7190" max="7190" width="14" style="63" customWidth="1"/>
    <col min="7191" max="7191" width="12.7109375" style="63" customWidth="1"/>
    <col min="7192" max="7192" width="14.140625" style="63" customWidth="1"/>
    <col min="7193" max="7193" width="16" style="63" customWidth="1"/>
    <col min="7194" max="7194" width="16.42578125" style="63" customWidth="1"/>
    <col min="7195" max="7198" width="8.28515625" style="63" customWidth="1"/>
    <col min="7199" max="7424" width="9.140625" style="63"/>
    <col min="7425" max="7425" width="5.7109375" style="63" customWidth="1"/>
    <col min="7426" max="7426" width="19" style="63" customWidth="1"/>
    <col min="7427" max="7427" width="18" style="63" customWidth="1"/>
    <col min="7428" max="7429" width="16.7109375" style="63" customWidth="1"/>
    <col min="7430" max="7430" width="13.140625" style="63" customWidth="1"/>
    <col min="7431" max="7431" width="18.28515625" style="63" customWidth="1"/>
    <col min="7432" max="7432" width="16.140625" style="63" customWidth="1"/>
    <col min="7433" max="7433" width="14" style="63" customWidth="1"/>
    <col min="7434" max="7434" width="15.28515625" style="63" customWidth="1"/>
    <col min="7435" max="7435" width="16.5703125" style="63" customWidth="1"/>
    <col min="7436" max="7436" width="15" style="63" customWidth="1"/>
    <col min="7437" max="7437" width="15.7109375" style="63" customWidth="1"/>
    <col min="7438" max="7438" width="13.85546875" style="63" customWidth="1"/>
    <col min="7439" max="7439" width="13" style="63" customWidth="1"/>
    <col min="7440" max="7440" width="13.42578125" style="63" customWidth="1"/>
    <col min="7441" max="7442" width="11.7109375" style="63" customWidth="1"/>
    <col min="7443" max="7445" width="8.28515625" style="63" customWidth="1"/>
    <col min="7446" max="7446" width="14" style="63" customWidth="1"/>
    <col min="7447" max="7447" width="12.7109375" style="63" customWidth="1"/>
    <col min="7448" max="7448" width="14.140625" style="63" customWidth="1"/>
    <col min="7449" max="7449" width="16" style="63" customWidth="1"/>
    <col min="7450" max="7450" width="16.42578125" style="63" customWidth="1"/>
    <col min="7451" max="7454" width="8.28515625" style="63" customWidth="1"/>
    <col min="7455" max="7680" width="9.140625" style="63"/>
    <col min="7681" max="7681" width="5.7109375" style="63" customWidth="1"/>
    <col min="7682" max="7682" width="19" style="63" customWidth="1"/>
    <col min="7683" max="7683" width="18" style="63" customWidth="1"/>
    <col min="7684" max="7685" width="16.7109375" style="63" customWidth="1"/>
    <col min="7686" max="7686" width="13.140625" style="63" customWidth="1"/>
    <col min="7687" max="7687" width="18.28515625" style="63" customWidth="1"/>
    <col min="7688" max="7688" width="16.140625" style="63" customWidth="1"/>
    <col min="7689" max="7689" width="14" style="63" customWidth="1"/>
    <col min="7690" max="7690" width="15.28515625" style="63" customWidth="1"/>
    <col min="7691" max="7691" width="16.5703125" style="63" customWidth="1"/>
    <col min="7692" max="7692" width="15" style="63" customWidth="1"/>
    <col min="7693" max="7693" width="15.7109375" style="63" customWidth="1"/>
    <col min="7694" max="7694" width="13.85546875" style="63" customWidth="1"/>
    <col min="7695" max="7695" width="13" style="63" customWidth="1"/>
    <col min="7696" max="7696" width="13.42578125" style="63" customWidth="1"/>
    <col min="7697" max="7698" width="11.7109375" style="63" customWidth="1"/>
    <col min="7699" max="7701" width="8.28515625" style="63" customWidth="1"/>
    <col min="7702" max="7702" width="14" style="63" customWidth="1"/>
    <col min="7703" max="7703" width="12.7109375" style="63" customWidth="1"/>
    <col min="7704" max="7704" width="14.140625" style="63" customWidth="1"/>
    <col min="7705" max="7705" width="16" style="63" customWidth="1"/>
    <col min="7706" max="7706" width="16.42578125" style="63" customWidth="1"/>
    <col min="7707" max="7710" width="8.28515625" style="63" customWidth="1"/>
    <col min="7711" max="7936" width="9.140625" style="63"/>
    <col min="7937" max="7937" width="5.7109375" style="63" customWidth="1"/>
    <col min="7938" max="7938" width="19" style="63" customWidth="1"/>
    <col min="7939" max="7939" width="18" style="63" customWidth="1"/>
    <col min="7940" max="7941" width="16.7109375" style="63" customWidth="1"/>
    <col min="7942" max="7942" width="13.140625" style="63" customWidth="1"/>
    <col min="7943" max="7943" width="18.28515625" style="63" customWidth="1"/>
    <col min="7944" max="7944" width="16.140625" style="63" customWidth="1"/>
    <col min="7945" max="7945" width="14" style="63" customWidth="1"/>
    <col min="7946" max="7946" width="15.28515625" style="63" customWidth="1"/>
    <col min="7947" max="7947" width="16.5703125" style="63" customWidth="1"/>
    <col min="7948" max="7948" width="15" style="63" customWidth="1"/>
    <col min="7949" max="7949" width="15.7109375" style="63" customWidth="1"/>
    <col min="7950" max="7950" width="13.85546875" style="63" customWidth="1"/>
    <col min="7951" max="7951" width="13" style="63" customWidth="1"/>
    <col min="7952" max="7952" width="13.42578125" style="63" customWidth="1"/>
    <col min="7953" max="7954" width="11.7109375" style="63" customWidth="1"/>
    <col min="7955" max="7957" width="8.28515625" style="63" customWidth="1"/>
    <col min="7958" max="7958" width="14" style="63" customWidth="1"/>
    <col min="7959" max="7959" width="12.7109375" style="63" customWidth="1"/>
    <col min="7960" max="7960" width="14.140625" style="63" customWidth="1"/>
    <col min="7961" max="7961" width="16" style="63" customWidth="1"/>
    <col min="7962" max="7962" width="16.42578125" style="63" customWidth="1"/>
    <col min="7963" max="7966" width="8.28515625" style="63" customWidth="1"/>
    <col min="7967" max="8192" width="9.140625" style="63"/>
    <col min="8193" max="8193" width="5.7109375" style="63" customWidth="1"/>
    <col min="8194" max="8194" width="19" style="63" customWidth="1"/>
    <col min="8195" max="8195" width="18" style="63" customWidth="1"/>
    <col min="8196" max="8197" width="16.7109375" style="63" customWidth="1"/>
    <col min="8198" max="8198" width="13.140625" style="63" customWidth="1"/>
    <col min="8199" max="8199" width="18.28515625" style="63" customWidth="1"/>
    <col min="8200" max="8200" width="16.140625" style="63" customWidth="1"/>
    <col min="8201" max="8201" width="14" style="63" customWidth="1"/>
    <col min="8202" max="8202" width="15.28515625" style="63" customWidth="1"/>
    <col min="8203" max="8203" width="16.5703125" style="63" customWidth="1"/>
    <col min="8204" max="8204" width="15" style="63" customWidth="1"/>
    <col min="8205" max="8205" width="15.7109375" style="63" customWidth="1"/>
    <col min="8206" max="8206" width="13.85546875" style="63" customWidth="1"/>
    <col min="8207" max="8207" width="13" style="63" customWidth="1"/>
    <col min="8208" max="8208" width="13.42578125" style="63" customWidth="1"/>
    <col min="8209" max="8210" width="11.7109375" style="63" customWidth="1"/>
    <col min="8211" max="8213" width="8.28515625" style="63" customWidth="1"/>
    <col min="8214" max="8214" width="14" style="63" customWidth="1"/>
    <col min="8215" max="8215" width="12.7109375" style="63" customWidth="1"/>
    <col min="8216" max="8216" width="14.140625" style="63" customWidth="1"/>
    <col min="8217" max="8217" width="16" style="63" customWidth="1"/>
    <col min="8218" max="8218" width="16.42578125" style="63" customWidth="1"/>
    <col min="8219" max="8222" width="8.28515625" style="63" customWidth="1"/>
    <col min="8223" max="8448" width="9.140625" style="63"/>
    <col min="8449" max="8449" width="5.7109375" style="63" customWidth="1"/>
    <col min="8450" max="8450" width="19" style="63" customWidth="1"/>
    <col min="8451" max="8451" width="18" style="63" customWidth="1"/>
    <col min="8452" max="8453" width="16.7109375" style="63" customWidth="1"/>
    <col min="8454" max="8454" width="13.140625" style="63" customWidth="1"/>
    <col min="8455" max="8455" width="18.28515625" style="63" customWidth="1"/>
    <col min="8456" max="8456" width="16.140625" style="63" customWidth="1"/>
    <col min="8457" max="8457" width="14" style="63" customWidth="1"/>
    <col min="8458" max="8458" width="15.28515625" style="63" customWidth="1"/>
    <col min="8459" max="8459" width="16.5703125" style="63" customWidth="1"/>
    <col min="8460" max="8460" width="15" style="63" customWidth="1"/>
    <col min="8461" max="8461" width="15.7109375" style="63" customWidth="1"/>
    <col min="8462" max="8462" width="13.85546875" style="63" customWidth="1"/>
    <col min="8463" max="8463" width="13" style="63" customWidth="1"/>
    <col min="8464" max="8464" width="13.42578125" style="63" customWidth="1"/>
    <col min="8465" max="8466" width="11.7109375" style="63" customWidth="1"/>
    <col min="8467" max="8469" width="8.28515625" style="63" customWidth="1"/>
    <col min="8470" max="8470" width="14" style="63" customWidth="1"/>
    <col min="8471" max="8471" width="12.7109375" style="63" customWidth="1"/>
    <col min="8472" max="8472" width="14.140625" style="63" customWidth="1"/>
    <col min="8473" max="8473" width="16" style="63" customWidth="1"/>
    <col min="8474" max="8474" width="16.42578125" style="63" customWidth="1"/>
    <col min="8475" max="8478" width="8.28515625" style="63" customWidth="1"/>
    <col min="8479" max="8704" width="9.140625" style="63"/>
    <col min="8705" max="8705" width="5.7109375" style="63" customWidth="1"/>
    <col min="8706" max="8706" width="19" style="63" customWidth="1"/>
    <col min="8707" max="8707" width="18" style="63" customWidth="1"/>
    <col min="8708" max="8709" width="16.7109375" style="63" customWidth="1"/>
    <col min="8710" max="8710" width="13.140625" style="63" customWidth="1"/>
    <col min="8711" max="8711" width="18.28515625" style="63" customWidth="1"/>
    <col min="8712" max="8712" width="16.140625" style="63" customWidth="1"/>
    <col min="8713" max="8713" width="14" style="63" customWidth="1"/>
    <col min="8714" max="8714" width="15.28515625" style="63" customWidth="1"/>
    <col min="8715" max="8715" width="16.5703125" style="63" customWidth="1"/>
    <col min="8716" max="8716" width="15" style="63" customWidth="1"/>
    <col min="8717" max="8717" width="15.7109375" style="63" customWidth="1"/>
    <col min="8718" max="8718" width="13.85546875" style="63" customWidth="1"/>
    <col min="8719" max="8719" width="13" style="63" customWidth="1"/>
    <col min="8720" max="8720" width="13.42578125" style="63" customWidth="1"/>
    <col min="8721" max="8722" width="11.7109375" style="63" customWidth="1"/>
    <col min="8723" max="8725" width="8.28515625" style="63" customWidth="1"/>
    <col min="8726" max="8726" width="14" style="63" customWidth="1"/>
    <col min="8727" max="8727" width="12.7109375" style="63" customWidth="1"/>
    <col min="8728" max="8728" width="14.140625" style="63" customWidth="1"/>
    <col min="8729" max="8729" width="16" style="63" customWidth="1"/>
    <col min="8730" max="8730" width="16.42578125" style="63" customWidth="1"/>
    <col min="8731" max="8734" width="8.28515625" style="63" customWidth="1"/>
    <col min="8735" max="8960" width="9.140625" style="63"/>
    <col min="8961" max="8961" width="5.7109375" style="63" customWidth="1"/>
    <col min="8962" max="8962" width="19" style="63" customWidth="1"/>
    <col min="8963" max="8963" width="18" style="63" customWidth="1"/>
    <col min="8964" max="8965" width="16.7109375" style="63" customWidth="1"/>
    <col min="8966" max="8966" width="13.140625" style="63" customWidth="1"/>
    <col min="8967" max="8967" width="18.28515625" style="63" customWidth="1"/>
    <col min="8968" max="8968" width="16.140625" style="63" customWidth="1"/>
    <col min="8969" max="8969" width="14" style="63" customWidth="1"/>
    <col min="8970" max="8970" width="15.28515625" style="63" customWidth="1"/>
    <col min="8971" max="8971" width="16.5703125" style="63" customWidth="1"/>
    <col min="8972" max="8972" width="15" style="63" customWidth="1"/>
    <col min="8973" max="8973" width="15.7109375" style="63" customWidth="1"/>
    <col min="8974" max="8974" width="13.85546875" style="63" customWidth="1"/>
    <col min="8975" max="8975" width="13" style="63" customWidth="1"/>
    <col min="8976" max="8976" width="13.42578125" style="63" customWidth="1"/>
    <col min="8977" max="8978" width="11.7109375" style="63" customWidth="1"/>
    <col min="8979" max="8981" width="8.28515625" style="63" customWidth="1"/>
    <col min="8982" max="8982" width="14" style="63" customWidth="1"/>
    <col min="8983" max="8983" width="12.7109375" style="63" customWidth="1"/>
    <col min="8984" max="8984" width="14.140625" style="63" customWidth="1"/>
    <col min="8985" max="8985" width="16" style="63" customWidth="1"/>
    <col min="8986" max="8986" width="16.42578125" style="63" customWidth="1"/>
    <col min="8987" max="8990" width="8.28515625" style="63" customWidth="1"/>
    <col min="8991" max="9216" width="9.140625" style="63"/>
    <col min="9217" max="9217" width="5.7109375" style="63" customWidth="1"/>
    <col min="9218" max="9218" width="19" style="63" customWidth="1"/>
    <col min="9219" max="9219" width="18" style="63" customWidth="1"/>
    <col min="9220" max="9221" width="16.7109375" style="63" customWidth="1"/>
    <col min="9222" max="9222" width="13.140625" style="63" customWidth="1"/>
    <col min="9223" max="9223" width="18.28515625" style="63" customWidth="1"/>
    <col min="9224" max="9224" width="16.140625" style="63" customWidth="1"/>
    <col min="9225" max="9225" width="14" style="63" customWidth="1"/>
    <col min="9226" max="9226" width="15.28515625" style="63" customWidth="1"/>
    <col min="9227" max="9227" width="16.5703125" style="63" customWidth="1"/>
    <col min="9228" max="9228" width="15" style="63" customWidth="1"/>
    <col min="9229" max="9229" width="15.7109375" style="63" customWidth="1"/>
    <col min="9230" max="9230" width="13.85546875" style="63" customWidth="1"/>
    <col min="9231" max="9231" width="13" style="63" customWidth="1"/>
    <col min="9232" max="9232" width="13.42578125" style="63" customWidth="1"/>
    <col min="9233" max="9234" width="11.7109375" style="63" customWidth="1"/>
    <col min="9235" max="9237" width="8.28515625" style="63" customWidth="1"/>
    <col min="9238" max="9238" width="14" style="63" customWidth="1"/>
    <col min="9239" max="9239" width="12.7109375" style="63" customWidth="1"/>
    <col min="9240" max="9240" width="14.140625" style="63" customWidth="1"/>
    <col min="9241" max="9241" width="16" style="63" customWidth="1"/>
    <col min="9242" max="9242" width="16.42578125" style="63" customWidth="1"/>
    <col min="9243" max="9246" width="8.28515625" style="63" customWidth="1"/>
    <col min="9247" max="9472" width="9.140625" style="63"/>
    <col min="9473" max="9473" width="5.7109375" style="63" customWidth="1"/>
    <col min="9474" max="9474" width="19" style="63" customWidth="1"/>
    <col min="9475" max="9475" width="18" style="63" customWidth="1"/>
    <col min="9476" max="9477" width="16.7109375" style="63" customWidth="1"/>
    <col min="9478" max="9478" width="13.140625" style="63" customWidth="1"/>
    <col min="9479" max="9479" width="18.28515625" style="63" customWidth="1"/>
    <col min="9480" max="9480" width="16.140625" style="63" customWidth="1"/>
    <col min="9481" max="9481" width="14" style="63" customWidth="1"/>
    <col min="9482" max="9482" width="15.28515625" style="63" customWidth="1"/>
    <col min="9483" max="9483" width="16.5703125" style="63" customWidth="1"/>
    <col min="9484" max="9484" width="15" style="63" customWidth="1"/>
    <col min="9485" max="9485" width="15.7109375" style="63" customWidth="1"/>
    <col min="9486" max="9486" width="13.85546875" style="63" customWidth="1"/>
    <col min="9487" max="9487" width="13" style="63" customWidth="1"/>
    <col min="9488" max="9488" width="13.42578125" style="63" customWidth="1"/>
    <col min="9489" max="9490" width="11.7109375" style="63" customWidth="1"/>
    <col min="9491" max="9493" width="8.28515625" style="63" customWidth="1"/>
    <col min="9494" max="9494" width="14" style="63" customWidth="1"/>
    <col min="9495" max="9495" width="12.7109375" style="63" customWidth="1"/>
    <col min="9496" max="9496" width="14.140625" style="63" customWidth="1"/>
    <col min="9497" max="9497" width="16" style="63" customWidth="1"/>
    <col min="9498" max="9498" width="16.42578125" style="63" customWidth="1"/>
    <col min="9499" max="9502" width="8.28515625" style="63" customWidth="1"/>
    <col min="9503" max="9728" width="9.140625" style="63"/>
    <col min="9729" max="9729" width="5.7109375" style="63" customWidth="1"/>
    <col min="9730" max="9730" width="19" style="63" customWidth="1"/>
    <col min="9731" max="9731" width="18" style="63" customWidth="1"/>
    <col min="9732" max="9733" width="16.7109375" style="63" customWidth="1"/>
    <col min="9734" max="9734" width="13.140625" style="63" customWidth="1"/>
    <col min="9735" max="9735" width="18.28515625" style="63" customWidth="1"/>
    <col min="9736" max="9736" width="16.140625" style="63" customWidth="1"/>
    <col min="9737" max="9737" width="14" style="63" customWidth="1"/>
    <col min="9738" max="9738" width="15.28515625" style="63" customWidth="1"/>
    <col min="9739" max="9739" width="16.5703125" style="63" customWidth="1"/>
    <col min="9740" max="9740" width="15" style="63" customWidth="1"/>
    <col min="9741" max="9741" width="15.7109375" style="63" customWidth="1"/>
    <col min="9742" max="9742" width="13.85546875" style="63" customWidth="1"/>
    <col min="9743" max="9743" width="13" style="63" customWidth="1"/>
    <col min="9744" max="9744" width="13.42578125" style="63" customWidth="1"/>
    <col min="9745" max="9746" width="11.7109375" style="63" customWidth="1"/>
    <col min="9747" max="9749" width="8.28515625" style="63" customWidth="1"/>
    <col min="9750" max="9750" width="14" style="63" customWidth="1"/>
    <col min="9751" max="9751" width="12.7109375" style="63" customWidth="1"/>
    <col min="9752" max="9752" width="14.140625" style="63" customWidth="1"/>
    <col min="9753" max="9753" width="16" style="63" customWidth="1"/>
    <col min="9754" max="9754" width="16.42578125" style="63" customWidth="1"/>
    <col min="9755" max="9758" width="8.28515625" style="63" customWidth="1"/>
    <col min="9759" max="9984" width="9.140625" style="63"/>
    <col min="9985" max="9985" width="5.7109375" style="63" customWidth="1"/>
    <col min="9986" max="9986" width="19" style="63" customWidth="1"/>
    <col min="9987" max="9987" width="18" style="63" customWidth="1"/>
    <col min="9988" max="9989" width="16.7109375" style="63" customWidth="1"/>
    <col min="9990" max="9990" width="13.140625" style="63" customWidth="1"/>
    <col min="9991" max="9991" width="18.28515625" style="63" customWidth="1"/>
    <col min="9992" max="9992" width="16.140625" style="63" customWidth="1"/>
    <col min="9993" max="9993" width="14" style="63" customWidth="1"/>
    <col min="9994" max="9994" width="15.28515625" style="63" customWidth="1"/>
    <col min="9995" max="9995" width="16.5703125" style="63" customWidth="1"/>
    <col min="9996" max="9996" width="15" style="63" customWidth="1"/>
    <col min="9997" max="9997" width="15.7109375" style="63" customWidth="1"/>
    <col min="9998" max="9998" width="13.85546875" style="63" customWidth="1"/>
    <col min="9999" max="9999" width="13" style="63" customWidth="1"/>
    <col min="10000" max="10000" width="13.42578125" style="63" customWidth="1"/>
    <col min="10001" max="10002" width="11.7109375" style="63" customWidth="1"/>
    <col min="10003" max="10005" width="8.28515625" style="63" customWidth="1"/>
    <col min="10006" max="10006" width="14" style="63" customWidth="1"/>
    <col min="10007" max="10007" width="12.7109375" style="63" customWidth="1"/>
    <col min="10008" max="10008" width="14.140625" style="63" customWidth="1"/>
    <col min="10009" max="10009" width="16" style="63" customWidth="1"/>
    <col min="10010" max="10010" width="16.42578125" style="63" customWidth="1"/>
    <col min="10011" max="10014" width="8.28515625" style="63" customWidth="1"/>
    <col min="10015" max="10240" width="9.140625" style="63"/>
    <col min="10241" max="10241" width="5.7109375" style="63" customWidth="1"/>
    <col min="10242" max="10242" width="19" style="63" customWidth="1"/>
    <col min="10243" max="10243" width="18" style="63" customWidth="1"/>
    <col min="10244" max="10245" width="16.7109375" style="63" customWidth="1"/>
    <col min="10246" max="10246" width="13.140625" style="63" customWidth="1"/>
    <col min="10247" max="10247" width="18.28515625" style="63" customWidth="1"/>
    <col min="10248" max="10248" width="16.140625" style="63" customWidth="1"/>
    <col min="10249" max="10249" width="14" style="63" customWidth="1"/>
    <col min="10250" max="10250" width="15.28515625" style="63" customWidth="1"/>
    <col min="10251" max="10251" width="16.5703125" style="63" customWidth="1"/>
    <col min="10252" max="10252" width="15" style="63" customWidth="1"/>
    <col min="10253" max="10253" width="15.7109375" style="63" customWidth="1"/>
    <col min="10254" max="10254" width="13.85546875" style="63" customWidth="1"/>
    <col min="10255" max="10255" width="13" style="63" customWidth="1"/>
    <col min="10256" max="10256" width="13.42578125" style="63" customWidth="1"/>
    <col min="10257" max="10258" width="11.7109375" style="63" customWidth="1"/>
    <col min="10259" max="10261" width="8.28515625" style="63" customWidth="1"/>
    <col min="10262" max="10262" width="14" style="63" customWidth="1"/>
    <col min="10263" max="10263" width="12.7109375" style="63" customWidth="1"/>
    <col min="10264" max="10264" width="14.140625" style="63" customWidth="1"/>
    <col min="10265" max="10265" width="16" style="63" customWidth="1"/>
    <col min="10266" max="10266" width="16.42578125" style="63" customWidth="1"/>
    <col min="10267" max="10270" width="8.28515625" style="63" customWidth="1"/>
    <col min="10271" max="10496" width="9.140625" style="63"/>
    <col min="10497" max="10497" width="5.7109375" style="63" customWidth="1"/>
    <col min="10498" max="10498" width="19" style="63" customWidth="1"/>
    <col min="10499" max="10499" width="18" style="63" customWidth="1"/>
    <col min="10500" max="10501" width="16.7109375" style="63" customWidth="1"/>
    <col min="10502" max="10502" width="13.140625" style="63" customWidth="1"/>
    <col min="10503" max="10503" width="18.28515625" style="63" customWidth="1"/>
    <col min="10504" max="10504" width="16.140625" style="63" customWidth="1"/>
    <col min="10505" max="10505" width="14" style="63" customWidth="1"/>
    <col min="10506" max="10506" width="15.28515625" style="63" customWidth="1"/>
    <col min="10507" max="10507" width="16.5703125" style="63" customWidth="1"/>
    <col min="10508" max="10508" width="15" style="63" customWidth="1"/>
    <col min="10509" max="10509" width="15.7109375" style="63" customWidth="1"/>
    <col min="10510" max="10510" width="13.85546875" style="63" customWidth="1"/>
    <col min="10511" max="10511" width="13" style="63" customWidth="1"/>
    <col min="10512" max="10512" width="13.42578125" style="63" customWidth="1"/>
    <col min="10513" max="10514" width="11.7109375" style="63" customWidth="1"/>
    <col min="10515" max="10517" width="8.28515625" style="63" customWidth="1"/>
    <col min="10518" max="10518" width="14" style="63" customWidth="1"/>
    <col min="10519" max="10519" width="12.7109375" style="63" customWidth="1"/>
    <col min="10520" max="10520" width="14.140625" style="63" customWidth="1"/>
    <col min="10521" max="10521" width="16" style="63" customWidth="1"/>
    <col min="10522" max="10522" width="16.42578125" style="63" customWidth="1"/>
    <col min="10523" max="10526" width="8.28515625" style="63" customWidth="1"/>
    <col min="10527" max="10752" width="9.140625" style="63"/>
    <col min="10753" max="10753" width="5.7109375" style="63" customWidth="1"/>
    <col min="10754" max="10754" width="19" style="63" customWidth="1"/>
    <col min="10755" max="10755" width="18" style="63" customWidth="1"/>
    <col min="10756" max="10757" width="16.7109375" style="63" customWidth="1"/>
    <col min="10758" max="10758" width="13.140625" style="63" customWidth="1"/>
    <col min="10759" max="10759" width="18.28515625" style="63" customWidth="1"/>
    <col min="10760" max="10760" width="16.140625" style="63" customWidth="1"/>
    <col min="10761" max="10761" width="14" style="63" customWidth="1"/>
    <col min="10762" max="10762" width="15.28515625" style="63" customWidth="1"/>
    <col min="10763" max="10763" width="16.5703125" style="63" customWidth="1"/>
    <col min="10764" max="10764" width="15" style="63" customWidth="1"/>
    <col min="10765" max="10765" width="15.7109375" style="63" customWidth="1"/>
    <col min="10766" max="10766" width="13.85546875" style="63" customWidth="1"/>
    <col min="10767" max="10767" width="13" style="63" customWidth="1"/>
    <col min="10768" max="10768" width="13.42578125" style="63" customWidth="1"/>
    <col min="10769" max="10770" width="11.7109375" style="63" customWidth="1"/>
    <col min="10771" max="10773" width="8.28515625" style="63" customWidth="1"/>
    <col min="10774" max="10774" width="14" style="63" customWidth="1"/>
    <col min="10775" max="10775" width="12.7109375" style="63" customWidth="1"/>
    <col min="10776" max="10776" width="14.140625" style="63" customWidth="1"/>
    <col min="10777" max="10777" width="16" style="63" customWidth="1"/>
    <col min="10778" max="10778" width="16.42578125" style="63" customWidth="1"/>
    <col min="10779" max="10782" width="8.28515625" style="63" customWidth="1"/>
    <col min="10783" max="11008" width="9.140625" style="63"/>
    <col min="11009" max="11009" width="5.7109375" style="63" customWidth="1"/>
    <col min="11010" max="11010" width="19" style="63" customWidth="1"/>
    <col min="11011" max="11011" width="18" style="63" customWidth="1"/>
    <col min="11012" max="11013" width="16.7109375" style="63" customWidth="1"/>
    <col min="11014" max="11014" width="13.140625" style="63" customWidth="1"/>
    <col min="11015" max="11015" width="18.28515625" style="63" customWidth="1"/>
    <col min="11016" max="11016" width="16.140625" style="63" customWidth="1"/>
    <col min="11017" max="11017" width="14" style="63" customWidth="1"/>
    <col min="11018" max="11018" width="15.28515625" style="63" customWidth="1"/>
    <col min="11019" max="11019" width="16.5703125" style="63" customWidth="1"/>
    <col min="11020" max="11020" width="15" style="63" customWidth="1"/>
    <col min="11021" max="11021" width="15.7109375" style="63" customWidth="1"/>
    <col min="11022" max="11022" width="13.85546875" style="63" customWidth="1"/>
    <col min="11023" max="11023" width="13" style="63" customWidth="1"/>
    <col min="11024" max="11024" width="13.42578125" style="63" customWidth="1"/>
    <col min="11025" max="11026" width="11.7109375" style="63" customWidth="1"/>
    <col min="11027" max="11029" width="8.28515625" style="63" customWidth="1"/>
    <col min="11030" max="11030" width="14" style="63" customWidth="1"/>
    <col min="11031" max="11031" width="12.7109375" style="63" customWidth="1"/>
    <col min="11032" max="11032" width="14.140625" style="63" customWidth="1"/>
    <col min="11033" max="11033" width="16" style="63" customWidth="1"/>
    <col min="11034" max="11034" width="16.42578125" style="63" customWidth="1"/>
    <col min="11035" max="11038" width="8.28515625" style="63" customWidth="1"/>
    <col min="11039" max="11264" width="9.140625" style="63"/>
    <col min="11265" max="11265" width="5.7109375" style="63" customWidth="1"/>
    <col min="11266" max="11266" width="19" style="63" customWidth="1"/>
    <col min="11267" max="11267" width="18" style="63" customWidth="1"/>
    <col min="11268" max="11269" width="16.7109375" style="63" customWidth="1"/>
    <col min="11270" max="11270" width="13.140625" style="63" customWidth="1"/>
    <col min="11271" max="11271" width="18.28515625" style="63" customWidth="1"/>
    <col min="11272" max="11272" width="16.140625" style="63" customWidth="1"/>
    <col min="11273" max="11273" width="14" style="63" customWidth="1"/>
    <col min="11274" max="11274" width="15.28515625" style="63" customWidth="1"/>
    <col min="11275" max="11275" width="16.5703125" style="63" customWidth="1"/>
    <col min="11276" max="11276" width="15" style="63" customWidth="1"/>
    <col min="11277" max="11277" width="15.7109375" style="63" customWidth="1"/>
    <col min="11278" max="11278" width="13.85546875" style="63" customWidth="1"/>
    <col min="11279" max="11279" width="13" style="63" customWidth="1"/>
    <col min="11280" max="11280" width="13.42578125" style="63" customWidth="1"/>
    <col min="11281" max="11282" width="11.7109375" style="63" customWidth="1"/>
    <col min="11283" max="11285" width="8.28515625" style="63" customWidth="1"/>
    <col min="11286" max="11286" width="14" style="63" customWidth="1"/>
    <col min="11287" max="11287" width="12.7109375" style="63" customWidth="1"/>
    <col min="11288" max="11288" width="14.140625" style="63" customWidth="1"/>
    <col min="11289" max="11289" width="16" style="63" customWidth="1"/>
    <col min="11290" max="11290" width="16.42578125" style="63" customWidth="1"/>
    <col min="11291" max="11294" width="8.28515625" style="63" customWidth="1"/>
    <col min="11295" max="11520" width="9.140625" style="63"/>
    <col min="11521" max="11521" width="5.7109375" style="63" customWidth="1"/>
    <col min="11522" max="11522" width="19" style="63" customWidth="1"/>
    <col min="11523" max="11523" width="18" style="63" customWidth="1"/>
    <col min="11524" max="11525" width="16.7109375" style="63" customWidth="1"/>
    <col min="11526" max="11526" width="13.140625" style="63" customWidth="1"/>
    <col min="11527" max="11527" width="18.28515625" style="63" customWidth="1"/>
    <col min="11528" max="11528" width="16.140625" style="63" customWidth="1"/>
    <col min="11529" max="11529" width="14" style="63" customWidth="1"/>
    <col min="11530" max="11530" width="15.28515625" style="63" customWidth="1"/>
    <col min="11531" max="11531" width="16.5703125" style="63" customWidth="1"/>
    <col min="11532" max="11532" width="15" style="63" customWidth="1"/>
    <col min="11533" max="11533" width="15.7109375" style="63" customWidth="1"/>
    <col min="11534" max="11534" width="13.85546875" style="63" customWidth="1"/>
    <col min="11535" max="11535" width="13" style="63" customWidth="1"/>
    <col min="11536" max="11536" width="13.42578125" style="63" customWidth="1"/>
    <col min="11537" max="11538" width="11.7109375" style="63" customWidth="1"/>
    <col min="11539" max="11541" width="8.28515625" style="63" customWidth="1"/>
    <col min="11542" max="11542" width="14" style="63" customWidth="1"/>
    <col min="11543" max="11543" width="12.7109375" style="63" customWidth="1"/>
    <col min="11544" max="11544" width="14.140625" style="63" customWidth="1"/>
    <col min="11545" max="11545" width="16" style="63" customWidth="1"/>
    <col min="11546" max="11546" width="16.42578125" style="63" customWidth="1"/>
    <col min="11547" max="11550" width="8.28515625" style="63" customWidth="1"/>
    <col min="11551" max="11776" width="9.140625" style="63"/>
    <col min="11777" max="11777" width="5.7109375" style="63" customWidth="1"/>
    <col min="11778" max="11778" width="19" style="63" customWidth="1"/>
    <col min="11779" max="11779" width="18" style="63" customWidth="1"/>
    <col min="11780" max="11781" width="16.7109375" style="63" customWidth="1"/>
    <col min="11782" max="11782" width="13.140625" style="63" customWidth="1"/>
    <col min="11783" max="11783" width="18.28515625" style="63" customWidth="1"/>
    <col min="11784" max="11784" width="16.140625" style="63" customWidth="1"/>
    <col min="11785" max="11785" width="14" style="63" customWidth="1"/>
    <col min="11786" max="11786" width="15.28515625" style="63" customWidth="1"/>
    <col min="11787" max="11787" width="16.5703125" style="63" customWidth="1"/>
    <col min="11788" max="11788" width="15" style="63" customWidth="1"/>
    <col min="11789" max="11789" width="15.7109375" style="63" customWidth="1"/>
    <col min="11790" max="11790" width="13.85546875" style="63" customWidth="1"/>
    <col min="11791" max="11791" width="13" style="63" customWidth="1"/>
    <col min="11792" max="11792" width="13.42578125" style="63" customWidth="1"/>
    <col min="11793" max="11794" width="11.7109375" style="63" customWidth="1"/>
    <col min="11795" max="11797" width="8.28515625" style="63" customWidth="1"/>
    <col min="11798" max="11798" width="14" style="63" customWidth="1"/>
    <col min="11799" max="11799" width="12.7109375" style="63" customWidth="1"/>
    <col min="11800" max="11800" width="14.140625" style="63" customWidth="1"/>
    <col min="11801" max="11801" width="16" style="63" customWidth="1"/>
    <col min="11802" max="11802" width="16.42578125" style="63" customWidth="1"/>
    <col min="11803" max="11806" width="8.28515625" style="63" customWidth="1"/>
    <col min="11807" max="12032" width="9.140625" style="63"/>
    <col min="12033" max="12033" width="5.7109375" style="63" customWidth="1"/>
    <col min="12034" max="12034" width="19" style="63" customWidth="1"/>
    <col min="12035" max="12035" width="18" style="63" customWidth="1"/>
    <col min="12036" max="12037" width="16.7109375" style="63" customWidth="1"/>
    <col min="12038" max="12038" width="13.140625" style="63" customWidth="1"/>
    <col min="12039" max="12039" width="18.28515625" style="63" customWidth="1"/>
    <col min="12040" max="12040" width="16.140625" style="63" customWidth="1"/>
    <col min="12041" max="12041" width="14" style="63" customWidth="1"/>
    <col min="12042" max="12042" width="15.28515625" style="63" customWidth="1"/>
    <col min="12043" max="12043" width="16.5703125" style="63" customWidth="1"/>
    <col min="12044" max="12044" width="15" style="63" customWidth="1"/>
    <col min="12045" max="12045" width="15.7109375" style="63" customWidth="1"/>
    <col min="12046" max="12046" width="13.85546875" style="63" customWidth="1"/>
    <col min="12047" max="12047" width="13" style="63" customWidth="1"/>
    <col min="12048" max="12048" width="13.42578125" style="63" customWidth="1"/>
    <col min="12049" max="12050" width="11.7109375" style="63" customWidth="1"/>
    <col min="12051" max="12053" width="8.28515625" style="63" customWidth="1"/>
    <col min="12054" max="12054" width="14" style="63" customWidth="1"/>
    <col min="12055" max="12055" width="12.7109375" style="63" customWidth="1"/>
    <col min="12056" max="12056" width="14.140625" style="63" customWidth="1"/>
    <col min="12057" max="12057" width="16" style="63" customWidth="1"/>
    <col min="12058" max="12058" width="16.42578125" style="63" customWidth="1"/>
    <col min="12059" max="12062" width="8.28515625" style="63" customWidth="1"/>
    <col min="12063" max="12288" width="9.140625" style="63"/>
    <col min="12289" max="12289" width="5.7109375" style="63" customWidth="1"/>
    <col min="12290" max="12290" width="19" style="63" customWidth="1"/>
    <col min="12291" max="12291" width="18" style="63" customWidth="1"/>
    <col min="12292" max="12293" width="16.7109375" style="63" customWidth="1"/>
    <col min="12294" max="12294" width="13.140625" style="63" customWidth="1"/>
    <col min="12295" max="12295" width="18.28515625" style="63" customWidth="1"/>
    <col min="12296" max="12296" width="16.140625" style="63" customWidth="1"/>
    <col min="12297" max="12297" width="14" style="63" customWidth="1"/>
    <col min="12298" max="12298" width="15.28515625" style="63" customWidth="1"/>
    <col min="12299" max="12299" width="16.5703125" style="63" customWidth="1"/>
    <col min="12300" max="12300" width="15" style="63" customWidth="1"/>
    <col min="12301" max="12301" width="15.7109375" style="63" customWidth="1"/>
    <col min="12302" max="12302" width="13.85546875" style="63" customWidth="1"/>
    <col min="12303" max="12303" width="13" style="63" customWidth="1"/>
    <col min="12304" max="12304" width="13.42578125" style="63" customWidth="1"/>
    <col min="12305" max="12306" width="11.7109375" style="63" customWidth="1"/>
    <col min="12307" max="12309" width="8.28515625" style="63" customWidth="1"/>
    <col min="12310" max="12310" width="14" style="63" customWidth="1"/>
    <col min="12311" max="12311" width="12.7109375" style="63" customWidth="1"/>
    <col min="12312" max="12312" width="14.140625" style="63" customWidth="1"/>
    <col min="12313" max="12313" width="16" style="63" customWidth="1"/>
    <col min="12314" max="12314" width="16.42578125" style="63" customWidth="1"/>
    <col min="12315" max="12318" width="8.28515625" style="63" customWidth="1"/>
    <col min="12319" max="12544" width="9.140625" style="63"/>
    <col min="12545" max="12545" width="5.7109375" style="63" customWidth="1"/>
    <col min="12546" max="12546" width="19" style="63" customWidth="1"/>
    <col min="12547" max="12547" width="18" style="63" customWidth="1"/>
    <col min="12548" max="12549" width="16.7109375" style="63" customWidth="1"/>
    <col min="12550" max="12550" width="13.140625" style="63" customWidth="1"/>
    <col min="12551" max="12551" width="18.28515625" style="63" customWidth="1"/>
    <col min="12552" max="12552" width="16.140625" style="63" customWidth="1"/>
    <col min="12553" max="12553" width="14" style="63" customWidth="1"/>
    <col min="12554" max="12554" width="15.28515625" style="63" customWidth="1"/>
    <col min="12555" max="12555" width="16.5703125" style="63" customWidth="1"/>
    <col min="12556" max="12556" width="15" style="63" customWidth="1"/>
    <col min="12557" max="12557" width="15.7109375" style="63" customWidth="1"/>
    <col min="12558" max="12558" width="13.85546875" style="63" customWidth="1"/>
    <col min="12559" max="12559" width="13" style="63" customWidth="1"/>
    <col min="12560" max="12560" width="13.42578125" style="63" customWidth="1"/>
    <col min="12561" max="12562" width="11.7109375" style="63" customWidth="1"/>
    <col min="12563" max="12565" width="8.28515625" style="63" customWidth="1"/>
    <col min="12566" max="12566" width="14" style="63" customWidth="1"/>
    <col min="12567" max="12567" width="12.7109375" style="63" customWidth="1"/>
    <col min="12568" max="12568" width="14.140625" style="63" customWidth="1"/>
    <col min="12569" max="12569" width="16" style="63" customWidth="1"/>
    <col min="12570" max="12570" width="16.42578125" style="63" customWidth="1"/>
    <col min="12571" max="12574" width="8.28515625" style="63" customWidth="1"/>
    <col min="12575" max="12800" width="9.140625" style="63"/>
    <col min="12801" max="12801" width="5.7109375" style="63" customWidth="1"/>
    <col min="12802" max="12802" width="19" style="63" customWidth="1"/>
    <col min="12803" max="12803" width="18" style="63" customWidth="1"/>
    <col min="12804" max="12805" width="16.7109375" style="63" customWidth="1"/>
    <col min="12806" max="12806" width="13.140625" style="63" customWidth="1"/>
    <col min="12807" max="12807" width="18.28515625" style="63" customWidth="1"/>
    <col min="12808" max="12808" width="16.140625" style="63" customWidth="1"/>
    <col min="12809" max="12809" width="14" style="63" customWidth="1"/>
    <col min="12810" max="12810" width="15.28515625" style="63" customWidth="1"/>
    <col min="12811" max="12811" width="16.5703125" style="63" customWidth="1"/>
    <col min="12812" max="12812" width="15" style="63" customWidth="1"/>
    <col min="12813" max="12813" width="15.7109375" style="63" customWidth="1"/>
    <col min="12814" max="12814" width="13.85546875" style="63" customWidth="1"/>
    <col min="12815" max="12815" width="13" style="63" customWidth="1"/>
    <col min="12816" max="12816" width="13.42578125" style="63" customWidth="1"/>
    <col min="12817" max="12818" width="11.7109375" style="63" customWidth="1"/>
    <col min="12819" max="12821" width="8.28515625" style="63" customWidth="1"/>
    <col min="12822" max="12822" width="14" style="63" customWidth="1"/>
    <col min="12823" max="12823" width="12.7109375" style="63" customWidth="1"/>
    <col min="12824" max="12824" width="14.140625" style="63" customWidth="1"/>
    <col min="12825" max="12825" width="16" style="63" customWidth="1"/>
    <col min="12826" max="12826" width="16.42578125" style="63" customWidth="1"/>
    <col min="12827" max="12830" width="8.28515625" style="63" customWidth="1"/>
    <col min="12831" max="13056" width="9.140625" style="63"/>
    <col min="13057" max="13057" width="5.7109375" style="63" customWidth="1"/>
    <col min="13058" max="13058" width="19" style="63" customWidth="1"/>
    <col min="13059" max="13059" width="18" style="63" customWidth="1"/>
    <col min="13060" max="13061" width="16.7109375" style="63" customWidth="1"/>
    <col min="13062" max="13062" width="13.140625" style="63" customWidth="1"/>
    <col min="13063" max="13063" width="18.28515625" style="63" customWidth="1"/>
    <col min="13064" max="13064" width="16.140625" style="63" customWidth="1"/>
    <col min="13065" max="13065" width="14" style="63" customWidth="1"/>
    <col min="13066" max="13066" width="15.28515625" style="63" customWidth="1"/>
    <col min="13067" max="13067" width="16.5703125" style="63" customWidth="1"/>
    <col min="13068" max="13068" width="15" style="63" customWidth="1"/>
    <col min="13069" max="13069" width="15.7109375" style="63" customWidth="1"/>
    <col min="13070" max="13070" width="13.85546875" style="63" customWidth="1"/>
    <col min="13071" max="13071" width="13" style="63" customWidth="1"/>
    <col min="13072" max="13072" width="13.42578125" style="63" customWidth="1"/>
    <col min="13073" max="13074" width="11.7109375" style="63" customWidth="1"/>
    <col min="13075" max="13077" width="8.28515625" style="63" customWidth="1"/>
    <col min="13078" max="13078" width="14" style="63" customWidth="1"/>
    <col min="13079" max="13079" width="12.7109375" style="63" customWidth="1"/>
    <col min="13080" max="13080" width="14.140625" style="63" customWidth="1"/>
    <col min="13081" max="13081" width="16" style="63" customWidth="1"/>
    <col min="13082" max="13082" width="16.42578125" style="63" customWidth="1"/>
    <col min="13083" max="13086" width="8.28515625" style="63" customWidth="1"/>
    <col min="13087" max="13312" width="9.140625" style="63"/>
    <col min="13313" max="13313" width="5.7109375" style="63" customWidth="1"/>
    <col min="13314" max="13314" width="19" style="63" customWidth="1"/>
    <col min="13315" max="13315" width="18" style="63" customWidth="1"/>
    <col min="13316" max="13317" width="16.7109375" style="63" customWidth="1"/>
    <col min="13318" max="13318" width="13.140625" style="63" customWidth="1"/>
    <col min="13319" max="13319" width="18.28515625" style="63" customWidth="1"/>
    <col min="13320" max="13320" width="16.140625" style="63" customWidth="1"/>
    <col min="13321" max="13321" width="14" style="63" customWidth="1"/>
    <col min="13322" max="13322" width="15.28515625" style="63" customWidth="1"/>
    <col min="13323" max="13323" width="16.5703125" style="63" customWidth="1"/>
    <col min="13324" max="13324" width="15" style="63" customWidth="1"/>
    <col min="13325" max="13325" width="15.7109375" style="63" customWidth="1"/>
    <col min="13326" max="13326" width="13.85546875" style="63" customWidth="1"/>
    <col min="13327" max="13327" width="13" style="63" customWidth="1"/>
    <col min="13328" max="13328" width="13.42578125" style="63" customWidth="1"/>
    <col min="13329" max="13330" width="11.7109375" style="63" customWidth="1"/>
    <col min="13331" max="13333" width="8.28515625" style="63" customWidth="1"/>
    <col min="13334" max="13334" width="14" style="63" customWidth="1"/>
    <col min="13335" max="13335" width="12.7109375" style="63" customWidth="1"/>
    <col min="13336" max="13336" width="14.140625" style="63" customWidth="1"/>
    <col min="13337" max="13337" width="16" style="63" customWidth="1"/>
    <col min="13338" max="13338" width="16.42578125" style="63" customWidth="1"/>
    <col min="13339" max="13342" width="8.28515625" style="63" customWidth="1"/>
    <col min="13343" max="13568" width="9.140625" style="63"/>
    <col min="13569" max="13569" width="5.7109375" style="63" customWidth="1"/>
    <col min="13570" max="13570" width="19" style="63" customWidth="1"/>
    <col min="13571" max="13571" width="18" style="63" customWidth="1"/>
    <col min="13572" max="13573" width="16.7109375" style="63" customWidth="1"/>
    <col min="13574" max="13574" width="13.140625" style="63" customWidth="1"/>
    <col min="13575" max="13575" width="18.28515625" style="63" customWidth="1"/>
    <col min="13576" max="13576" width="16.140625" style="63" customWidth="1"/>
    <col min="13577" max="13577" width="14" style="63" customWidth="1"/>
    <col min="13578" max="13578" width="15.28515625" style="63" customWidth="1"/>
    <col min="13579" max="13579" width="16.5703125" style="63" customWidth="1"/>
    <col min="13580" max="13580" width="15" style="63" customWidth="1"/>
    <col min="13581" max="13581" width="15.7109375" style="63" customWidth="1"/>
    <col min="13582" max="13582" width="13.85546875" style="63" customWidth="1"/>
    <col min="13583" max="13583" width="13" style="63" customWidth="1"/>
    <col min="13584" max="13584" width="13.42578125" style="63" customWidth="1"/>
    <col min="13585" max="13586" width="11.7109375" style="63" customWidth="1"/>
    <col min="13587" max="13589" width="8.28515625" style="63" customWidth="1"/>
    <col min="13590" max="13590" width="14" style="63" customWidth="1"/>
    <col min="13591" max="13591" width="12.7109375" style="63" customWidth="1"/>
    <col min="13592" max="13592" width="14.140625" style="63" customWidth="1"/>
    <col min="13593" max="13593" width="16" style="63" customWidth="1"/>
    <col min="13594" max="13594" width="16.42578125" style="63" customWidth="1"/>
    <col min="13595" max="13598" width="8.28515625" style="63" customWidth="1"/>
    <col min="13599" max="13824" width="9.140625" style="63"/>
    <col min="13825" max="13825" width="5.7109375" style="63" customWidth="1"/>
    <col min="13826" max="13826" width="19" style="63" customWidth="1"/>
    <col min="13827" max="13827" width="18" style="63" customWidth="1"/>
    <col min="13828" max="13829" width="16.7109375" style="63" customWidth="1"/>
    <col min="13830" max="13830" width="13.140625" style="63" customWidth="1"/>
    <col min="13831" max="13831" width="18.28515625" style="63" customWidth="1"/>
    <col min="13832" max="13832" width="16.140625" style="63" customWidth="1"/>
    <col min="13833" max="13833" width="14" style="63" customWidth="1"/>
    <col min="13834" max="13834" width="15.28515625" style="63" customWidth="1"/>
    <col min="13835" max="13835" width="16.5703125" style="63" customWidth="1"/>
    <col min="13836" max="13836" width="15" style="63" customWidth="1"/>
    <col min="13837" max="13837" width="15.7109375" style="63" customWidth="1"/>
    <col min="13838" max="13838" width="13.85546875" style="63" customWidth="1"/>
    <col min="13839" max="13839" width="13" style="63" customWidth="1"/>
    <col min="13840" max="13840" width="13.42578125" style="63" customWidth="1"/>
    <col min="13841" max="13842" width="11.7109375" style="63" customWidth="1"/>
    <col min="13843" max="13845" width="8.28515625" style="63" customWidth="1"/>
    <col min="13846" max="13846" width="14" style="63" customWidth="1"/>
    <col min="13847" max="13847" width="12.7109375" style="63" customWidth="1"/>
    <col min="13848" max="13848" width="14.140625" style="63" customWidth="1"/>
    <col min="13849" max="13849" width="16" style="63" customWidth="1"/>
    <col min="13850" max="13850" width="16.42578125" style="63" customWidth="1"/>
    <col min="13851" max="13854" width="8.28515625" style="63" customWidth="1"/>
    <col min="13855" max="14080" width="9.140625" style="63"/>
    <col min="14081" max="14081" width="5.7109375" style="63" customWidth="1"/>
    <col min="14082" max="14082" width="19" style="63" customWidth="1"/>
    <col min="14083" max="14083" width="18" style="63" customWidth="1"/>
    <col min="14084" max="14085" width="16.7109375" style="63" customWidth="1"/>
    <col min="14086" max="14086" width="13.140625" style="63" customWidth="1"/>
    <col min="14087" max="14087" width="18.28515625" style="63" customWidth="1"/>
    <col min="14088" max="14088" width="16.140625" style="63" customWidth="1"/>
    <col min="14089" max="14089" width="14" style="63" customWidth="1"/>
    <col min="14090" max="14090" width="15.28515625" style="63" customWidth="1"/>
    <col min="14091" max="14091" width="16.5703125" style="63" customWidth="1"/>
    <col min="14092" max="14092" width="15" style="63" customWidth="1"/>
    <col min="14093" max="14093" width="15.7109375" style="63" customWidth="1"/>
    <col min="14094" max="14094" width="13.85546875" style="63" customWidth="1"/>
    <col min="14095" max="14095" width="13" style="63" customWidth="1"/>
    <col min="14096" max="14096" width="13.42578125" style="63" customWidth="1"/>
    <col min="14097" max="14098" width="11.7109375" style="63" customWidth="1"/>
    <col min="14099" max="14101" width="8.28515625" style="63" customWidth="1"/>
    <col min="14102" max="14102" width="14" style="63" customWidth="1"/>
    <col min="14103" max="14103" width="12.7109375" style="63" customWidth="1"/>
    <col min="14104" max="14104" width="14.140625" style="63" customWidth="1"/>
    <col min="14105" max="14105" width="16" style="63" customWidth="1"/>
    <col min="14106" max="14106" width="16.42578125" style="63" customWidth="1"/>
    <col min="14107" max="14110" width="8.28515625" style="63" customWidth="1"/>
    <col min="14111" max="14336" width="9.140625" style="63"/>
    <col min="14337" max="14337" width="5.7109375" style="63" customWidth="1"/>
    <col min="14338" max="14338" width="19" style="63" customWidth="1"/>
    <col min="14339" max="14339" width="18" style="63" customWidth="1"/>
    <col min="14340" max="14341" width="16.7109375" style="63" customWidth="1"/>
    <col min="14342" max="14342" width="13.140625" style="63" customWidth="1"/>
    <col min="14343" max="14343" width="18.28515625" style="63" customWidth="1"/>
    <col min="14344" max="14344" width="16.140625" style="63" customWidth="1"/>
    <col min="14345" max="14345" width="14" style="63" customWidth="1"/>
    <col min="14346" max="14346" width="15.28515625" style="63" customWidth="1"/>
    <col min="14347" max="14347" width="16.5703125" style="63" customWidth="1"/>
    <col min="14348" max="14348" width="15" style="63" customWidth="1"/>
    <col min="14349" max="14349" width="15.7109375" style="63" customWidth="1"/>
    <col min="14350" max="14350" width="13.85546875" style="63" customWidth="1"/>
    <col min="14351" max="14351" width="13" style="63" customWidth="1"/>
    <col min="14352" max="14352" width="13.42578125" style="63" customWidth="1"/>
    <col min="14353" max="14354" width="11.7109375" style="63" customWidth="1"/>
    <col min="14355" max="14357" width="8.28515625" style="63" customWidth="1"/>
    <col min="14358" max="14358" width="14" style="63" customWidth="1"/>
    <col min="14359" max="14359" width="12.7109375" style="63" customWidth="1"/>
    <col min="14360" max="14360" width="14.140625" style="63" customWidth="1"/>
    <col min="14361" max="14361" width="16" style="63" customWidth="1"/>
    <col min="14362" max="14362" width="16.42578125" style="63" customWidth="1"/>
    <col min="14363" max="14366" width="8.28515625" style="63" customWidth="1"/>
    <col min="14367" max="14592" width="9.140625" style="63"/>
    <col min="14593" max="14593" width="5.7109375" style="63" customWidth="1"/>
    <col min="14594" max="14594" width="19" style="63" customWidth="1"/>
    <col min="14595" max="14595" width="18" style="63" customWidth="1"/>
    <col min="14596" max="14597" width="16.7109375" style="63" customWidth="1"/>
    <col min="14598" max="14598" width="13.140625" style="63" customWidth="1"/>
    <col min="14599" max="14599" width="18.28515625" style="63" customWidth="1"/>
    <col min="14600" max="14600" width="16.140625" style="63" customWidth="1"/>
    <col min="14601" max="14601" width="14" style="63" customWidth="1"/>
    <col min="14602" max="14602" width="15.28515625" style="63" customWidth="1"/>
    <col min="14603" max="14603" width="16.5703125" style="63" customWidth="1"/>
    <col min="14604" max="14604" width="15" style="63" customWidth="1"/>
    <col min="14605" max="14605" width="15.7109375" style="63" customWidth="1"/>
    <col min="14606" max="14606" width="13.85546875" style="63" customWidth="1"/>
    <col min="14607" max="14607" width="13" style="63" customWidth="1"/>
    <col min="14608" max="14608" width="13.42578125" style="63" customWidth="1"/>
    <col min="14609" max="14610" width="11.7109375" style="63" customWidth="1"/>
    <col min="14611" max="14613" width="8.28515625" style="63" customWidth="1"/>
    <col min="14614" max="14614" width="14" style="63" customWidth="1"/>
    <col min="14615" max="14615" width="12.7109375" style="63" customWidth="1"/>
    <col min="14616" max="14616" width="14.140625" style="63" customWidth="1"/>
    <col min="14617" max="14617" width="16" style="63" customWidth="1"/>
    <col min="14618" max="14618" width="16.42578125" style="63" customWidth="1"/>
    <col min="14619" max="14622" width="8.28515625" style="63" customWidth="1"/>
    <col min="14623" max="14848" width="9.140625" style="63"/>
    <col min="14849" max="14849" width="5.7109375" style="63" customWidth="1"/>
    <col min="14850" max="14850" width="19" style="63" customWidth="1"/>
    <col min="14851" max="14851" width="18" style="63" customWidth="1"/>
    <col min="14852" max="14853" width="16.7109375" style="63" customWidth="1"/>
    <col min="14854" max="14854" width="13.140625" style="63" customWidth="1"/>
    <col min="14855" max="14855" width="18.28515625" style="63" customWidth="1"/>
    <col min="14856" max="14856" width="16.140625" style="63" customWidth="1"/>
    <col min="14857" max="14857" width="14" style="63" customWidth="1"/>
    <col min="14858" max="14858" width="15.28515625" style="63" customWidth="1"/>
    <col min="14859" max="14859" width="16.5703125" style="63" customWidth="1"/>
    <col min="14860" max="14860" width="15" style="63" customWidth="1"/>
    <col min="14861" max="14861" width="15.7109375" style="63" customWidth="1"/>
    <col min="14862" max="14862" width="13.85546875" style="63" customWidth="1"/>
    <col min="14863" max="14863" width="13" style="63" customWidth="1"/>
    <col min="14864" max="14864" width="13.42578125" style="63" customWidth="1"/>
    <col min="14865" max="14866" width="11.7109375" style="63" customWidth="1"/>
    <col min="14867" max="14869" width="8.28515625" style="63" customWidth="1"/>
    <col min="14870" max="14870" width="14" style="63" customWidth="1"/>
    <col min="14871" max="14871" width="12.7109375" style="63" customWidth="1"/>
    <col min="14872" max="14872" width="14.140625" style="63" customWidth="1"/>
    <col min="14873" max="14873" width="16" style="63" customWidth="1"/>
    <col min="14874" max="14874" width="16.42578125" style="63" customWidth="1"/>
    <col min="14875" max="14878" width="8.28515625" style="63" customWidth="1"/>
    <col min="14879" max="15104" width="9.140625" style="63"/>
    <col min="15105" max="15105" width="5.7109375" style="63" customWidth="1"/>
    <col min="15106" max="15106" width="19" style="63" customWidth="1"/>
    <col min="15107" max="15107" width="18" style="63" customWidth="1"/>
    <col min="15108" max="15109" width="16.7109375" style="63" customWidth="1"/>
    <col min="15110" max="15110" width="13.140625" style="63" customWidth="1"/>
    <col min="15111" max="15111" width="18.28515625" style="63" customWidth="1"/>
    <col min="15112" max="15112" width="16.140625" style="63" customWidth="1"/>
    <col min="15113" max="15113" width="14" style="63" customWidth="1"/>
    <col min="15114" max="15114" width="15.28515625" style="63" customWidth="1"/>
    <col min="15115" max="15115" width="16.5703125" style="63" customWidth="1"/>
    <col min="15116" max="15116" width="15" style="63" customWidth="1"/>
    <col min="15117" max="15117" width="15.7109375" style="63" customWidth="1"/>
    <col min="15118" max="15118" width="13.85546875" style="63" customWidth="1"/>
    <col min="15119" max="15119" width="13" style="63" customWidth="1"/>
    <col min="15120" max="15120" width="13.42578125" style="63" customWidth="1"/>
    <col min="15121" max="15122" width="11.7109375" style="63" customWidth="1"/>
    <col min="15123" max="15125" width="8.28515625" style="63" customWidth="1"/>
    <col min="15126" max="15126" width="14" style="63" customWidth="1"/>
    <col min="15127" max="15127" width="12.7109375" style="63" customWidth="1"/>
    <col min="15128" max="15128" width="14.140625" style="63" customWidth="1"/>
    <col min="15129" max="15129" width="16" style="63" customWidth="1"/>
    <col min="15130" max="15130" width="16.42578125" style="63" customWidth="1"/>
    <col min="15131" max="15134" width="8.28515625" style="63" customWidth="1"/>
    <col min="15135" max="15360" width="9.140625" style="63"/>
    <col min="15361" max="15361" width="5.7109375" style="63" customWidth="1"/>
    <col min="15362" max="15362" width="19" style="63" customWidth="1"/>
    <col min="15363" max="15363" width="18" style="63" customWidth="1"/>
    <col min="15364" max="15365" width="16.7109375" style="63" customWidth="1"/>
    <col min="15366" max="15366" width="13.140625" style="63" customWidth="1"/>
    <col min="15367" max="15367" width="18.28515625" style="63" customWidth="1"/>
    <col min="15368" max="15368" width="16.140625" style="63" customWidth="1"/>
    <col min="15369" max="15369" width="14" style="63" customWidth="1"/>
    <col min="15370" max="15370" width="15.28515625" style="63" customWidth="1"/>
    <col min="15371" max="15371" width="16.5703125" style="63" customWidth="1"/>
    <col min="15372" max="15372" width="15" style="63" customWidth="1"/>
    <col min="15373" max="15373" width="15.7109375" style="63" customWidth="1"/>
    <col min="15374" max="15374" width="13.85546875" style="63" customWidth="1"/>
    <col min="15375" max="15375" width="13" style="63" customWidth="1"/>
    <col min="15376" max="15376" width="13.42578125" style="63" customWidth="1"/>
    <col min="15377" max="15378" width="11.7109375" style="63" customWidth="1"/>
    <col min="15379" max="15381" width="8.28515625" style="63" customWidth="1"/>
    <col min="15382" max="15382" width="14" style="63" customWidth="1"/>
    <col min="15383" max="15383" width="12.7109375" style="63" customWidth="1"/>
    <col min="15384" max="15384" width="14.140625" style="63" customWidth="1"/>
    <col min="15385" max="15385" width="16" style="63" customWidth="1"/>
    <col min="15386" max="15386" width="16.42578125" style="63" customWidth="1"/>
    <col min="15387" max="15390" width="8.28515625" style="63" customWidth="1"/>
    <col min="15391" max="15616" width="9.140625" style="63"/>
    <col min="15617" max="15617" width="5.7109375" style="63" customWidth="1"/>
    <col min="15618" max="15618" width="19" style="63" customWidth="1"/>
    <col min="15619" max="15619" width="18" style="63" customWidth="1"/>
    <col min="15620" max="15621" width="16.7109375" style="63" customWidth="1"/>
    <col min="15622" max="15622" width="13.140625" style="63" customWidth="1"/>
    <col min="15623" max="15623" width="18.28515625" style="63" customWidth="1"/>
    <col min="15624" max="15624" width="16.140625" style="63" customWidth="1"/>
    <col min="15625" max="15625" width="14" style="63" customWidth="1"/>
    <col min="15626" max="15626" width="15.28515625" style="63" customWidth="1"/>
    <col min="15627" max="15627" width="16.5703125" style="63" customWidth="1"/>
    <col min="15628" max="15628" width="15" style="63" customWidth="1"/>
    <col min="15629" max="15629" width="15.7109375" style="63" customWidth="1"/>
    <col min="15630" max="15630" width="13.85546875" style="63" customWidth="1"/>
    <col min="15631" max="15631" width="13" style="63" customWidth="1"/>
    <col min="15632" max="15632" width="13.42578125" style="63" customWidth="1"/>
    <col min="15633" max="15634" width="11.7109375" style="63" customWidth="1"/>
    <col min="15635" max="15637" width="8.28515625" style="63" customWidth="1"/>
    <col min="15638" max="15638" width="14" style="63" customWidth="1"/>
    <col min="15639" max="15639" width="12.7109375" style="63" customWidth="1"/>
    <col min="15640" max="15640" width="14.140625" style="63" customWidth="1"/>
    <col min="15641" max="15641" width="16" style="63" customWidth="1"/>
    <col min="15642" max="15642" width="16.42578125" style="63" customWidth="1"/>
    <col min="15643" max="15646" width="8.28515625" style="63" customWidth="1"/>
    <col min="15647" max="15872" width="9.140625" style="63"/>
    <col min="15873" max="15873" width="5.7109375" style="63" customWidth="1"/>
    <col min="15874" max="15874" width="19" style="63" customWidth="1"/>
    <col min="15875" max="15875" width="18" style="63" customWidth="1"/>
    <col min="15876" max="15877" width="16.7109375" style="63" customWidth="1"/>
    <col min="15878" max="15878" width="13.140625" style="63" customWidth="1"/>
    <col min="15879" max="15879" width="18.28515625" style="63" customWidth="1"/>
    <col min="15880" max="15880" width="16.140625" style="63" customWidth="1"/>
    <col min="15881" max="15881" width="14" style="63" customWidth="1"/>
    <col min="15882" max="15882" width="15.28515625" style="63" customWidth="1"/>
    <col min="15883" max="15883" width="16.5703125" style="63" customWidth="1"/>
    <col min="15884" max="15884" width="15" style="63" customWidth="1"/>
    <col min="15885" max="15885" width="15.7109375" style="63" customWidth="1"/>
    <col min="15886" max="15886" width="13.85546875" style="63" customWidth="1"/>
    <col min="15887" max="15887" width="13" style="63" customWidth="1"/>
    <col min="15888" max="15888" width="13.42578125" style="63" customWidth="1"/>
    <col min="15889" max="15890" width="11.7109375" style="63" customWidth="1"/>
    <col min="15891" max="15893" width="8.28515625" style="63" customWidth="1"/>
    <col min="15894" max="15894" width="14" style="63" customWidth="1"/>
    <col min="15895" max="15895" width="12.7109375" style="63" customWidth="1"/>
    <col min="15896" max="15896" width="14.140625" style="63" customWidth="1"/>
    <col min="15897" max="15897" width="16" style="63" customWidth="1"/>
    <col min="15898" max="15898" width="16.42578125" style="63" customWidth="1"/>
    <col min="15899" max="15902" width="8.28515625" style="63" customWidth="1"/>
    <col min="15903" max="16128" width="9.140625" style="63"/>
    <col min="16129" max="16129" width="5.7109375" style="63" customWidth="1"/>
    <col min="16130" max="16130" width="19" style="63" customWidth="1"/>
    <col min="16131" max="16131" width="18" style="63" customWidth="1"/>
    <col min="16132" max="16133" width="16.7109375" style="63" customWidth="1"/>
    <col min="16134" max="16134" width="13.140625" style="63" customWidth="1"/>
    <col min="16135" max="16135" width="18.28515625" style="63" customWidth="1"/>
    <col min="16136" max="16136" width="16.140625" style="63" customWidth="1"/>
    <col min="16137" max="16137" width="14" style="63" customWidth="1"/>
    <col min="16138" max="16138" width="15.28515625" style="63" customWidth="1"/>
    <col min="16139" max="16139" width="16.5703125" style="63" customWidth="1"/>
    <col min="16140" max="16140" width="15" style="63" customWidth="1"/>
    <col min="16141" max="16141" width="15.7109375" style="63" customWidth="1"/>
    <col min="16142" max="16142" width="13.85546875" style="63" customWidth="1"/>
    <col min="16143" max="16143" width="13" style="63" customWidth="1"/>
    <col min="16144" max="16144" width="13.42578125" style="63" customWidth="1"/>
    <col min="16145" max="16146" width="11.7109375" style="63" customWidth="1"/>
    <col min="16147" max="16149" width="8.28515625" style="63" customWidth="1"/>
    <col min="16150" max="16150" width="14" style="63" customWidth="1"/>
    <col min="16151" max="16151" width="12.7109375" style="63" customWidth="1"/>
    <col min="16152" max="16152" width="14.140625" style="63" customWidth="1"/>
    <col min="16153" max="16153" width="16" style="63" customWidth="1"/>
    <col min="16154" max="16154" width="16.42578125" style="63" customWidth="1"/>
    <col min="16155" max="16158" width="8.28515625" style="63" customWidth="1"/>
    <col min="16159" max="16384" width="9.140625" style="63"/>
  </cols>
  <sheetData>
    <row r="1" spans="1:30" ht="15.75" x14ac:dyDescent="0.25">
      <c r="A1" s="217" t="s">
        <v>1076</v>
      </c>
    </row>
    <row r="3" spans="1:30" ht="15.75" x14ac:dyDescent="0.25">
      <c r="A3" s="1386" t="s">
        <v>687</v>
      </c>
      <c r="B3" s="1386"/>
      <c r="C3" s="1386"/>
      <c r="D3" s="1386"/>
      <c r="E3" s="1386"/>
      <c r="F3" s="1386"/>
      <c r="G3" s="1386"/>
      <c r="H3" s="1386"/>
      <c r="I3" s="1386"/>
      <c r="J3" s="1386"/>
      <c r="K3" s="1386"/>
      <c r="L3" s="1386"/>
      <c r="M3" s="424"/>
      <c r="N3" s="424"/>
      <c r="O3" s="424"/>
      <c r="P3" s="424"/>
      <c r="Q3" s="424"/>
      <c r="R3" s="424"/>
      <c r="S3" s="424"/>
      <c r="T3" s="424"/>
      <c r="U3" s="424"/>
      <c r="V3" s="424"/>
      <c r="W3" s="424"/>
      <c r="X3" s="424"/>
      <c r="Y3" s="424"/>
      <c r="Z3" s="424"/>
      <c r="AA3" s="424"/>
      <c r="AB3" s="424"/>
      <c r="AC3" s="424"/>
      <c r="AD3" s="424"/>
    </row>
    <row r="4" spans="1:30" ht="15.75" x14ac:dyDescent="0.25">
      <c r="A4" s="160"/>
      <c r="B4" s="160"/>
      <c r="C4" s="160"/>
      <c r="D4" s="160"/>
      <c r="E4" s="160"/>
      <c r="F4" s="427" t="str">
        <f>'1'!$E$5</f>
        <v>KABUPATEN</v>
      </c>
      <c r="G4" s="428" t="str">
        <f>'1'!$F$5</f>
        <v>BELITUNG TIMUR</v>
      </c>
      <c r="H4" s="160"/>
      <c r="I4" s="160"/>
      <c r="J4" s="160"/>
      <c r="K4" s="160"/>
      <c r="L4" s="160"/>
      <c r="X4" s="91"/>
    </row>
    <row r="5" spans="1:30" ht="15.75" x14ac:dyDescent="0.25">
      <c r="A5" s="160"/>
      <c r="B5" s="160"/>
      <c r="C5" s="160"/>
      <c r="D5" s="160"/>
      <c r="E5" s="160"/>
      <c r="F5" s="427" t="str">
        <f>'1'!$E$6</f>
        <v>TAHUN</v>
      </c>
      <c r="G5" s="428">
        <f>'1'!$F$6</f>
        <v>2023</v>
      </c>
      <c r="H5" s="160"/>
      <c r="I5" s="160"/>
      <c r="J5" s="160"/>
      <c r="K5" s="160"/>
      <c r="L5" s="160"/>
      <c r="P5" s="402"/>
      <c r="Q5" s="402"/>
      <c r="R5" s="402"/>
      <c r="S5" s="402"/>
      <c r="T5" s="402"/>
      <c r="U5" s="402"/>
      <c r="X5" s="91"/>
      <c r="Y5" s="402"/>
      <c r="Z5" s="402"/>
      <c r="AA5" s="402"/>
      <c r="AB5" s="402"/>
      <c r="AC5" s="402"/>
      <c r="AD5" s="402"/>
    </row>
    <row r="6" spans="1:30" ht="15.75" thickBot="1" x14ac:dyDescent="0.3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</row>
    <row r="7" spans="1:30" ht="17.25" customHeight="1" x14ac:dyDescent="0.25">
      <c r="A7" s="1190" t="s">
        <v>2</v>
      </c>
      <c r="B7" s="1190" t="s">
        <v>253</v>
      </c>
      <c r="C7" s="1190" t="s">
        <v>407</v>
      </c>
      <c r="D7" s="1180" t="s">
        <v>688</v>
      </c>
      <c r="E7" s="1181"/>
      <c r="F7" s="1182"/>
      <c r="G7" s="1180" t="s">
        <v>689</v>
      </c>
      <c r="H7" s="1181"/>
      <c r="I7" s="1182"/>
      <c r="J7" s="1180" t="s">
        <v>690</v>
      </c>
      <c r="K7" s="1181"/>
      <c r="L7" s="1182"/>
      <c r="M7" s="246"/>
      <c r="N7" s="246"/>
      <c r="O7" s="83"/>
      <c r="S7" s="246"/>
      <c r="T7" s="246"/>
      <c r="U7" s="246"/>
      <c r="V7" s="246"/>
      <c r="W7" s="246"/>
      <c r="X7" s="83"/>
    </row>
    <row r="8" spans="1:30" ht="18.75" customHeight="1" x14ac:dyDescent="0.25">
      <c r="A8" s="1164"/>
      <c r="B8" s="1164"/>
      <c r="C8" s="1164"/>
      <c r="D8" s="1171" t="s">
        <v>665</v>
      </c>
      <c r="E8" s="1361" t="s">
        <v>691</v>
      </c>
      <c r="F8" s="1385"/>
      <c r="G8" s="1171" t="s">
        <v>594</v>
      </c>
      <c r="H8" s="1385" t="s">
        <v>691</v>
      </c>
      <c r="I8" s="1362"/>
      <c r="J8" s="1171" t="s">
        <v>594</v>
      </c>
      <c r="K8" s="1361" t="s">
        <v>691</v>
      </c>
      <c r="L8" s="1362"/>
      <c r="M8" s="87"/>
      <c r="N8" s="87"/>
      <c r="O8" s="87"/>
      <c r="P8" s="87"/>
    </row>
    <row r="9" spans="1:30" ht="16.5" customHeight="1" x14ac:dyDescent="0.25">
      <c r="A9" s="1165"/>
      <c r="B9" s="1165"/>
      <c r="C9" s="1165"/>
      <c r="D9" s="1165"/>
      <c r="E9" s="620" t="s">
        <v>624</v>
      </c>
      <c r="F9" s="581" t="s">
        <v>27</v>
      </c>
      <c r="G9" s="1165"/>
      <c r="H9" s="621" t="s">
        <v>624</v>
      </c>
      <c r="I9" s="581" t="s">
        <v>27</v>
      </c>
      <c r="J9" s="1165"/>
      <c r="K9" s="620" t="s">
        <v>624</v>
      </c>
      <c r="L9" s="581" t="s">
        <v>27</v>
      </c>
    </row>
    <row r="10" spans="1:30" s="747" customFormat="1" ht="15.75" customHeight="1" x14ac:dyDescent="0.25">
      <c r="A10" s="745">
        <v>1</v>
      </c>
      <c r="B10" s="768">
        <v>2</v>
      </c>
      <c r="C10" s="745">
        <v>3</v>
      </c>
      <c r="D10" s="745">
        <v>4</v>
      </c>
      <c r="E10" s="745">
        <v>5</v>
      </c>
      <c r="F10" s="768">
        <v>6</v>
      </c>
      <c r="G10" s="745">
        <v>7</v>
      </c>
      <c r="H10" s="768">
        <v>8</v>
      </c>
      <c r="I10" s="745">
        <v>9</v>
      </c>
      <c r="J10" s="768">
        <v>10</v>
      </c>
      <c r="K10" s="745">
        <v>11</v>
      </c>
      <c r="L10" s="768">
        <v>12</v>
      </c>
    </row>
    <row r="11" spans="1:30" x14ac:dyDescent="0.25">
      <c r="A11" s="725">
        <v>1</v>
      </c>
      <c r="B11" s="93" t="str">
        <f>'9'!B9</f>
        <v>Manggar</v>
      </c>
      <c r="C11" s="93" t="str">
        <f>'9'!C9</f>
        <v>Manggar</v>
      </c>
      <c r="D11" s="232">
        <f>'40'!F11</f>
        <v>617</v>
      </c>
      <c r="E11" s="232">
        <v>515</v>
      </c>
      <c r="F11" s="164">
        <f>IFERROR(E11/D11*100,0)</f>
        <v>83.468395461912479</v>
      </c>
      <c r="G11" s="232">
        <f>'46'!E11</f>
        <v>2345</v>
      </c>
      <c r="H11" s="232">
        <v>1930</v>
      </c>
      <c r="I11" s="164">
        <f t="shared" ref="I11:I19" si="0">IFERROR(H11/G11*100,0)</f>
        <v>82.302771855010661</v>
      </c>
      <c r="J11" s="232">
        <f>SUM(D11,G11)</f>
        <v>2962</v>
      </c>
      <c r="K11" s="232">
        <f>SUM(E11,H11)</f>
        <v>2445</v>
      </c>
      <c r="L11" s="164">
        <f t="shared" ref="L11:L19" si="1">IFERROR(K11/J11*100,0)</f>
        <v>82.545577312626605</v>
      </c>
    </row>
    <row r="12" spans="1:30" x14ac:dyDescent="0.25">
      <c r="A12" s="724">
        <v>2</v>
      </c>
      <c r="B12" s="93" t="str">
        <f>'9'!B10</f>
        <v>Damar</v>
      </c>
      <c r="C12" s="93" t="str">
        <f>'9'!C10</f>
        <v>Mengkubang</v>
      </c>
      <c r="D12" s="232">
        <f>'40'!F12</f>
        <v>207</v>
      </c>
      <c r="E12" s="232">
        <v>155</v>
      </c>
      <c r="F12" s="164">
        <f t="shared" ref="F12:F19" si="2">IFERROR(E12/D12*100,0)</f>
        <v>74.879227053140099</v>
      </c>
      <c r="G12" s="232">
        <f>'46'!E12</f>
        <v>740</v>
      </c>
      <c r="H12" s="232">
        <v>661</v>
      </c>
      <c r="I12" s="164">
        <f t="shared" si="0"/>
        <v>89.324324324324323</v>
      </c>
      <c r="J12" s="232">
        <f>SUM(D12,G12)</f>
        <v>947</v>
      </c>
      <c r="K12" s="232">
        <f>SUM(E12,H12)</f>
        <v>816</v>
      </c>
      <c r="L12" s="164">
        <f t="shared" si="1"/>
        <v>86.166842661034849</v>
      </c>
    </row>
    <row r="13" spans="1:30" x14ac:dyDescent="0.25">
      <c r="A13" s="724">
        <v>3</v>
      </c>
      <c r="B13" s="93" t="str">
        <f>'9'!B11</f>
        <v>Kelapa Kampit</v>
      </c>
      <c r="C13" s="93" t="str">
        <f>'9'!C11</f>
        <v>Kelapa Kampit</v>
      </c>
      <c r="D13" s="232">
        <f>'40'!F13</f>
        <v>295</v>
      </c>
      <c r="E13" s="232">
        <v>266</v>
      </c>
      <c r="F13" s="164">
        <f t="shared" si="2"/>
        <v>90.169491525423723</v>
      </c>
      <c r="G13" s="232">
        <f>'46'!E13</f>
        <v>964</v>
      </c>
      <c r="H13" s="232">
        <v>936</v>
      </c>
      <c r="I13" s="164">
        <f t="shared" si="0"/>
        <v>97.095435684647299</v>
      </c>
      <c r="J13" s="232">
        <f t="shared" ref="J13:K17" si="3">SUM(D13,G13)</f>
        <v>1259</v>
      </c>
      <c r="K13" s="232">
        <f t="shared" si="3"/>
        <v>1202</v>
      </c>
      <c r="L13" s="164">
        <f t="shared" si="1"/>
        <v>95.472597299444004</v>
      </c>
    </row>
    <row r="14" spans="1:30" x14ac:dyDescent="0.25">
      <c r="A14" s="724">
        <v>4</v>
      </c>
      <c r="B14" s="93" t="str">
        <f>'9'!B12</f>
        <v>Gantung</v>
      </c>
      <c r="C14" s="93" t="str">
        <f>'9'!C12</f>
        <v>Gantung</v>
      </c>
      <c r="D14" s="232">
        <f>'40'!F14</f>
        <v>454</v>
      </c>
      <c r="E14" s="232">
        <v>488</v>
      </c>
      <c r="F14" s="164">
        <f t="shared" si="2"/>
        <v>107.48898678414096</v>
      </c>
      <c r="G14" s="232">
        <f>'46'!E14</f>
        <v>1833</v>
      </c>
      <c r="H14" s="232">
        <v>1481</v>
      </c>
      <c r="I14" s="164">
        <f t="shared" si="0"/>
        <v>80.796508456082933</v>
      </c>
      <c r="J14" s="232">
        <f t="shared" si="3"/>
        <v>2287</v>
      </c>
      <c r="K14" s="232">
        <f t="shared" si="3"/>
        <v>1969</v>
      </c>
      <c r="L14" s="164">
        <f t="shared" si="1"/>
        <v>86.095321381722783</v>
      </c>
    </row>
    <row r="15" spans="1:30" x14ac:dyDescent="0.25">
      <c r="A15" s="724">
        <v>5</v>
      </c>
      <c r="B15" s="93" t="str">
        <f>'9'!B13</f>
        <v>Simpang Renggiang</v>
      </c>
      <c r="C15" s="93" t="str">
        <f>'9'!C13</f>
        <v>Renggiang</v>
      </c>
      <c r="D15" s="232">
        <f>'40'!F15</f>
        <v>118</v>
      </c>
      <c r="E15" s="232">
        <v>90</v>
      </c>
      <c r="F15" s="164">
        <f t="shared" si="2"/>
        <v>76.271186440677965</v>
      </c>
      <c r="G15" s="232">
        <f>'46'!E15</f>
        <v>422</v>
      </c>
      <c r="H15" s="232">
        <v>438</v>
      </c>
      <c r="I15" s="164">
        <f t="shared" si="0"/>
        <v>103.7914691943128</v>
      </c>
      <c r="J15" s="232">
        <f t="shared" si="3"/>
        <v>540</v>
      </c>
      <c r="K15" s="232">
        <f t="shared" si="3"/>
        <v>528</v>
      </c>
      <c r="L15" s="164">
        <f t="shared" si="1"/>
        <v>97.777777777777771</v>
      </c>
    </row>
    <row r="16" spans="1:30" ht="15" customHeight="1" x14ac:dyDescent="0.25">
      <c r="A16" s="724">
        <v>6</v>
      </c>
      <c r="B16" s="93" t="str">
        <f>'9'!B14</f>
        <v>Simpang Pesak</v>
      </c>
      <c r="C16" s="93" t="str">
        <f>'9'!C14</f>
        <v>Simpang Pesak</v>
      </c>
      <c r="D16" s="232">
        <f>'40'!F16</f>
        <v>133</v>
      </c>
      <c r="E16" s="232">
        <v>111</v>
      </c>
      <c r="F16" s="164">
        <f t="shared" si="2"/>
        <v>83.458646616541358</v>
      </c>
      <c r="G16" s="232">
        <f>'46'!E16</f>
        <v>506</v>
      </c>
      <c r="H16" s="232">
        <v>471</v>
      </c>
      <c r="I16" s="164">
        <f t="shared" si="0"/>
        <v>93.083003952569172</v>
      </c>
      <c r="J16" s="232">
        <f t="shared" si="3"/>
        <v>639</v>
      </c>
      <c r="K16" s="232">
        <f t="shared" si="3"/>
        <v>582</v>
      </c>
      <c r="L16" s="164">
        <f t="shared" si="1"/>
        <v>91.079812206572768</v>
      </c>
    </row>
    <row r="17" spans="1:12" x14ac:dyDescent="0.25">
      <c r="A17" s="724">
        <v>7</v>
      </c>
      <c r="B17" s="93" t="str">
        <f>'9'!B15</f>
        <v>Dendang</v>
      </c>
      <c r="C17" s="93" t="str">
        <f>'9'!C15</f>
        <v>Dendang</v>
      </c>
      <c r="D17" s="232">
        <f>'40'!F17</f>
        <v>167</v>
      </c>
      <c r="E17" s="232">
        <v>128</v>
      </c>
      <c r="F17" s="164">
        <f t="shared" si="2"/>
        <v>76.646706586826355</v>
      </c>
      <c r="G17" s="232">
        <f>'46'!E17</f>
        <v>558</v>
      </c>
      <c r="H17" s="232">
        <v>435</v>
      </c>
      <c r="I17" s="164">
        <f t="shared" si="0"/>
        <v>77.956989247311824</v>
      </c>
      <c r="J17" s="232">
        <f t="shared" si="3"/>
        <v>725</v>
      </c>
      <c r="K17" s="232">
        <f t="shared" si="3"/>
        <v>563</v>
      </c>
      <c r="L17" s="164">
        <f t="shared" si="1"/>
        <v>77.65517241379311</v>
      </c>
    </row>
    <row r="18" spans="1:12" x14ac:dyDescent="0.25">
      <c r="A18" s="65"/>
      <c r="B18" s="67"/>
      <c r="C18" s="67"/>
      <c r="D18" s="232"/>
      <c r="E18" s="232"/>
      <c r="F18" s="164"/>
      <c r="G18" s="232"/>
      <c r="H18" s="232"/>
      <c r="I18" s="164"/>
      <c r="J18" s="232"/>
      <c r="K18" s="232"/>
      <c r="L18" s="164"/>
    </row>
    <row r="19" spans="1:12" ht="16.5" thickBot="1" x14ac:dyDescent="0.3">
      <c r="A19" s="68" t="s">
        <v>476</v>
      </c>
      <c r="B19" s="406"/>
      <c r="C19" s="408"/>
      <c r="D19" s="979">
        <f>SUM(D11:D18)</f>
        <v>1991</v>
      </c>
      <c r="E19" s="979">
        <f>SUM(E11:E18)</f>
        <v>1753</v>
      </c>
      <c r="F19" s="981">
        <f t="shared" si="2"/>
        <v>88.046207935710697</v>
      </c>
      <c r="G19" s="979">
        <f>SUM(G11:G18)</f>
        <v>7368</v>
      </c>
      <c r="H19" s="979">
        <f>SUM(H11:H18)</f>
        <v>6352</v>
      </c>
      <c r="I19" s="981">
        <f t="shared" si="0"/>
        <v>86.210640608034751</v>
      </c>
      <c r="J19" s="979">
        <f>SUM(J11:J18)</f>
        <v>9359</v>
      </c>
      <c r="K19" s="979">
        <f>SUM(K11:K18)</f>
        <v>8105</v>
      </c>
      <c r="L19" s="981">
        <f t="shared" si="1"/>
        <v>86.601132599636713</v>
      </c>
    </row>
    <row r="20" spans="1:12" ht="20.100000000000001" customHeight="1" x14ac:dyDescent="0.25"/>
    <row r="21" spans="1:12" x14ac:dyDescent="0.25">
      <c r="A21" s="552" t="s">
        <v>386</v>
      </c>
      <c r="B21" s="552"/>
      <c r="C21" s="552"/>
      <c r="D21" s="552"/>
      <c r="E21" s="552"/>
      <c r="F21" s="552"/>
      <c r="G21" s="552"/>
      <c r="H21" s="544"/>
      <c r="I21" s="544"/>
      <c r="J21" s="544"/>
    </row>
    <row r="22" spans="1:12" x14ac:dyDescent="0.2">
      <c r="A22" s="852" t="s">
        <v>692</v>
      </c>
      <c r="B22" s="552"/>
      <c r="C22" s="552"/>
      <c r="D22" s="552"/>
      <c r="E22" s="552"/>
      <c r="F22" s="552"/>
      <c r="G22" s="552"/>
      <c r="H22" s="544"/>
      <c r="I22" s="544"/>
      <c r="J22" s="544"/>
    </row>
    <row r="23" spans="1:12" x14ac:dyDescent="0.25">
      <c r="A23" s="552"/>
      <c r="B23" s="552" t="s">
        <v>693</v>
      </c>
      <c r="C23" s="552"/>
      <c r="D23" s="552"/>
      <c r="E23" s="552"/>
      <c r="F23" s="552"/>
      <c r="G23" s="552"/>
      <c r="H23" s="544"/>
      <c r="I23" s="544"/>
      <c r="J23" s="544"/>
    </row>
    <row r="24" spans="1:12" x14ac:dyDescent="0.25">
      <c r="A24" s="552"/>
      <c r="B24" s="552" t="s">
        <v>694</v>
      </c>
      <c r="C24" s="552"/>
      <c r="D24" s="552"/>
      <c r="E24" s="552"/>
      <c r="F24" s="552"/>
      <c r="G24" s="552"/>
      <c r="H24" s="544"/>
      <c r="I24" s="544"/>
      <c r="J24" s="544"/>
    </row>
    <row r="26" spans="1:12" x14ac:dyDescent="0.25">
      <c r="D26" s="63" t="s">
        <v>1310</v>
      </c>
    </row>
  </sheetData>
  <mergeCells count="13">
    <mergeCell ref="H8:I8"/>
    <mergeCell ref="J8:J9"/>
    <mergeCell ref="K8:L8"/>
    <mergeCell ref="A3:L3"/>
    <mergeCell ref="A7:A9"/>
    <mergeCell ref="B7:B9"/>
    <mergeCell ref="C7:C9"/>
    <mergeCell ref="D7:F7"/>
    <mergeCell ref="G7:I7"/>
    <mergeCell ref="J7:L7"/>
    <mergeCell ref="D8:D9"/>
    <mergeCell ref="E8:F8"/>
    <mergeCell ref="G8:G9"/>
  </mergeCells>
  <printOptions horizontalCentered="1"/>
  <pageMargins left="0.55000000000000004" right="0.48" top="1.14173228346457" bottom="0.90551181102362199" header="0" footer="0"/>
  <pageSetup paperSize="9" scale="75" orientation="landscape" horizontalDpi="300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tabColor rgb="FF92D050"/>
    <pageSetUpPr fitToPage="1"/>
  </sheetPr>
  <dimension ref="A1:X21"/>
  <sheetViews>
    <sheetView topLeftCell="I1" zoomScaleNormal="100" workbookViewId="0">
      <selection activeCell="J11" sqref="J11"/>
    </sheetView>
  </sheetViews>
  <sheetFormatPr defaultColWidth="21.7109375" defaultRowHeight="15" x14ac:dyDescent="0.25"/>
  <cols>
    <col min="1" max="1" width="5.7109375" style="523" customWidth="1"/>
    <col min="2" max="2" width="24" style="523" customWidth="1"/>
    <col min="3" max="3" width="24.28515625" style="523" customWidth="1"/>
    <col min="4" max="5" width="25.7109375" style="523" customWidth="1"/>
    <col min="6" max="13" width="20.28515625" style="523" customWidth="1"/>
    <col min="14" max="14" width="9.28515625" style="109" customWidth="1"/>
    <col min="15" max="18" width="8.28515625" style="109" customWidth="1"/>
    <col min="19" max="19" width="9.28515625" style="109" customWidth="1"/>
    <col min="20" max="20" width="8.28515625" style="109" customWidth="1"/>
    <col min="21" max="21" width="9.28515625" style="109" customWidth="1"/>
    <col min="22" max="22" width="8.28515625" style="109" customWidth="1"/>
    <col min="23" max="23" width="9.28515625" style="109" customWidth="1"/>
    <col min="24" max="24" width="8.28515625" style="109" customWidth="1"/>
    <col min="25" max="240" width="9.28515625" style="109" customWidth="1"/>
    <col min="241" max="241" width="5.7109375" style="109" customWidth="1"/>
    <col min="242" max="257" width="21.7109375" style="109"/>
    <col min="258" max="258" width="5.7109375" style="109" customWidth="1"/>
    <col min="259" max="261" width="25.7109375" style="109" customWidth="1"/>
    <col min="262" max="265" width="20.28515625" style="109" customWidth="1"/>
    <col min="266" max="266" width="9.7109375" style="109" bestFit="1" customWidth="1"/>
    <col min="267" max="267" width="8.28515625" style="109" customWidth="1"/>
    <col min="268" max="268" width="9.28515625" style="109" customWidth="1"/>
    <col min="269" max="269" width="8.28515625" style="109" customWidth="1"/>
    <col min="270" max="270" width="9.28515625" style="109" customWidth="1"/>
    <col min="271" max="274" width="8.28515625" style="109" customWidth="1"/>
    <col min="275" max="275" width="9.28515625" style="109" customWidth="1"/>
    <col min="276" max="276" width="8.28515625" style="109" customWidth="1"/>
    <col min="277" max="277" width="9.28515625" style="109" customWidth="1"/>
    <col min="278" max="278" width="8.28515625" style="109" customWidth="1"/>
    <col min="279" max="279" width="9.28515625" style="109" customWidth="1"/>
    <col min="280" max="280" width="8.28515625" style="109" customWidth="1"/>
    <col min="281" max="496" width="9.28515625" style="109" customWidth="1"/>
    <col min="497" max="497" width="5.7109375" style="109" customWidth="1"/>
    <col min="498" max="513" width="21.7109375" style="109"/>
    <col min="514" max="514" width="5.7109375" style="109" customWidth="1"/>
    <col min="515" max="517" width="25.7109375" style="109" customWidth="1"/>
    <col min="518" max="521" width="20.28515625" style="109" customWidth="1"/>
    <col min="522" max="522" width="9.7109375" style="109" bestFit="1" customWidth="1"/>
    <col min="523" max="523" width="8.28515625" style="109" customWidth="1"/>
    <col min="524" max="524" width="9.28515625" style="109" customWidth="1"/>
    <col min="525" max="525" width="8.28515625" style="109" customWidth="1"/>
    <col min="526" max="526" width="9.28515625" style="109" customWidth="1"/>
    <col min="527" max="530" width="8.28515625" style="109" customWidth="1"/>
    <col min="531" max="531" width="9.28515625" style="109" customWidth="1"/>
    <col min="532" max="532" width="8.28515625" style="109" customWidth="1"/>
    <col min="533" max="533" width="9.28515625" style="109" customWidth="1"/>
    <col min="534" max="534" width="8.28515625" style="109" customWidth="1"/>
    <col min="535" max="535" width="9.28515625" style="109" customWidth="1"/>
    <col min="536" max="536" width="8.28515625" style="109" customWidth="1"/>
    <col min="537" max="752" width="9.28515625" style="109" customWidth="1"/>
    <col min="753" max="753" width="5.7109375" style="109" customWidth="1"/>
    <col min="754" max="769" width="21.7109375" style="109"/>
    <col min="770" max="770" width="5.7109375" style="109" customWidth="1"/>
    <col min="771" max="773" width="25.7109375" style="109" customWidth="1"/>
    <col min="774" max="777" width="20.28515625" style="109" customWidth="1"/>
    <col min="778" max="778" width="9.7109375" style="109" bestFit="1" customWidth="1"/>
    <col min="779" max="779" width="8.28515625" style="109" customWidth="1"/>
    <col min="780" max="780" width="9.28515625" style="109" customWidth="1"/>
    <col min="781" max="781" width="8.28515625" style="109" customWidth="1"/>
    <col min="782" max="782" width="9.28515625" style="109" customWidth="1"/>
    <col min="783" max="786" width="8.28515625" style="109" customWidth="1"/>
    <col min="787" max="787" width="9.28515625" style="109" customWidth="1"/>
    <col min="788" max="788" width="8.28515625" style="109" customWidth="1"/>
    <col min="789" max="789" width="9.28515625" style="109" customWidth="1"/>
    <col min="790" max="790" width="8.28515625" style="109" customWidth="1"/>
    <col min="791" max="791" width="9.28515625" style="109" customWidth="1"/>
    <col min="792" max="792" width="8.28515625" style="109" customWidth="1"/>
    <col min="793" max="1008" width="9.28515625" style="109" customWidth="1"/>
    <col min="1009" max="1009" width="5.7109375" style="109" customWidth="1"/>
    <col min="1010" max="1025" width="21.7109375" style="109"/>
    <col min="1026" max="1026" width="5.7109375" style="109" customWidth="1"/>
    <col min="1027" max="1029" width="25.7109375" style="109" customWidth="1"/>
    <col min="1030" max="1033" width="20.28515625" style="109" customWidth="1"/>
    <col min="1034" max="1034" width="9.7109375" style="109" bestFit="1" customWidth="1"/>
    <col min="1035" max="1035" width="8.28515625" style="109" customWidth="1"/>
    <col min="1036" max="1036" width="9.28515625" style="109" customWidth="1"/>
    <col min="1037" max="1037" width="8.28515625" style="109" customWidth="1"/>
    <col min="1038" max="1038" width="9.28515625" style="109" customWidth="1"/>
    <col min="1039" max="1042" width="8.28515625" style="109" customWidth="1"/>
    <col min="1043" max="1043" width="9.28515625" style="109" customWidth="1"/>
    <col min="1044" max="1044" width="8.28515625" style="109" customWidth="1"/>
    <col min="1045" max="1045" width="9.28515625" style="109" customWidth="1"/>
    <col min="1046" max="1046" width="8.28515625" style="109" customWidth="1"/>
    <col min="1047" max="1047" width="9.28515625" style="109" customWidth="1"/>
    <col min="1048" max="1048" width="8.28515625" style="109" customWidth="1"/>
    <col min="1049" max="1264" width="9.28515625" style="109" customWidth="1"/>
    <col min="1265" max="1265" width="5.7109375" style="109" customWidth="1"/>
    <col min="1266" max="1281" width="21.7109375" style="109"/>
    <col min="1282" max="1282" width="5.7109375" style="109" customWidth="1"/>
    <col min="1283" max="1285" width="25.7109375" style="109" customWidth="1"/>
    <col min="1286" max="1289" width="20.28515625" style="109" customWidth="1"/>
    <col min="1290" max="1290" width="9.7109375" style="109" bestFit="1" customWidth="1"/>
    <col min="1291" max="1291" width="8.28515625" style="109" customWidth="1"/>
    <col min="1292" max="1292" width="9.28515625" style="109" customWidth="1"/>
    <col min="1293" max="1293" width="8.28515625" style="109" customWidth="1"/>
    <col min="1294" max="1294" width="9.28515625" style="109" customWidth="1"/>
    <col min="1295" max="1298" width="8.28515625" style="109" customWidth="1"/>
    <col min="1299" max="1299" width="9.28515625" style="109" customWidth="1"/>
    <col min="1300" max="1300" width="8.28515625" style="109" customWidth="1"/>
    <col min="1301" max="1301" width="9.28515625" style="109" customWidth="1"/>
    <col min="1302" max="1302" width="8.28515625" style="109" customWidth="1"/>
    <col min="1303" max="1303" width="9.28515625" style="109" customWidth="1"/>
    <col min="1304" max="1304" width="8.28515625" style="109" customWidth="1"/>
    <col min="1305" max="1520" width="9.28515625" style="109" customWidth="1"/>
    <col min="1521" max="1521" width="5.7109375" style="109" customWidth="1"/>
    <col min="1522" max="1537" width="21.7109375" style="109"/>
    <col min="1538" max="1538" width="5.7109375" style="109" customWidth="1"/>
    <col min="1539" max="1541" width="25.7109375" style="109" customWidth="1"/>
    <col min="1542" max="1545" width="20.28515625" style="109" customWidth="1"/>
    <col min="1546" max="1546" width="9.7109375" style="109" bestFit="1" customWidth="1"/>
    <col min="1547" max="1547" width="8.28515625" style="109" customWidth="1"/>
    <col min="1548" max="1548" width="9.28515625" style="109" customWidth="1"/>
    <col min="1549" max="1549" width="8.28515625" style="109" customWidth="1"/>
    <col min="1550" max="1550" width="9.28515625" style="109" customWidth="1"/>
    <col min="1551" max="1554" width="8.28515625" style="109" customWidth="1"/>
    <col min="1555" max="1555" width="9.28515625" style="109" customWidth="1"/>
    <col min="1556" max="1556" width="8.28515625" style="109" customWidth="1"/>
    <col min="1557" max="1557" width="9.28515625" style="109" customWidth="1"/>
    <col min="1558" max="1558" width="8.28515625" style="109" customWidth="1"/>
    <col min="1559" max="1559" width="9.28515625" style="109" customWidth="1"/>
    <col min="1560" max="1560" width="8.28515625" style="109" customWidth="1"/>
    <col min="1561" max="1776" width="9.28515625" style="109" customWidth="1"/>
    <col min="1777" max="1777" width="5.7109375" style="109" customWidth="1"/>
    <col min="1778" max="1793" width="21.7109375" style="109"/>
    <col min="1794" max="1794" width="5.7109375" style="109" customWidth="1"/>
    <col min="1795" max="1797" width="25.7109375" style="109" customWidth="1"/>
    <col min="1798" max="1801" width="20.28515625" style="109" customWidth="1"/>
    <col min="1802" max="1802" width="9.7109375" style="109" bestFit="1" customWidth="1"/>
    <col min="1803" max="1803" width="8.28515625" style="109" customWidth="1"/>
    <col min="1804" max="1804" width="9.28515625" style="109" customWidth="1"/>
    <col min="1805" max="1805" width="8.28515625" style="109" customWidth="1"/>
    <col min="1806" max="1806" width="9.28515625" style="109" customWidth="1"/>
    <col min="1807" max="1810" width="8.28515625" style="109" customWidth="1"/>
    <col min="1811" max="1811" width="9.28515625" style="109" customWidth="1"/>
    <col min="1812" max="1812" width="8.28515625" style="109" customWidth="1"/>
    <col min="1813" max="1813" width="9.28515625" style="109" customWidth="1"/>
    <col min="1814" max="1814" width="8.28515625" style="109" customWidth="1"/>
    <col min="1815" max="1815" width="9.28515625" style="109" customWidth="1"/>
    <col min="1816" max="1816" width="8.28515625" style="109" customWidth="1"/>
    <col min="1817" max="2032" width="9.28515625" style="109" customWidth="1"/>
    <col min="2033" max="2033" width="5.7109375" style="109" customWidth="1"/>
    <col min="2034" max="2049" width="21.7109375" style="109"/>
    <col min="2050" max="2050" width="5.7109375" style="109" customWidth="1"/>
    <col min="2051" max="2053" width="25.7109375" style="109" customWidth="1"/>
    <col min="2054" max="2057" width="20.28515625" style="109" customWidth="1"/>
    <col min="2058" max="2058" width="9.7109375" style="109" bestFit="1" customWidth="1"/>
    <col min="2059" max="2059" width="8.28515625" style="109" customWidth="1"/>
    <col min="2060" max="2060" width="9.28515625" style="109" customWidth="1"/>
    <col min="2061" max="2061" width="8.28515625" style="109" customWidth="1"/>
    <col min="2062" max="2062" width="9.28515625" style="109" customWidth="1"/>
    <col min="2063" max="2066" width="8.28515625" style="109" customWidth="1"/>
    <col min="2067" max="2067" width="9.28515625" style="109" customWidth="1"/>
    <col min="2068" max="2068" width="8.28515625" style="109" customWidth="1"/>
    <col min="2069" max="2069" width="9.28515625" style="109" customWidth="1"/>
    <col min="2070" max="2070" width="8.28515625" style="109" customWidth="1"/>
    <col min="2071" max="2071" width="9.28515625" style="109" customWidth="1"/>
    <col min="2072" max="2072" width="8.28515625" style="109" customWidth="1"/>
    <col min="2073" max="2288" width="9.28515625" style="109" customWidth="1"/>
    <col min="2289" max="2289" width="5.7109375" style="109" customWidth="1"/>
    <col min="2290" max="2305" width="21.7109375" style="109"/>
    <col min="2306" max="2306" width="5.7109375" style="109" customWidth="1"/>
    <col min="2307" max="2309" width="25.7109375" style="109" customWidth="1"/>
    <col min="2310" max="2313" width="20.28515625" style="109" customWidth="1"/>
    <col min="2314" max="2314" width="9.7109375" style="109" bestFit="1" customWidth="1"/>
    <col min="2315" max="2315" width="8.28515625" style="109" customWidth="1"/>
    <col min="2316" max="2316" width="9.28515625" style="109" customWidth="1"/>
    <col min="2317" max="2317" width="8.28515625" style="109" customWidth="1"/>
    <col min="2318" max="2318" width="9.28515625" style="109" customWidth="1"/>
    <col min="2319" max="2322" width="8.28515625" style="109" customWidth="1"/>
    <col min="2323" max="2323" width="9.28515625" style="109" customWidth="1"/>
    <col min="2324" max="2324" width="8.28515625" style="109" customWidth="1"/>
    <col min="2325" max="2325" width="9.28515625" style="109" customWidth="1"/>
    <col min="2326" max="2326" width="8.28515625" style="109" customWidth="1"/>
    <col min="2327" max="2327" width="9.28515625" style="109" customWidth="1"/>
    <col min="2328" max="2328" width="8.28515625" style="109" customWidth="1"/>
    <col min="2329" max="2544" width="9.28515625" style="109" customWidth="1"/>
    <col min="2545" max="2545" width="5.7109375" style="109" customWidth="1"/>
    <col min="2546" max="2561" width="21.7109375" style="109"/>
    <col min="2562" max="2562" width="5.7109375" style="109" customWidth="1"/>
    <col min="2563" max="2565" width="25.7109375" style="109" customWidth="1"/>
    <col min="2566" max="2569" width="20.28515625" style="109" customWidth="1"/>
    <col min="2570" max="2570" width="9.7109375" style="109" bestFit="1" customWidth="1"/>
    <col min="2571" max="2571" width="8.28515625" style="109" customWidth="1"/>
    <col min="2572" max="2572" width="9.28515625" style="109" customWidth="1"/>
    <col min="2573" max="2573" width="8.28515625" style="109" customWidth="1"/>
    <col min="2574" max="2574" width="9.28515625" style="109" customWidth="1"/>
    <col min="2575" max="2578" width="8.28515625" style="109" customWidth="1"/>
    <col min="2579" max="2579" width="9.28515625" style="109" customWidth="1"/>
    <col min="2580" max="2580" width="8.28515625" style="109" customWidth="1"/>
    <col min="2581" max="2581" width="9.28515625" style="109" customWidth="1"/>
    <col min="2582" max="2582" width="8.28515625" style="109" customWidth="1"/>
    <col min="2583" max="2583" width="9.28515625" style="109" customWidth="1"/>
    <col min="2584" max="2584" width="8.28515625" style="109" customWidth="1"/>
    <col min="2585" max="2800" width="9.28515625" style="109" customWidth="1"/>
    <col min="2801" max="2801" width="5.7109375" style="109" customWidth="1"/>
    <col min="2802" max="2817" width="21.7109375" style="109"/>
    <col min="2818" max="2818" width="5.7109375" style="109" customWidth="1"/>
    <col min="2819" max="2821" width="25.7109375" style="109" customWidth="1"/>
    <col min="2822" max="2825" width="20.28515625" style="109" customWidth="1"/>
    <col min="2826" max="2826" width="9.7109375" style="109" bestFit="1" customWidth="1"/>
    <col min="2827" max="2827" width="8.28515625" style="109" customWidth="1"/>
    <col min="2828" max="2828" width="9.28515625" style="109" customWidth="1"/>
    <col min="2829" max="2829" width="8.28515625" style="109" customWidth="1"/>
    <col min="2830" max="2830" width="9.28515625" style="109" customWidth="1"/>
    <col min="2831" max="2834" width="8.28515625" style="109" customWidth="1"/>
    <col min="2835" max="2835" width="9.28515625" style="109" customWidth="1"/>
    <col min="2836" max="2836" width="8.28515625" style="109" customWidth="1"/>
    <col min="2837" max="2837" width="9.28515625" style="109" customWidth="1"/>
    <col min="2838" max="2838" width="8.28515625" style="109" customWidth="1"/>
    <col min="2839" max="2839" width="9.28515625" style="109" customWidth="1"/>
    <col min="2840" max="2840" width="8.28515625" style="109" customWidth="1"/>
    <col min="2841" max="3056" width="9.28515625" style="109" customWidth="1"/>
    <col min="3057" max="3057" width="5.7109375" style="109" customWidth="1"/>
    <col min="3058" max="3073" width="21.7109375" style="109"/>
    <col min="3074" max="3074" width="5.7109375" style="109" customWidth="1"/>
    <col min="3075" max="3077" width="25.7109375" style="109" customWidth="1"/>
    <col min="3078" max="3081" width="20.28515625" style="109" customWidth="1"/>
    <col min="3082" max="3082" width="9.7109375" style="109" bestFit="1" customWidth="1"/>
    <col min="3083" max="3083" width="8.28515625" style="109" customWidth="1"/>
    <col min="3084" max="3084" width="9.28515625" style="109" customWidth="1"/>
    <col min="3085" max="3085" width="8.28515625" style="109" customWidth="1"/>
    <col min="3086" max="3086" width="9.28515625" style="109" customWidth="1"/>
    <col min="3087" max="3090" width="8.28515625" style="109" customWidth="1"/>
    <col min="3091" max="3091" width="9.28515625" style="109" customWidth="1"/>
    <col min="3092" max="3092" width="8.28515625" style="109" customWidth="1"/>
    <col min="3093" max="3093" width="9.28515625" style="109" customWidth="1"/>
    <col min="3094" max="3094" width="8.28515625" style="109" customWidth="1"/>
    <col min="3095" max="3095" width="9.28515625" style="109" customWidth="1"/>
    <col min="3096" max="3096" width="8.28515625" style="109" customWidth="1"/>
    <col min="3097" max="3312" width="9.28515625" style="109" customWidth="1"/>
    <col min="3313" max="3313" width="5.7109375" style="109" customWidth="1"/>
    <col min="3314" max="3329" width="21.7109375" style="109"/>
    <col min="3330" max="3330" width="5.7109375" style="109" customWidth="1"/>
    <col min="3331" max="3333" width="25.7109375" style="109" customWidth="1"/>
    <col min="3334" max="3337" width="20.28515625" style="109" customWidth="1"/>
    <col min="3338" max="3338" width="9.7109375" style="109" bestFit="1" customWidth="1"/>
    <col min="3339" max="3339" width="8.28515625" style="109" customWidth="1"/>
    <col min="3340" max="3340" width="9.28515625" style="109" customWidth="1"/>
    <col min="3341" max="3341" width="8.28515625" style="109" customWidth="1"/>
    <col min="3342" max="3342" width="9.28515625" style="109" customWidth="1"/>
    <col min="3343" max="3346" width="8.28515625" style="109" customWidth="1"/>
    <col min="3347" max="3347" width="9.28515625" style="109" customWidth="1"/>
    <col min="3348" max="3348" width="8.28515625" style="109" customWidth="1"/>
    <col min="3349" max="3349" width="9.28515625" style="109" customWidth="1"/>
    <col min="3350" max="3350" width="8.28515625" style="109" customWidth="1"/>
    <col min="3351" max="3351" width="9.28515625" style="109" customWidth="1"/>
    <col min="3352" max="3352" width="8.28515625" style="109" customWidth="1"/>
    <col min="3353" max="3568" width="9.28515625" style="109" customWidth="1"/>
    <col min="3569" max="3569" width="5.7109375" style="109" customWidth="1"/>
    <col min="3570" max="3585" width="21.7109375" style="109"/>
    <col min="3586" max="3586" width="5.7109375" style="109" customWidth="1"/>
    <col min="3587" max="3589" width="25.7109375" style="109" customWidth="1"/>
    <col min="3590" max="3593" width="20.28515625" style="109" customWidth="1"/>
    <col min="3594" max="3594" width="9.7109375" style="109" bestFit="1" customWidth="1"/>
    <col min="3595" max="3595" width="8.28515625" style="109" customWidth="1"/>
    <col min="3596" max="3596" width="9.28515625" style="109" customWidth="1"/>
    <col min="3597" max="3597" width="8.28515625" style="109" customWidth="1"/>
    <col min="3598" max="3598" width="9.28515625" style="109" customWidth="1"/>
    <col min="3599" max="3602" width="8.28515625" style="109" customWidth="1"/>
    <col min="3603" max="3603" width="9.28515625" style="109" customWidth="1"/>
    <col min="3604" max="3604" width="8.28515625" style="109" customWidth="1"/>
    <col min="3605" max="3605" width="9.28515625" style="109" customWidth="1"/>
    <col min="3606" max="3606" width="8.28515625" style="109" customWidth="1"/>
    <col min="3607" max="3607" width="9.28515625" style="109" customWidth="1"/>
    <col min="3608" max="3608" width="8.28515625" style="109" customWidth="1"/>
    <col min="3609" max="3824" width="9.28515625" style="109" customWidth="1"/>
    <col min="3825" max="3825" width="5.7109375" style="109" customWidth="1"/>
    <col min="3826" max="3841" width="21.7109375" style="109"/>
    <col min="3842" max="3842" width="5.7109375" style="109" customWidth="1"/>
    <col min="3843" max="3845" width="25.7109375" style="109" customWidth="1"/>
    <col min="3846" max="3849" width="20.28515625" style="109" customWidth="1"/>
    <col min="3850" max="3850" width="9.7109375" style="109" bestFit="1" customWidth="1"/>
    <col min="3851" max="3851" width="8.28515625" style="109" customWidth="1"/>
    <col min="3852" max="3852" width="9.28515625" style="109" customWidth="1"/>
    <col min="3853" max="3853" width="8.28515625" style="109" customWidth="1"/>
    <col min="3854" max="3854" width="9.28515625" style="109" customWidth="1"/>
    <col min="3855" max="3858" width="8.28515625" style="109" customWidth="1"/>
    <col min="3859" max="3859" width="9.28515625" style="109" customWidth="1"/>
    <col min="3860" max="3860" width="8.28515625" style="109" customWidth="1"/>
    <col min="3861" max="3861" width="9.28515625" style="109" customWidth="1"/>
    <col min="3862" max="3862" width="8.28515625" style="109" customWidth="1"/>
    <col min="3863" max="3863" width="9.28515625" style="109" customWidth="1"/>
    <col min="3864" max="3864" width="8.28515625" style="109" customWidth="1"/>
    <col min="3865" max="4080" width="9.28515625" style="109" customWidth="1"/>
    <col min="4081" max="4081" width="5.7109375" style="109" customWidth="1"/>
    <col min="4082" max="4097" width="21.7109375" style="109"/>
    <col min="4098" max="4098" width="5.7109375" style="109" customWidth="1"/>
    <col min="4099" max="4101" width="25.7109375" style="109" customWidth="1"/>
    <col min="4102" max="4105" width="20.28515625" style="109" customWidth="1"/>
    <col min="4106" max="4106" width="9.7109375" style="109" bestFit="1" customWidth="1"/>
    <col min="4107" max="4107" width="8.28515625" style="109" customWidth="1"/>
    <col min="4108" max="4108" width="9.28515625" style="109" customWidth="1"/>
    <col min="4109" max="4109" width="8.28515625" style="109" customWidth="1"/>
    <col min="4110" max="4110" width="9.28515625" style="109" customWidth="1"/>
    <col min="4111" max="4114" width="8.28515625" style="109" customWidth="1"/>
    <col min="4115" max="4115" width="9.28515625" style="109" customWidth="1"/>
    <col min="4116" max="4116" width="8.28515625" style="109" customWidth="1"/>
    <col min="4117" max="4117" width="9.28515625" style="109" customWidth="1"/>
    <col min="4118" max="4118" width="8.28515625" style="109" customWidth="1"/>
    <col min="4119" max="4119" width="9.28515625" style="109" customWidth="1"/>
    <col min="4120" max="4120" width="8.28515625" style="109" customWidth="1"/>
    <col min="4121" max="4336" width="9.28515625" style="109" customWidth="1"/>
    <col min="4337" max="4337" width="5.7109375" style="109" customWidth="1"/>
    <col min="4338" max="4353" width="21.7109375" style="109"/>
    <col min="4354" max="4354" width="5.7109375" style="109" customWidth="1"/>
    <col min="4355" max="4357" width="25.7109375" style="109" customWidth="1"/>
    <col min="4358" max="4361" width="20.28515625" style="109" customWidth="1"/>
    <col min="4362" max="4362" width="9.7109375" style="109" bestFit="1" customWidth="1"/>
    <col min="4363" max="4363" width="8.28515625" style="109" customWidth="1"/>
    <col min="4364" max="4364" width="9.28515625" style="109" customWidth="1"/>
    <col min="4365" max="4365" width="8.28515625" style="109" customWidth="1"/>
    <col min="4366" max="4366" width="9.28515625" style="109" customWidth="1"/>
    <col min="4367" max="4370" width="8.28515625" style="109" customWidth="1"/>
    <col min="4371" max="4371" width="9.28515625" style="109" customWidth="1"/>
    <col min="4372" max="4372" width="8.28515625" style="109" customWidth="1"/>
    <col min="4373" max="4373" width="9.28515625" style="109" customWidth="1"/>
    <col min="4374" max="4374" width="8.28515625" style="109" customWidth="1"/>
    <col min="4375" max="4375" width="9.28515625" style="109" customWidth="1"/>
    <col min="4376" max="4376" width="8.28515625" style="109" customWidth="1"/>
    <col min="4377" max="4592" width="9.28515625" style="109" customWidth="1"/>
    <col min="4593" max="4593" width="5.7109375" style="109" customWidth="1"/>
    <col min="4594" max="4609" width="21.7109375" style="109"/>
    <col min="4610" max="4610" width="5.7109375" style="109" customWidth="1"/>
    <col min="4611" max="4613" width="25.7109375" style="109" customWidth="1"/>
    <col min="4614" max="4617" width="20.28515625" style="109" customWidth="1"/>
    <col min="4618" max="4618" width="9.7109375" style="109" bestFit="1" customWidth="1"/>
    <col min="4619" max="4619" width="8.28515625" style="109" customWidth="1"/>
    <col min="4620" max="4620" width="9.28515625" style="109" customWidth="1"/>
    <col min="4621" max="4621" width="8.28515625" style="109" customWidth="1"/>
    <col min="4622" max="4622" width="9.28515625" style="109" customWidth="1"/>
    <col min="4623" max="4626" width="8.28515625" style="109" customWidth="1"/>
    <col min="4627" max="4627" width="9.28515625" style="109" customWidth="1"/>
    <col min="4628" max="4628" width="8.28515625" style="109" customWidth="1"/>
    <col min="4629" max="4629" width="9.28515625" style="109" customWidth="1"/>
    <col min="4630" max="4630" width="8.28515625" style="109" customWidth="1"/>
    <col min="4631" max="4631" width="9.28515625" style="109" customWidth="1"/>
    <col min="4632" max="4632" width="8.28515625" style="109" customWidth="1"/>
    <col min="4633" max="4848" width="9.28515625" style="109" customWidth="1"/>
    <col min="4849" max="4849" width="5.7109375" style="109" customWidth="1"/>
    <col min="4850" max="4865" width="21.7109375" style="109"/>
    <col min="4866" max="4866" width="5.7109375" style="109" customWidth="1"/>
    <col min="4867" max="4869" width="25.7109375" style="109" customWidth="1"/>
    <col min="4870" max="4873" width="20.28515625" style="109" customWidth="1"/>
    <col min="4874" max="4874" width="9.7109375" style="109" bestFit="1" customWidth="1"/>
    <col min="4875" max="4875" width="8.28515625" style="109" customWidth="1"/>
    <col min="4876" max="4876" width="9.28515625" style="109" customWidth="1"/>
    <col min="4877" max="4877" width="8.28515625" style="109" customWidth="1"/>
    <col min="4878" max="4878" width="9.28515625" style="109" customWidth="1"/>
    <col min="4879" max="4882" width="8.28515625" style="109" customWidth="1"/>
    <col min="4883" max="4883" width="9.28515625" style="109" customWidth="1"/>
    <col min="4884" max="4884" width="8.28515625" style="109" customWidth="1"/>
    <col min="4885" max="4885" width="9.28515625" style="109" customWidth="1"/>
    <col min="4886" max="4886" width="8.28515625" style="109" customWidth="1"/>
    <col min="4887" max="4887" width="9.28515625" style="109" customWidth="1"/>
    <col min="4888" max="4888" width="8.28515625" style="109" customWidth="1"/>
    <col min="4889" max="5104" width="9.28515625" style="109" customWidth="1"/>
    <col min="5105" max="5105" width="5.7109375" style="109" customWidth="1"/>
    <col min="5106" max="5121" width="21.7109375" style="109"/>
    <col min="5122" max="5122" width="5.7109375" style="109" customWidth="1"/>
    <col min="5123" max="5125" width="25.7109375" style="109" customWidth="1"/>
    <col min="5126" max="5129" width="20.28515625" style="109" customWidth="1"/>
    <col min="5130" max="5130" width="9.7109375" style="109" bestFit="1" customWidth="1"/>
    <col min="5131" max="5131" width="8.28515625" style="109" customWidth="1"/>
    <col min="5132" max="5132" width="9.28515625" style="109" customWidth="1"/>
    <col min="5133" max="5133" width="8.28515625" style="109" customWidth="1"/>
    <col min="5134" max="5134" width="9.28515625" style="109" customWidth="1"/>
    <col min="5135" max="5138" width="8.28515625" style="109" customWidth="1"/>
    <col min="5139" max="5139" width="9.28515625" style="109" customWidth="1"/>
    <col min="5140" max="5140" width="8.28515625" style="109" customWidth="1"/>
    <col min="5141" max="5141" width="9.28515625" style="109" customWidth="1"/>
    <col min="5142" max="5142" width="8.28515625" style="109" customWidth="1"/>
    <col min="5143" max="5143" width="9.28515625" style="109" customWidth="1"/>
    <col min="5144" max="5144" width="8.28515625" style="109" customWidth="1"/>
    <col min="5145" max="5360" width="9.28515625" style="109" customWidth="1"/>
    <col min="5361" max="5361" width="5.7109375" style="109" customWidth="1"/>
    <col min="5362" max="5377" width="21.7109375" style="109"/>
    <col min="5378" max="5378" width="5.7109375" style="109" customWidth="1"/>
    <col min="5379" max="5381" width="25.7109375" style="109" customWidth="1"/>
    <col min="5382" max="5385" width="20.28515625" style="109" customWidth="1"/>
    <col min="5386" max="5386" width="9.7109375" style="109" bestFit="1" customWidth="1"/>
    <col min="5387" max="5387" width="8.28515625" style="109" customWidth="1"/>
    <col min="5388" max="5388" width="9.28515625" style="109" customWidth="1"/>
    <col min="5389" max="5389" width="8.28515625" style="109" customWidth="1"/>
    <col min="5390" max="5390" width="9.28515625" style="109" customWidth="1"/>
    <col min="5391" max="5394" width="8.28515625" style="109" customWidth="1"/>
    <col min="5395" max="5395" width="9.28515625" style="109" customWidth="1"/>
    <col min="5396" max="5396" width="8.28515625" style="109" customWidth="1"/>
    <col min="5397" max="5397" width="9.28515625" style="109" customWidth="1"/>
    <col min="5398" max="5398" width="8.28515625" style="109" customWidth="1"/>
    <col min="5399" max="5399" width="9.28515625" style="109" customWidth="1"/>
    <col min="5400" max="5400" width="8.28515625" style="109" customWidth="1"/>
    <col min="5401" max="5616" width="9.28515625" style="109" customWidth="1"/>
    <col min="5617" max="5617" width="5.7109375" style="109" customWidth="1"/>
    <col min="5618" max="5633" width="21.7109375" style="109"/>
    <col min="5634" max="5634" width="5.7109375" style="109" customWidth="1"/>
    <col min="5635" max="5637" width="25.7109375" style="109" customWidth="1"/>
    <col min="5638" max="5641" width="20.28515625" style="109" customWidth="1"/>
    <col min="5642" max="5642" width="9.7109375" style="109" bestFit="1" customWidth="1"/>
    <col min="5643" max="5643" width="8.28515625" style="109" customWidth="1"/>
    <col min="5644" max="5644" width="9.28515625" style="109" customWidth="1"/>
    <col min="5645" max="5645" width="8.28515625" style="109" customWidth="1"/>
    <col min="5646" max="5646" width="9.28515625" style="109" customWidth="1"/>
    <col min="5647" max="5650" width="8.28515625" style="109" customWidth="1"/>
    <col min="5651" max="5651" width="9.28515625" style="109" customWidth="1"/>
    <col min="5652" max="5652" width="8.28515625" style="109" customWidth="1"/>
    <col min="5653" max="5653" width="9.28515625" style="109" customWidth="1"/>
    <col min="5654" max="5654" width="8.28515625" style="109" customWidth="1"/>
    <col min="5655" max="5655" width="9.28515625" style="109" customWidth="1"/>
    <col min="5656" max="5656" width="8.28515625" style="109" customWidth="1"/>
    <col min="5657" max="5872" width="9.28515625" style="109" customWidth="1"/>
    <col min="5873" max="5873" width="5.7109375" style="109" customWidth="1"/>
    <col min="5874" max="5889" width="21.7109375" style="109"/>
    <col min="5890" max="5890" width="5.7109375" style="109" customWidth="1"/>
    <col min="5891" max="5893" width="25.7109375" style="109" customWidth="1"/>
    <col min="5894" max="5897" width="20.28515625" style="109" customWidth="1"/>
    <col min="5898" max="5898" width="9.7109375" style="109" bestFit="1" customWidth="1"/>
    <col min="5899" max="5899" width="8.28515625" style="109" customWidth="1"/>
    <col min="5900" max="5900" width="9.28515625" style="109" customWidth="1"/>
    <col min="5901" max="5901" width="8.28515625" style="109" customWidth="1"/>
    <col min="5902" max="5902" width="9.28515625" style="109" customWidth="1"/>
    <col min="5903" max="5906" width="8.28515625" style="109" customWidth="1"/>
    <col min="5907" max="5907" width="9.28515625" style="109" customWidth="1"/>
    <col min="5908" max="5908" width="8.28515625" style="109" customWidth="1"/>
    <col min="5909" max="5909" width="9.28515625" style="109" customWidth="1"/>
    <col min="5910" max="5910" width="8.28515625" style="109" customWidth="1"/>
    <col min="5911" max="5911" width="9.28515625" style="109" customWidth="1"/>
    <col min="5912" max="5912" width="8.28515625" style="109" customWidth="1"/>
    <col min="5913" max="6128" width="9.28515625" style="109" customWidth="1"/>
    <col min="6129" max="6129" width="5.7109375" style="109" customWidth="1"/>
    <col min="6130" max="6145" width="21.7109375" style="109"/>
    <col min="6146" max="6146" width="5.7109375" style="109" customWidth="1"/>
    <col min="6147" max="6149" width="25.7109375" style="109" customWidth="1"/>
    <col min="6150" max="6153" width="20.28515625" style="109" customWidth="1"/>
    <col min="6154" max="6154" width="9.7109375" style="109" bestFit="1" customWidth="1"/>
    <col min="6155" max="6155" width="8.28515625" style="109" customWidth="1"/>
    <col min="6156" max="6156" width="9.28515625" style="109" customWidth="1"/>
    <col min="6157" max="6157" width="8.28515625" style="109" customWidth="1"/>
    <col min="6158" max="6158" width="9.28515625" style="109" customWidth="1"/>
    <col min="6159" max="6162" width="8.28515625" style="109" customWidth="1"/>
    <col min="6163" max="6163" width="9.28515625" style="109" customWidth="1"/>
    <col min="6164" max="6164" width="8.28515625" style="109" customWidth="1"/>
    <col min="6165" max="6165" width="9.28515625" style="109" customWidth="1"/>
    <col min="6166" max="6166" width="8.28515625" style="109" customWidth="1"/>
    <col min="6167" max="6167" width="9.28515625" style="109" customWidth="1"/>
    <col min="6168" max="6168" width="8.28515625" style="109" customWidth="1"/>
    <col min="6169" max="6384" width="9.28515625" style="109" customWidth="1"/>
    <col min="6385" max="6385" width="5.7109375" style="109" customWidth="1"/>
    <col min="6386" max="6401" width="21.7109375" style="109"/>
    <col min="6402" max="6402" width="5.7109375" style="109" customWidth="1"/>
    <col min="6403" max="6405" width="25.7109375" style="109" customWidth="1"/>
    <col min="6406" max="6409" width="20.28515625" style="109" customWidth="1"/>
    <col min="6410" max="6410" width="9.7109375" style="109" bestFit="1" customWidth="1"/>
    <col min="6411" max="6411" width="8.28515625" style="109" customWidth="1"/>
    <col min="6412" max="6412" width="9.28515625" style="109" customWidth="1"/>
    <col min="6413" max="6413" width="8.28515625" style="109" customWidth="1"/>
    <col min="6414" max="6414" width="9.28515625" style="109" customWidth="1"/>
    <col min="6415" max="6418" width="8.28515625" style="109" customWidth="1"/>
    <col min="6419" max="6419" width="9.28515625" style="109" customWidth="1"/>
    <col min="6420" max="6420" width="8.28515625" style="109" customWidth="1"/>
    <col min="6421" max="6421" width="9.28515625" style="109" customWidth="1"/>
    <col min="6422" max="6422" width="8.28515625" style="109" customWidth="1"/>
    <col min="6423" max="6423" width="9.28515625" style="109" customWidth="1"/>
    <col min="6424" max="6424" width="8.28515625" style="109" customWidth="1"/>
    <col min="6425" max="6640" width="9.28515625" style="109" customWidth="1"/>
    <col min="6641" max="6641" width="5.7109375" style="109" customWidth="1"/>
    <col min="6642" max="6657" width="21.7109375" style="109"/>
    <col min="6658" max="6658" width="5.7109375" style="109" customWidth="1"/>
    <col min="6659" max="6661" width="25.7109375" style="109" customWidth="1"/>
    <col min="6662" max="6665" width="20.28515625" style="109" customWidth="1"/>
    <col min="6666" max="6666" width="9.7109375" style="109" bestFit="1" customWidth="1"/>
    <col min="6667" max="6667" width="8.28515625" style="109" customWidth="1"/>
    <col min="6668" max="6668" width="9.28515625" style="109" customWidth="1"/>
    <col min="6669" max="6669" width="8.28515625" style="109" customWidth="1"/>
    <col min="6670" max="6670" width="9.28515625" style="109" customWidth="1"/>
    <col min="6671" max="6674" width="8.28515625" style="109" customWidth="1"/>
    <col min="6675" max="6675" width="9.28515625" style="109" customWidth="1"/>
    <col min="6676" max="6676" width="8.28515625" style="109" customWidth="1"/>
    <col min="6677" max="6677" width="9.28515625" style="109" customWidth="1"/>
    <col min="6678" max="6678" width="8.28515625" style="109" customWidth="1"/>
    <col min="6679" max="6679" width="9.28515625" style="109" customWidth="1"/>
    <col min="6680" max="6680" width="8.28515625" style="109" customWidth="1"/>
    <col min="6681" max="6896" width="9.28515625" style="109" customWidth="1"/>
    <col min="6897" max="6897" width="5.7109375" style="109" customWidth="1"/>
    <col min="6898" max="6913" width="21.7109375" style="109"/>
    <col min="6914" max="6914" width="5.7109375" style="109" customWidth="1"/>
    <col min="6915" max="6917" width="25.7109375" style="109" customWidth="1"/>
    <col min="6918" max="6921" width="20.28515625" style="109" customWidth="1"/>
    <col min="6922" max="6922" width="9.7109375" style="109" bestFit="1" customWidth="1"/>
    <col min="6923" max="6923" width="8.28515625" style="109" customWidth="1"/>
    <col min="6924" max="6924" width="9.28515625" style="109" customWidth="1"/>
    <col min="6925" max="6925" width="8.28515625" style="109" customWidth="1"/>
    <col min="6926" max="6926" width="9.28515625" style="109" customWidth="1"/>
    <col min="6927" max="6930" width="8.28515625" style="109" customWidth="1"/>
    <col min="6931" max="6931" width="9.28515625" style="109" customWidth="1"/>
    <col min="6932" max="6932" width="8.28515625" style="109" customWidth="1"/>
    <col min="6933" max="6933" width="9.28515625" style="109" customWidth="1"/>
    <col min="6934" max="6934" width="8.28515625" style="109" customWidth="1"/>
    <col min="6935" max="6935" width="9.28515625" style="109" customWidth="1"/>
    <col min="6936" max="6936" width="8.28515625" style="109" customWidth="1"/>
    <col min="6937" max="7152" width="9.28515625" style="109" customWidth="1"/>
    <col min="7153" max="7153" width="5.7109375" style="109" customWidth="1"/>
    <col min="7154" max="7169" width="21.7109375" style="109"/>
    <col min="7170" max="7170" width="5.7109375" style="109" customWidth="1"/>
    <col min="7171" max="7173" width="25.7109375" style="109" customWidth="1"/>
    <col min="7174" max="7177" width="20.28515625" style="109" customWidth="1"/>
    <col min="7178" max="7178" width="9.7109375" style="109" bestFit="1" customWidth="1"/>
    <col min="7179" max="7179" width="8.28515625" style="109" customWidth="1"/>
    <col min="7180" max="7180" width="9.28515625" style="109" customWidth="1"/>
    <col min="7181" max="7181" width="8.28515625" style="109" customWidth="1"/>
    <col min="7182" max="7182" width="9.28515625" style="109" customWidth="1"/>
    <col min="7183" max="7186" width="8.28515625" style="109" customWidth="1"/>
    <col min="7187" max="7187" width="9.28515625" style="109" customWidth="1"/>
    <col min="7188" max="7188" width="8.28515625" style="109" customWidth="1"/>
    <col min="7189" max="7189" width="9.28515625" style="109" customWidth="1"/>
    <col min="7190" max="7190" width="8.28515625" style="109" customWidth="1"/>
    <col min="7191" max="7191" width="9.28515625" style="109" customWidth="1"/>
    <col min="7192" max="7192" width="8.28515625" style="109" customWidth="1"/>
    <col min="7193" max="7408" width="9.28515625" style="109" customWidth="1"/>
    <col min="7409" max="7409" width="5.7109375" style="109" customWidth="1"/>
    <col min="7410" max="7425" width="21.7109375" style="109"/>
    <col min="7426" max="7426" width="5.7109375" style="109" customWidth="1"/>
    <col min="7427" max="7429" width="25.7109375" style="109" customWidth="1"/>
    <col min="7430" max="7433" width="20.28515625" style="109" customWidth="1"/>
    <col min="7434" max="7434" width="9.7109375" style="109" bestFit="1" customWidth="1"/>
    <col min="7435" max="7435" width="8.28515625" style="109" customWidth="1"/>
    <col min="7436" max="7436" width="9.28515625" style="109" customWidth="1"/>
    <col min="7437" max="7437" width="8.28515625" style="109" customWidth="1"/>
    <col min="7438" max="7438" width="9.28515625" style="109" customWidth="1"/>
    <col min="7439" max="7442" width="8.28515625" style="109" customWidth="1"/>
    <col min="7443" max="7443" width="9.28515625" style="109" customWidth="1"/>
    <col min="7444" max="7444" width="8.28515625" style="109" customWidth="1"/>
    <col min="7445" max="7445" width="9.28515625" style="109" customWidth="1"/>
    <col min="7446" max="7446" width="8.28515625" style="109" customWidth="1"/>
    <col min="7447" max="7447" width="9.28515625" style="109" customWidth="1"/>
    <col min="7448" max="7448" width="8.28515625" style="109" customWidth="1"/>
    <col min="7449" max="7664" width="9.28515625" style="109" customWidth="1"/>
    <col min="7665" max="7665" width="5.7109375" style="109" customWidth="1"/>
    <col min="7666" max="7681" width="21.7109375" style="109"/>
    <col min="7682" max="7682" width="5.7109375" style="109" customWidth="1"/>
    <col min="7683" max="7685" width="25.7109375" style="109" customWidth="1"/>
    <col min="7686" max="7689" width="20.28515625" style="109" customWidth="1"/>
    <col min="7690" max="7690" width="9.7109375" style="109" bestFit="1" customWidth="1"/>
    <col min="7691" max="7691" width="8.28515625" style="109" customWidth="1"/>
    <col min="7692" max="7692" width="9.28515625" style="109" customWidth="1"/>
    <col min="7693" max="7693" width="8.28515625" style="109" customWidth="1"/>
    <col min="7694" max="7694" width="9.28515625" style="109" customWidth="1"/>
    <col min="7695" max="7698" width="8.28515625" style="109" customWidth="1"/>
    <col min="7699" max="7699" width="9.28515625" style="109" customWidth="1"/>
    <col min="7700" max="7700" width="8.28515625" style="109" customWidth="1"/>
    <col min="7701" max="7701" width="9.28515625" style="109" customWidth="1"/>
    <col min="7702" max="7702" width="8.28515625" style="109" customWidth="1"/>
    <col min="7703" max="7703" width="9.28515625" style="109" customWidth="1"/>
    <col min="7704" max="7704" width="8.28515625" style="109" customWidth="1"/>
    <col min="7705" max="7920" width="9.28515625" style="109" customWidth="1"/>
    <col min="7921" max="7921" width="5.7109375" style="109" customWidth="1"/>
    <col min="7922" max="7937" width="21.7109375" style="109"/>
    <col min="7938" max="7938" width="5.7109375" style="109" customWidth="1"/>
    <col min="7939" max="7941" width="25.7109375" style="109" customWidth="1"/>
    <col min="7942" max="7945" width="20.28515625" style="109" customWidth="1"/>
    <col min="7946" max="7946" width="9.7109375" style="109" bestFit="1" customWidth="1"/>
    <col min="7947" max="7947" width="8.28515625" style="109" customWidth="1"/>
    <col min="7948" max="7948" width="9.28515625" style="109" customWidth="1"/>
    <col min="7949" max="7949" width="8.28515625" style="109" customWidth="1"/>
    <col min="7950" max="7950" width="9.28515625" style="109" customWidth="1"/>
    <col min="7951" max="7954" width="8.28515625" style="109" customWidth="1"/>
    <col min="7955" max="7955" width="9.28515625" style="109" customWidth="1"/>
    <col min="7956" max="7956" width="8.28515625" style="109" customWidth="1"/>
    <col min="7957" max="7957" width="9.28515625" style="109" customWidth="1"/>
    <col min="7958" max="7958" width="8.28515625" style="109" customWidth="1"/>
    <col min="7959" max="7959" width="9.28515625" style="109" customWidth="1"/>
    <col min="7960" max="7960" width="8.28515625" style="109" customWidth="1"/>
    <col min="7961" max="8176" width="9.28515625" style="109" customWidth="1"/>
    <col min="8177" max="8177" width="5.7109375" style="109" customWidth="1"/>
    <col min="8178" max="8193" width="21.7109375" style="109"/>
    <col min="8194" max="8194" width="5.7109375" style="109" customWidth="1"/>
    <col min="8195" max="8197" width="25.7109375" style="109" customWidth="1"/>
    <col min="8198" max="8201" width="20.28515625" style="109" customWidth="1"/>
    <col min="8202" max="8202" width="9.7109375" style="109" bestFit="1" customWidth="1"/>
    <col min="8203" max="8203" width="8.28515625" style="109" customWidth="1"/>
    <col min="8204" max="8204" width="9.28515625" style="109" customWidth="1"/>
    <col min="8205" max="8205" width="8.28515625" style="109" customWidth="1"/>
    <col min="8206" max="8206" width="9.28515625" style="109" customWidth="1"/>
    <col min="8207" max="8210" width="8.28515625" style="109" customWidth="1"/>
    <col min="8211" max="8211" width="9.28515625" style="109" customWidth="1"/>
    <col min="8212" max="8212" width="8.28515625" style="109" customWidth="1"/>
    <col min="8213" max="8213" width="9.28515625" style="109" customWidth="1"/>
    <col min="8214" max="8214" width="8.28515625" style="109" customWidth="1"/>
    <col min="8215" max="8215" width="9.28515625" style="109" customWidth="1"/>
    <col min="8216" max="8216" width="8.28515625" style="109" customWidth="1"/>
    <col min="8217" max="8432" width="9.28515625" style="109" customWidth="1"/>
    <col min="8433" max="8433" width="5.7109375" style="109" customWidth="1"/>
    <col min="8434" max="8449" width="21.7109375" style="109"/>
    <col min="8450" max="8450" width="5.7109375" style="109" customWidth="1"/>
    <col min="8451" max="8453" width="25.7109375" style="109" customWidth="1"/>
    <col min="8454" max="8457" width="20.28515625" style="109" customWidth="1"/>
    <col min="8458" max="8458" width="9.7109375" style="109" bestFit="1" customWidth="1"/>
    <col min="8459" max="8459" width="8.28515625" style="109" customWidth="1"/>
    <col min="8460" max="8460" width="9.28515625" style="109" customWidth="1"/>
    <col min="8461" max="8461" width="8.28515625" style="109" customWidth="1"/>
    <col min="8462" max="8462" width="9.28515625" style="109" customWidth="1"/>
    <col min="8463" max="8466" width="8.28515625" style="109" customWidth="1"/>
    <col min="8467" max="8467" width="9.28515625" style="109" customWidth="1"/>
    <col min="8468" max="8468" width="8.28515625" style="109" customWidth="1"/>
    <col min="8469" max="8469" width="9.28515625" style="109" customWidth="1"/>
    <col min="8470" max="8470" width="8.28515625" style="109" customWidth="1"/>
    <col min="8471" max="8471" width="9.28515625" style="109" customWidth="1"/>
    <col min="8472" max="8472" width="8.28515625" style="109" customWidth="1"/>
    <col min="8473" max="8688" width="9.28515625" style="109" customWidth="1"/>
    <col min="8689" max="8689" width="5.7109375" style="109" customWidth="1"/>
    <col min="8690" max="8705" width="21.7109375" style="109"/>
    <col min="8706" max="8706" width="5.7109375" style="109" customWidth="1"/>
    <col min="8707" max="8709" width="25.7109375" style="109" customWidth="1"/>
    <col min="8710" max="8713" width="20.28515625" style="109" customWidth="1"/>
    <col min="8714" max="8714" width="9.7109375" style="109" bestFit="1" customWidth="1"/>
    <col min="8715" max="8715" width="8.28515625" style="109" customWidth="1"/>
    <col min="8716" max="8716" width="9.28515625" style="109" customWidth="1"/>
    <col min="8717" max="8717" width="8.28515625" style="109" customWidth="1"/>
    <col min="8718" max="8718" width="9.28515625" style="109" customWidth="1"/>
    <col min="8719" max="8722" width="8.28515625" style="109" customWidth="1"/>
    <col min="8723" max="8723" width="9.28515625" style="109" customWidth="1"/>
    <col min="8724" max="8724" width="8.28515625" style="109" customWidth="1"/>
    <col min="8725" max="8725" width="9.28515625" style="109" customWidth="1"/>
    <col min="8726" max="8726" width="8.28515625" style="109" customWidth="1"/>
    <col min="8727" max="8727" width="9.28515625" style="109" customWidth="1"/>
    <col min="8728" max="8728" width="8.28515625" style="109" customWidth="1"/>
    <col min="8729" max="8944" width="9.28515625" style="109" customWidth="1"/>
    <col min="8945" max="8945" width="5.7109375" style="109" customWidth="1"/>
    <col min="8946" max="8961" width="21.7109375" style="109"/>
    <col min="8962" max="8962" width="5.7109375" style="109" customWidth="1"/>
    <col min="8963" max="8965" width="25.7109375" style="109" customWidth="1"/>
    <col min="8966" max="8969" width="20.28515625" style="109" customWidth="1"/>
    <col min="8970" max="8970" width="9.7109375" style="109" bestFit="1" customWidth="1"/>
    <col min="8971" max="8971" width="8.28515625" style="109" customWidth="1"/>
    <col min="8972" max="8972" width="9.28515625" style="109" customWidth="1"/>
    <col min="8973" max="8973" width="8.28515625" style="109" customWidth="1"/>
    <col min="8974" max="8974" width="9.28515625" style="109" customWidth="1"/>
    <col min="8975" max="8978" width="8.28515625" style="109" customWidth="1"/>
    <col min="8979" max="8979" width="9.28515625" style="109" customWidth="1"/>
    <col min="8980" max="8980" width="8.28515625" style="109" customWidth="1"/>
    <col min="8981" max="8981" width="9.28515625" style="109" customWidth="1"/>
    <col min="8982" max="8982" width="8.28515625" style="109" customWidth="1"/>
    <col min="8983" max="8983" width="9.28515625" style="109" customWidth="1"/>
    <col min="8984" max="8984" width="8.28515625" style="109" customWidth="1"/>
    <col min="8985" max="9200" width="9.28515625" style="109" customWidth="1"/>
    <col min="9201" max="9201" width="5.7109375" style="109" customWidth="1"/>
    <col min="9202" max="9217" width="21.7109375" style="109"/>
    <col min="9218" max="9218" width="5.7109375" style="109" customWidth="1"/>
    <col min="9219" max="9221" width="25.7109375" style="109" customWidth="1"/>
    <col min="9222" max="9225" width="20.28515625" style="109" customWidth="1"/>
    <col min="9226" max="9226" width="9.7109375" style="109" bestFit="1" customWidth="1"/>
    <col min="9227" max="9227" width="8.28515625" style="109" customWidth="1"/>
    <col min="9228" max="9228" width="9.28515625" style="109" customWidth="1"/>
    <col min="9229" max="9229" width="8.28515625" style="109" customWidth="1"/>
    <col min="9230" max="9230" width="9.28515625" style="109" customWidth="1"/>
    <col min="9231" max="9234" width="8.28515625" style="109" customWidth="1"/>
    <col min="9235" max="9235" width="9.28515625" style="109" customWidth="1"/>
    <col min="9236" max="9236" width="8.28515625" style="109" customWidth="1"/>
    <col min="9237" max="9237" width="9.28515625" style="109" customWidth="1"/>
    <col min="9238" max="9238" width="8.28515625" style="109" customWidth="1"/>
    <col min="9239" max="9239" width="9.28515625" style="109" customWidth="1"/>
    <col min="9240" max="9240" width="8.28515625" style="109" customWidth="1"/>
    <col min="9241" max="9456" width="9.28515625" style="109" customWidth="1"/>
    <col min="9457" max="9457" width="5.7109375" style="109" customWidth="1"/>
    <col min="9458" max="9473" width="21.7109375" style="109"/>
    <col min="9474" max="9474" width="5.7109375" style="109" customWidth="1"/>
    <col min="9475" max="9477" width="25.7109375" style="109" customWidth="1"/>
    <col min="9478" max="9481" width="20.28515625" style="109" customWidth="1"/>
    <col min="9482" max="9482" width="9.7109375" style="109" bestFit="1" customWidth="1"/>
    <col min="9483" max="9483" width="8.28515625" style="109" customWidth="1"/>
    <col min="9484" max="9484" width="9.28515625" style="109" customWidth="1"/>
    <col min="9485" max="9485" width="8.28515625" style="109" customWidth="1"/>
    <col min="9486" max="9486" width="9.28515625" style="109" customWidth="1"/>
    <col min="9487" max="9490" width="8.28515625" style="109" customWidth="1"/>
    <col min="9491" max="9491" width="9.28515625" style="109" customWidth="1"/>
    <col min="9492" max="9492" width="8.28515625" style="109" customWidth="1"/>
    <col min="9493" max="9493" width="9.28515625" style="109" customWidth="1"/>
    <col min="9494" max="9494" width="8.28515625" style="109" customWidth="1"/>
    <col min="9495" max="9495" width="9.28515625" style="109" customWidth="1"/>
    <col min="9496" max="9496" width="8.28515625" style="109" customWidth="1"/>
    <col min="9497" max="9712" width="9.28515625" style="109" customWidth="1"/>
    <col min="9713" max="9713" width="5.7109375" style="109" customWidth="1"/>
    <col min="9714" max="9729" width="21.7109375" style="109"/>
    <col min="9730" max="9730" width="5.7109375" style="109" customWidth="1"/>
    <col min="9731" max="9733" width="25.7109375" style="109" customWidth="1"/>
    <col min="9734" max="9737" width="20.28515625" style="109" customWidth="1"/>
    <col min="9738" max="9738" width="9.7109375" style="109" bestFit="1" customWidth="1"/>
    <col min="9739" max="9739" width="8.28515625" style="109" customWidth="1"/>
    <col min="9740" max="9740" width="9.28515625" style="109" customWidth="1"/>
    <col min="9741" max="9741" width="8.28515625" style="109" customWidth="1"/>
    <col min="9742" max="9742" width="9.28515625" style="109" customWidth="1"/>
    <col min="9743" max="9746" width="8.28515625" style="109" customWidth="1"/>
    <col min="9747" max="9747" width="9.28515625" style="109" customWidth="1"/>
    <col min="9748" max="9748" width="8.28515625" style="109" customWidth="1"/>
    <col min="9749" max="9749" width="9.28515625" style="109" customWidth="1"/>
    <col min="9750" max="9750" width="8.28515625" style="109" customWidth="1"/>
    <col min="9751" max="9751" width="9.28515625" style="109" customWidth="1"/>
    <col min="9752" max="9752" width="8.28515625" style="109" customWidth="1"/>
    <col min="9753" max="9968" width="9.28515625" style="109" customWidth="1"/>
    <col min="9969" max="9969" width="5.7109375" style="109" customWidth="1"/>
    <col min="9970" max="9985" width="21.7109375" style="109"/>
    <col min="9986" max="9986" width="5.7109375" style="109" customWidth="1"/>
    <col min="9987" max="9989" width="25.7109375" style="109" customWidth="1"/>
    <col min="9990" max="9993" width="20.28515625" style="109" customWidth="1"/>
    <col min="9994" max="9994" width="9.7109375" style="109" bestFit="1" customWidth="1"/>
    <col min="9995" max="9995" width="8.28515625" style="109" customWidth="1"/>
    <col min="9996" max="9996" width="9.28515625" style="109" customWidth="1"/>
    <col min="9997" max="9997" width="8.28515625" style="109" customWidth="1"/>
    <col min="9998" max="9998" width="9.28515625" style="109" customWidth="1"/>
    <col min="9999" max="10002" width="8.28515625" style="109" customWidth="1"/>
    <col min="10003" max="10003" width="9.28515625" style="109" customWidth="1"/>
    <col min="10004" max="10004" width="8.28515625" style="109" customWidth="1"/>
    <col min="10005" max="10005" width="9.28515625" style="109" customWidth="1"/>
    <col min="10006" max="10006" width="8.28515625" style="109" customWidth="1"/>
    <col min="10007" max="10007" width="9.28515625" style="109" customWidth="1"/>
    <col min="10008" max="10008" width="8.28515625" style="109" customWidth="1"/>
    <col min="10009" max="10224" width="9.28515625" style="109" customWidth="1"/>
    <col min="10225" max="10225" width="5.7109375" style="109" customWidth="1"/>
    <col min="10226" max="10241" width="21.7109375" style="109"/>
    <col min="10242" max="10242" width="5.7109375" style="109" customWidth="1"/>
    <col min="10243" max="10245" width="25.7109375" style="109" customWidth="1"/>
    <col min="10246" max="10249" width="20.28515625" style="109" customWidth="1"/>
    <col min="10250" max="10250" width="9.7109375" style="109" bestFit="1" customWidth="1"/>
    <col min="10251" max="10251" width="8.28515625" style="109" customWidth="1"/>
    <col min="10252" max="10252" width="9.28515625" style="109" customWidth="1"/>
    <col min="10253" max="10253" width="8.28515625" style="109" customWidth="1"/>
    <col min="10254" max="10254" width="9.28515625" style="109" customWidth="1"/>
    <col min="10255" max="10258" width="8.28515625" style="109" customWidth="1"/>
    <col min="10259" max="10259" width="9.28515625" style="109" customWidth="1"/>
    <col min="10260" max="10260" width="8.28515625" style="109" customWidth="1"/>
    <col min="10261" max="10261" width="9.28515625" style="109" customWidth="1"/>
    <col min="10262" max="10262" width="8.28515625" style="109" customWidth="1"/>
    <col min="10263" max="10263" width="9.28515625" style="109" customWidth="1"/>
    <col min="10264" max="10264" width="8.28515625" style="109" customWidth="1"/>
    <col min="10265" max="10480" width="9.28515625" style="109" customWidth="1"/>
    <col min="10481" max="10481" width="5.7109375" style="109" customWidth="1"/>
    <col min="10482" max="10497" width="21.7109375" style="109"/>
    <col min="10498" max="10498" width="5.7109375" style="109" customWidth="1"/>
    <col min="10499" max="10501" width="25.7109375" style="109" customWidth="1"/>
    <col min="10502" max="10505" width="20.28515625" style="109" customWidth="1"/>
    <col min="10506" max="10506" width="9.7109375" style="109" bestFit="1" customWidth="1"/>
    <col min="10507" max="10507" width="8.28515625" style="109" customWidth="1"/>
    <col min="10508" max="10508" width="9.28515625" style="109" customWidth="1"/>
    <col min="10509" max="10509" width="8.28515625" style="109" customWidth="1"/>
    <col min="10510" max="10510" width="9.28515625" style="109" customWidth="1"/>
    <col min="10511" max="10514" width="8.28515625" style="109" customWidth="1"/>
    <col min="10515" max="10515" width="9.28515625" style="109" customWidth="1"/>
    <col min="10516" max="10516" width="8.28515625" style="109" customWidth="1"/>
    <col min="10517" max="10517" width="9.28515625" style="109" customWidth="1"/>
    <col min="10518" max="10518" width="8.28515625" style="109" customWidth="1"/>
    <col min="10519" max="10519" width="9.28515625" style="109" customWidth="1"/>
    <col min="10520" max="10520" width="8.28515625" style="109" customWidth="1"/>
    <col min="10521" max="10736" width="9.28515625" style="109" customWidth="1"/>
    <col min="10737" max="10737" width="5.7109375" style="109" customWidth="1"/>
    <col min="10738" max="10753" width="21.7109375" style="109"/>
    <col min="10754" max="10754" width="5.7109375" style="109" customWidth="1"/>
    <col min="10755" max="10757" width="25.7109375" style="109" customWidth="1"/>
    <col min="10758" max="10761" width="20.28515625" style="109" customWidth="1"/>
    <col min="10762" max="10762" width="9.7109375" style="109" bestFit="1" customWidth="1"/>
    <col min="10763" max="10763" width="8.28515625" style="109" customWidth="1"/>
    <col min="10764" max="10764" width="9.28515625" style="109" customWidth="1"/>
    <col min="10765" max="10765" width="8.28515625" style="109" customWidth="1"/>
    <col min="10766" max="10766" width="9.28515625" style="109" customWidth="1"/>
    <col min="10767" max="10770" width="8.28515625" style="109" customWidth="1"/>
    <col min="10771" max="10771" width="9.28515625" style="109" customWidth="1"/>
    <col min="10772" max="10772" width="8.28515625" style="109" customWidth="1"/>
    <col min="10773" max="10773" width="9.28515625" style="109" customWidth="1"/>
    <col min="10774" max="10774" width="8.28515625" style="109" customWidth="1"/>
    <col min="10775" max="10775" width="9.28515625" style="109" customWidth="1"/>
    <col min="10776" max="10776" width="8.28515625" style="109" customWidth="1"/>
    <col min="10777" max="10992" width="9.28515625" style="109" customWidth="1"/>
    <col min="10993" max="10993" width="5.7109375" style="109" customWidth="1"/>
    <col min="10994" max="11009" width="21.7109375" style="109"/>
    <col min="11010" max="11010" width="5.7109375" style="109" customWidth="1"/>
    <col min="11011" max="11013" width="25.7109375" style="109" customWidth="1"/>
    <col min="11014" max="11017" width="20.28515625" style="109" customWidth="1"/>
    <col min="11018" max="11018" width="9.7109375" style="109" bestFit="1" customWidth="1"/>
    <col min="11019" max="11019" width="8.28515625" style="109" customWidth="1"/>
    <col min="11020" max="11020" width="9.28515625" style="109" customWidth="1"/>
    <col min="11021" max="11021" width="8.28515625" style="109" customWidth="1"/>
    <col min="11022" max="11022" width="9.28515625" style="109" customWidth="1"/>
    <col min="11023" max="11026" width="8.28515625" style="109" customWidth="1"/>
    <col min="11027" max="11027" width="9.28515625" style="109" customWidth="1"/>
    <col min="11028" max="11028" width="8.28515625" style="109" customWidth="1"/>
    <col min="11029" max="11029" width="9.28515625" style="109" customWidth="1"/>
    <col min="11030" max="11030" width="8.28515625" style="109" customWidth="1"/>
    <col min="11031" max="11031" width="9.28515625" style="109" customWidth="1"/>
    <col min="11032" max="11032" width="8.28515625" style="109" customWidth="1"/>
    <col min="11033" max="11248" width="9.28515625" style="109" customWidth="1"/>
    <col min="11249" max="11249" width="5.7109375" style="109" customWidth="1"/>
    <col min="11250" max="11265" width="21.7109375" style="109"/>
    <col min="11266" max="11266" width="5.7109375" style="109" customWidth="1"/>
    <col min="11267" max="11269" width="25.7109375" style="109" customWidth="1"/>
    <col min="11270" max="11273" width="20.28515625" style="109" customWidth="1"/>
    <col min="11274" max="11274" width="9.7109375" style="109" bestFit="1" customWidth="1"/>
    <col min="11275" max="11275" width="8.28515625" style="109" customWidth="1"/>
    <col min="11276" max="11276" width="9.28515625" style="109" customWidth="1"/>
    <col min="11277" max="11277" width="8.28515625" style="109" customWidth="1"/>
    <col min="11278" max="11278" width="9.28515625" style="109" customWidth="1"/>
    <col min="11279" max="11282" width="8.28515625" style="109" customWidth="1"/>
    <col min="11283" max="11283" width="9.28515625" style="109" customWidth="1"/>
    <col min="11284" max="11284" width="8.28515625" style="109" customWidth="1"/>
    <col min="11285" max="11285" width="9.28515625" style="109" customWidth="1"/>
    <col min="11286" max="11286" width="8.28515625" style="109" customWidth="1"/>
    <col min="11287" max="11287" width="9.28515625" style="109" customWidth="1"/>
    <col min="11288" max="11288" width="8.28515625" style="109" customWidth="1"/>
    <col min="11289" max="11504" width="9.28515625" style="109" customWidth="1"/>
    <col min="11505" max="11505" width="5.7109375" style="109" customWidth="1"/>
    <col min="11506" max="11521" width="21.7109375" style="109"/>
    <col min="11522" max="11522" width="5.7109375" style="109" customWidth="1"/>
    <col min="11523" max="11525" width="25.7109375" style="109" customWidth="1"/>
    <col min="11526" max="11529" width="20.28515625" style="109" customWidth="1"/>
    <col min="11530" max="11530" width="9.7109375" style="109" bestFit="1" customWidth="1"/>
    <col min="11531" max="11531" width="8.28515625" style="109" customWidth="1"/>
    <col min="11532" max="11532" width="9.28515625" style="109" customWidth="1"/>
    <col min="11533" max="11533" width="8.28515625" style="109" customWidth="1"/>
    <col min="11534" max="11534" width="9.28515625" style="109" customWidth="1"/>
    <col min="11535" max="11538" width="8.28515625" style="109" customWidth="1"/>
    <col min="11539" max="11539" width="9.28515625" style="109" customWidth="1"/>
    <col min="11540" max="11540" width="8.28515625" style="109" customWidth="1"/>
    <col min="11541" max="11541" width="9.28515625" style="109" customWidth="1"/>
    <col min="11542" max="11542" width="8.28515625" style="109" customWidth="1"/>
    <col min="11543" max="11543" width="9.28515625" style="109" customWidth="1"/>
    <col min="11544" max="11544" width="8.28515625" style="109" customWidth="1"/>
    <col min="11545" max="11760" width="9.28515625" style="109" customWidth="1"/>
    <col min="11761" max="11761" width="5.7109375" style="109" customWidth="1"/>
    <col min="11762" max="11777" width="21.7109375" style="109"/>
    <col min="11778" max="11778" width="5.7109375" style="109" customWidth="1"/>
    <col min="11779" max="11781" width="25.7109375" style="109" customWidth="1"/>
    <col min="11782" max="11785" width="20.28515625" style="109" customWidth="1"/>
    <col min="11786" max="11786" width="9.7109375" style="109" bestFit="1" customWidth="1"/>
    <col min="11787" max="11787" width="8.28515625" style="109" customWidth="1"/>
    <col min="11788" max="11788" width="9.28515625" style="109" customWidth="1"/>
    <col min="11789" max="11789" width="8.28515625" style="109" customWidth="1"/>
    <col min="11790" max="11790" width="9.28515625" style="109" customWidth="1"/>
    <col min="11791" max="11794" width="8.28515625" style="109" customWidth="1"/>
    <col min="11795" max="11795" width="9.28515625" style="109" customWidth="1"/>
    <col min="11796" max="11796" width="8.28515625" style="109" customWidth="1"/>
    <col min="11797" max="11797" width="9.28515625" style="109" customWidth="1"/>
    <col min="11798" max="11798" width="8.28515625" style="109" customWidth="1"/>
    <col min="11799" max="11799" width="9.28515625" style="109" customWidth="1"/>
    <col min="11800" max="11800" width="8.28515625" style="109" customWidth="1"/>
    <col min="11801" max="12016" width="9.28515625" style="109" customWidth="1"/>
    <col min="12017" max="12017" width="5.7109375" style="109" customWidth="1"/>
    <col min="12018" max="12033" width="21.7109375" style="109"/>
    <col min="12034" max="12034" width="5.7109375" style="109" customWidth="1"/>
    <col min="12035" max="12037" width="25.7109375" style="109" customWidth="1"/>
    <col min="12038" max="12041" width="20.28515625" style="109" customWidth="1"/>
    <col min="12042" max="12042" width="9.7109375" style="109" bestFit="1" customWidth="1"/>
    <col min="12043" max="12043" width="8.28515625" style="109" customWidth="1"/>
    <col min="12044" max="12044" width="9.28515625" style="109" customWidth="1"/>
    <col min="12045" max="12045" width="8.28515625" style="109" customWidth="1"/>
    <col min="12046" max="12046" width="9.28515625" style="109" customWidth="1"/>
    <col min="12047" max="12050" width="8.28515625" style="109" customWidth="1"/>
    <col min="12051" max="12051" width="9.28515625" style="109" customWidth="1"/>
    <col min="12052" max="12052" width="8.28515625" style="109" customWidth="1"/>
    <col min="12053" max="12053" width="9.28515625" style="109" customWidth="1"/>
    <col min="12054" max="12054" width="8.28515625" style="109" customWidth="1"/>
    <col min="12055" max="12055" width="9.28515625" style="109" customWidth="1"/>
    <col min="12056" max="12056" width="8.28515625" style="109" customWidth="1"/>
    <col min="12057" max="12272" width="9.28515625" style="109" customWidth="1"/>
    <col min="12273" max="12273" width="5.7109375" style="109" customWidth="1"/>
    <col min="12274" max="12289" width="21.7109375" style="109"/>
    <col min="12290" max="12290" width="5.7109375" style="109" customWidth="1"/>
    <col min="12291" max="12293" width="25.7109375" style="109" customWidth="1"/>
    <col min="12294" max="12297" width="20.28515625" style="109" customWidth="1"/>
    <col min="12298" max="12298" width="9.7109375" style="109" bestFit="1" customWidth="1"/>
    <col min="12299" max="12299" width="8.28515625" style="109" customWidth="1"/>
    <col min="12300" max="12300" width="9.28515625" style="109" customWidth="1"/>
    <col min="12301" max="12301" width="8.28515625" style="109" customWidth="1"/>
    <col min="12302" max="12302" width="9.28515625" style="109" customWidth="1"/>
    <col min="12303" max="12306" width="8.28515625" style="109" customWidth="1"/>
    <col min="12307" max="12307" width="9.28515625" style="109" customWidth="1"/>
    <col min="12308" max="12308" width="8.28515625" style="109" customWidth="1"/>
    <col min="12309" max="12309" width="9.28515625" style="109" customWidth="1"/>
    <col min="12310" max="12310" width="8.28515625" style="109" customWidth="1"/>
    <col min="12311" max="12311" width="9.28515625" style="109" customWidth="1"/>
    <col min="12312" max="12312" width="8.28515625" style="109" customWidth="1"/>
    <col min="12313" max="12528" width="9.28515625" style="109" customWidth="1"/>
    <col min="12529" max="12529" width="5.7109375" style="109" customWidth="1"/>
    <col min="12530" max="12545" width="21.7109375" style="109"/>
    <col min="12546" max="12546" width="5.7109375" style="109" customWidth="1"/>
    <col min="12547" max="12549" width="25.7109375" style="109" customWidth="1"/>
    <col min="12550" max="12553" width="20.28515625" style="109" customWidth="1"/>
    <col min="12554" max="12554" width="9.7109375" style="109" bestFit="1" customWidth="1"/>
    <col min="12555" max="12555" width="8.28515625" style="109" customWidth="1"/>
    <col min="12556" max="12556" width="9.28515625" style="109" customWidth="1"/>
    <col min="12557" max="12557" width="8.28515625" style="109" customWidth="1"/>
    <col min="12558" max="12558" width="9.28515625" style="109" customWidth="1"/>
    <col min="12559" max="12562" width="8.28515625" style="109" customWidth="1"/>
    <col min="12563" max="12563" width="9.28515625" style="109" customWidth="1"/>
    <col min="12564" max="12564" width="8.28515625" style="109" customWidth="1"/>
    <col min="12565" max="12565" width="9.28515625" style="109" customWidth="1"/>
    <col min="12566" max="12566" width="8.28515625" style="109" customWidth="1"/>
    <col min="12567" max="12567" width="9.28515625" style="109" customWidth="1"/>
    <col min="12568" max="12568" width="8.28515625" style="109" customWidth="1"/>
    <col min="12569" max="12784" width="9.28515625" style="109" customWidth="1"/>
    <col min="12785" max="12785" width="5.7109375" style="109" customWidth="1"/>
    <col min="12786" max="12801" width="21.7109375" style="109"/>
    <col min="12802" max="12802" width="5.7109375" style="109" customWidth="1"/>
    <col min="12803" max="12805" width="25.7109375" style="109" customWidth="1"/>
    <col min="12806" max="12809" width="20.28515625" style="109" customWidth="1"/>
    <col min="12810" max="12810" width="9.7109375" style="109" bestFit="1" customWidth="1"/>
    <col min="12811" max="12811" width="8.28515625" style="109" customWidth="1"/>
    <col min="12812" max="12812" width="9.28515625" style="109" customWidth="1"/>
    <col min="12813" max="12813" width="8.28515625" style="109" customWidth="1"/>
    <col min="12814" max="12814" width="9.28515625" style="109" customWidth="1"/>
    <col min="12815" max="12818" width="8.28515625" style="109" customWidth="1"/>
    <col min="12819" max="12819" width="9.28515625" style="109" customWidth="1"/>
    <col min="12820" max="12820" width="8.28515625" style="109" customWidth="1"/>
    <col min="12821" max="12821" width="9.28515625" style="109" customWidth="1"/>
    <col min="12822" max="12822" width="8.28515625" style="109" customWidth="1"/>
    <col min="12823" max="12823" width="9.28515625" style="109" customWidth="1"/>
    <col min="12824" max="12824" width="8.28515625" style="109" customWidth="1"/>
    <col min="12825" max="13040" width="9.28515625" style="109" customWidth="1"/>
    <col min="13041" max="13041" width="5.7109375" style="109" customWidth="1"/>
    <col min="13042" max="13057" width="21.7109375" style="109"/>
    <col min="13058" max="13058" width="5.7109375" style="109" customWidth="1"/>
    <col min="13059" max="13061" width="25.7109375" style="109" customWidth="1"/>
    <col min="13062" max="13065" width="20.28515625" style="109" customWidth="1"/>
    <col min="13066" max="13066" width="9.7109375" style="109" bestFit="1" customWidth="1"/>
    <col min="13067" max="13067" width="8.28515625" style="109" customWidth="1"/>
    <col min="13068" max="13068" width="9.28515625" style="109" customWidth="1"/>
    <col min="13069" max="13069" width="8.28515625" style="109" customWidth="1"/>
    <col min="13070" max="13070" width="9.28515625" style="109" customWidth="1"/>
    <col min="13071" max="13074" width="8.28515625" style="109" customWidth="1"/>
    <col min="13075" max="13075" width="9.28515625" style="109" customWidth="1"/>
    <col min="13076" max="13076" width="8.28515625" style="109" customWidth="1"/>
    <col min="13077" max="13077" width="9.28515625" style="109" customWidth="1"/>
    <col min="13078" max="13078" width="8.28515625" style="109" customWidth="1"/>
    <col min="13079" max="13079" width="9.28515625" style="109" customWidth="1"/>
    <col min="13080" max="13080" width="8.28515625" style="109" customWidth="1"/>
    <col min="13081" max="13296" width="9.28515625" style="109" customWidth="1"/>
    <col min="13297" max="13297" width="5.7109375" style="109" customWidth="1"/>
    <col min="13298" max="13313" width="21.7109375" style="109"/>
    <col min="13314" max="13314" width="5.7109375" style="109" customWidth="1"/>
    <col min="13315" max="13317" width="25.7109375" style="109" customWidth="1"/>
    <col min="13318" max="13321" width="20.28515625" style="109" customWidth="1"/>
    <col min="13322" max="13322" width="9.7109375" style="109" bestFit="1" customWidth="1"/>
    <col min="13323" max="13323" width="8.28515625" style="109" customWidth="1"/>
    <col min="13324" max="13324" width="9.28515625" style="109" customWidth="1"/>
    <col min="13325" max="13325" width="8.28515625" style="109" customWidth="1"/>
    <col min="13326" max="13326" width="9.28515625" style="109" customWidth="1"/>
    <col min="13327" max="13330" width="8.28515625" style="109" customWidth="1"/>
    <col min="13331" max="13331" width="9.28515625" style="109" customWidth="1"/>
    <col min="13332" max="13332" width="8.28515625" style="109" customWidth="1"/>
    <col min="13333" max="13333" width="9.28515625" style="109" customWidth="1"/>
    <col min="13334" max="13334" width="8.28515625" style="109" customWidth="1"/>
    <col min="13335" max="13335" width="9.28515625" style="109" customWidth="1"/>
    <col min="13336" max="13336" width="8.28515625" style="109" customWidth="1"/>
    <col min="13337" max="13552" width="9.28515625" style="109" customWidth="1"/>
    <col min="13553" max="13553" width="5.7109375" style="109" customWidth="1"/>
    <col min="13554" max="13569" width="21.7109375" style="109"/>
    <col min="13570" max="13570" width="5.7109375" style="109" customWidth="1"/>
    <col min="13571" max="13573" width="25.7109375" style="109" customWidth="1"/>
    <col min="13574" max="13577" width="20.28515625" style="109" customWidth="1"/>
    <col min="13578" max="13578" width="9.7109375" style="109" bestFit="1" customWidth="1"/>
    <col min="13579" max="13579" width="8.28515625" style="109" customWidth="1"/>
    <col min="13580" max="13580" width="9.28515625" style="109" customWidth="1"/>
    <col min="13581" max="13581" width="8.28515625" style="109" customWidth="1"/>
    <col min="13582" max="13582" width="9.28515625" style="109" customWidth="1"/>
    <col min="13583" max="13586" width="8.28515625" style="109" customWidth="1"/>
    <col min="13587" max="13587" width="9.28515625" style="109" customWidth="1"/>
    <col min="13588" max="13588" width="8.28515625" style="109" customWidth="1"/>
    <col min="13589" max="13589" width="9.28515625" style="109" customWidth="1"/>
    <col min="13590" max="13590" width="8.28515625" style="109" customWidth="1"/>
    <col min="13591" max="13591" width="9.28515625" style="109" customWidth="1"/>
    <col min="13592" max="13592" width="8.28515625" style="109" customWidth="1"/>
    <col min="13593" max="13808" width="9.28515625" style="109" customWidth="1"/>
    <col min="13809" max="13809" width="5.7109375" style="109" customWidth="1"/>
    <col min="13810" max="13825" width="21.7109375" style="109"/>
    <col min="13826" max="13826" width="5.7109375" style="109" customWidth="1"/>
    <col min="13827" max="13829" width="25.7109375" style="109" customWidth="1"/>
    <col min="13830" max="13833" width="20.28515625" style="109" customWidth="1"/>
    <col min="13834" max="13834" width="9.7109375" style="109" bestFit="1" customWidth="1"/>
    <col min="13835" max="13835" width="8.28515625" style="109" customWidth="1"/>
    <col min="13836" max="13836" width="9.28515625" style="109" customWidth="1"/>
    <col min="13837" max="13837" width="8.28515625" style="109" customWidth="1"/>
    <col min="13838" max="13838" width="9.28515625" style="109" customWidth="1"/>
    <col min="13839" max="13842" width="8.28515625" style="109" customWidth="1"/>
    <col min="13843" max="13843" width="9.28515625" style="109" customWidth="1"/>
    <col min="13844" max="13844" width="8.28515625" style="109" customWidth="1"/>
    <col min="13845" max="13845" width="9.28515625" style="109" customWidth="1"/>
    <col min="13846" max="13846" width="8.28515625" style="109" customWidth="1"/>
    <col min="13847" max="13847" width="9.28515625" style="109" customWidth="1"/>
    <col min="13848" max="13848" width="8.28515625" style="109" customWidth="1"/>
    <col min="13849" max="14064" width="9.28515625" style="109" customWidth="1"/>
    <col min="14065" max="14065" width="5.7109375" style="109" customWidth="1"/>
    <col min="14066" max="14081" width="21.7109375" style="109"/>
    <col min="14082" max="14082" width="5.7109375" style="109" customWidth="1"/>
    <col min="14083" max="14085" width="25.7109375" style="109" customWidth="1"/>
    <col min="14086" max="14089" width="20.28515625" style="109" customWidth="1"/>
    <col min="14090" max="14090" width="9.7109375" style="109" bestFit="1" customWidth="1"/>
    <col min="14091" max="14091" width="8.28515625" style="109" customWidth="1"/>
    <col min="14092" max="14092" width="9.28515625" style="109" customWidth="1"/>
    <col min="14093" max="14093" width="8.28515625" style="109" customWidth="1"/>
    <col min="14094" max="14094" width="9.28515625" style="109" customWidth="1"/>
    <col min="14095" max="14098" width="8.28515625" style="109" customWidth="1"/>
    <col min="14099" max="14099" width="9.28515625" style="109" customWidth="1"/>
    <col min="14100" max="14100" width="8.28515625" style="109" customWidth="1"/>
    <col min="14101" max="14101" width="9.28515625" style="109" customWidth="1"/>
    <col min="14102" max="14102" width="8.28515625" style="109" customWidth="1"/>
    <col min="14103" max="14103" width="9.28515625" style="109" customWidth="1"/>
    <col min="14104" max="14104" width="8.28515625" style="109" customWidth="1"/>
    <col min="14105" max="14320" width="9.28515625" style="109" customWidth="1"/>
    <col min="14321" max="14321" width="5.7109375" style="109" customWidth="1"/>
    <col min="14322" max="14337" width="21.7109375" style="109"/>
    <col min="14338" max="14338" width="5.7109375" style="109" customWidth="1"/>
    <col min="14339" max="14341" width="25.7109375" style="109" customWidth="1"/>
    <col min="14342" max="14345" width="20.28515625" style="109" customWidth="1"/>
    <col min="14346" max="14346" width="9.7109375" style="109" bestFit="1" customWidth="1"/>
    <col min="14347" max="14347" width="8.28515625" style="109" customWidth="1"/>
    <col min="14348" max="14348" width="9.28515625" style="109" customWidth="1"/>
    <col min="14349" max="14349" width="8.28515625" style="109" customWidth="1"/>
    <col min="14350" max="14350" width="9.28515625" style="109" customWidth="1"/>
    <col min="14351" max="14354" width="8.28515625" style="109" customWidth="1"/>
    <col min="14355" max="14355" width="9.28515625" style="109" customWidth="1"/>
    <col min="14356" max="14356" width="8.28515625" style="109" customWidth="1"/>
    <col min="14357" max="14357" width="9.28515625" style="109" customWidth="1"/>
    <col min="14358" max="14358" width="8.28515625" style="109" customWidth="1"/>
    <col min="14359" max="14359" width="9.28515625" style="109" customWidth="1"/>
    <col min="14360" max="14360" width="8.28515625" style="109" customWidth="1"/>
    <col min="14361" max="14576" width="9.28515625" style="109" customWidth="1"/>
    <col min="14577" max="14577" width="5.7109375" style="109" customWidth="1"/>
    <col min="14578" max="14593" width="21.7109375" style="109"/>
    <col min="14594" max="14594" width="5.7109375" style="109" customWidth="1"/>
    <col min="14595" max="14597" width="25.7109375" style="109" customWidth="1"/>
    <col min="14598" max="14601" width="20.28515625" style="109" customWidth="1"/>
    <col min="14602" max="14602" width="9.7109375" style="109" bestFit="1" customWidth="1"/>
    <col min="14603" max="14603" width="8.28515625" style="109" customWidth="1"/>
    <col min="14604" max="14604" width="9.28515625" style="109" customWidth="1"/>
    <col min="14605" max="14605" width="8.28515625" style="109" customWidth="1"/>
    <col min="14606" max="14606" width="9.28515625" style="109" customWidth="1"/>
    <col min="14607" max="14610" width="8.28515625" style="109" customWidth="1"/>
    <col min="14611" max="14611" width="9.28515625" style="109" customWidth="1"/>
    <col min="14612" max="14612" width="8.28515625" style="109" customWidth="1"/>
    <col min="14613" max="14613" width="9.28515625" style="109" customWidth="1"/>
    <col min="14614" max="14614" width="8.28515625" style="109" customWidth="1"/>
    <col min="14615" max="14615" width="9.28515625" style="109" customWidth="1"/>
    <col min="14616" max="14616" width="8.28515625" style="109" customWidth="1"/>
    <col min="14617" max="14832" width="9.28515625" style="109" customWidth="1"/>
    <col min="14833" max="14833" width="5.7109375" style="109" customWidth="1"/>
    <col min="14834" max="14849" width="21.7109375" style="109"/>
    <col min="14850" max="14850" width="5.7109375" style="109" customWidth="1"/>
    <col min="14851" max="14853" width="25.7109375" style="109" customWidth="1"/>
    <col min="14854" max="14857" width="20.28515625" style="109" customWidth="1"/>
    <col min="14858" max="14858" width="9.7109375" style="109" bestFit="1" customWidth="1"/>
    <col min="14859" max="14859" width="8.28515625" style="109" customWidth="1"/>
    <col min="14860" max="14860" width="9.28515625" style="109" customWidth="1"/>
    <col min="14861" max="14861" width="8.28515625" style="109" customWidth="1"/>
    <col min="14862" max="14862" width="9.28515625" style="109" customWidth="1"/>
    <col min="14863" max="14866" width="8.28515625" style="109" customWidth="1"/>
    <col min="14867" max="14867" width="9.28515625" style="109" customWidth="1"/>
    <col min="14868" max="14868" width="8.28515625" style="109" customWidth="1"/>
    <col min="14869" max="14869" width="9.28515625" style="109" customWidth="1"/>
    <col min="14870" max="14870" width="8.28515625" style="109" customWidth="1"/>
    <col min="14871" max="14871" width="9.28515625" style="109" customWidth="1"/>
    <col min="14872" max="14872" width="8.28515625" style="109" customWidth="1"/>
    <col min="14873" max="15088" width="9.28515625" style="109" customWidth="1"/>
    <col min="15089" max="15089" width="5.7109375" style="109" customWidth="1"/>
    <col min="15090" max="15105" width="21.7109375" style="109"/>
    <col min="15106" max="15106" width="5.7109375" style="109" customWidth="1"/>
    <col min="15107" max="15109" width="25.7109375" style="109" customWidth="1"/>
    <col min="15110" max="15113" width="20.28515625" style="109" customWidth="1"/>
    <col min="15114" max="15114" width="9.7109375" style="109" bestFit="1" customWidth="1"/>
    <col min="15115" max="15115" width="8.28515625" style="109" customWidth="1"/>
    <col min="15116" max="15116" width="9.28515625" style="109" customWidth="1"/>
    <col min="15117" max="15117" width="8.28515625" style="109" customWidth="1"/>
    <col min="15118" max="15118" width="9.28515625" style="109" customWidth="1"/>
    <col min="15119" max="15122" width="8.28515625" style="109" customWidth="1"/>
    <col min="15123" max="15123" width="9.28515625" style="109" customWidth="1"/>
    <col min="15124" max="15124" width="8.28515625" style="109" customWidth="1"/>
    <col min="15125" max="15125" width="9.28515625" style="109" customWidth="1"/>
    <col min="15126" max="15126" width="8.28515625" style="109" customWidth="1"/>
    <col min="15127" max="15127" width="9.28515625" style="109" customWidth="1"/>
    <col min="15128" max="15128" width="8.28515625" style="109" customWidth="1"/>
    <col min="15129" max="15344" width="9.28515625" style="109" customWidth="1"/>
    <col min="15345" max="15345" width="5.7109375" style="109" customWidth="1"/>
    <col min="15346" max="15361" width="21.7109375" style="109"/>
    <col min="15362" max="15362" width="5.7109375" style="109" customWidth="1"/>
    <col min="15363" max="15365" width="25.7109375" style="109" customWidth="1"/>
    <col min="15366" max="15369" width="20.28515625" style="109" customWidth="1"/>
    <col min="15370" max="15370" width="9.7109375" style="109" bestFit="1" customWidth="1"/>
    <col min="15371" max="15371" width="8.28515625" style="109" customWidth="1"/>
    <col min="15372" max="15372" width="9.28515625" style="109" customWidth="1"/>
    <col min="15373" max="15373" width="8.28515625" style="109" customWidth="1"/>
    <col min="15374" max="15374" width="9.28515625" style="109" customWidth="1"/>
    <col min="15375" max="15378" width="8.28515625" style="109" customWidth="1"/>
    <col min="15379" max="15379" width="9.28515625" style="109" customWidth="1"/>
    <col min="15380" max="15380" width="8.28515625" style="109" customWidth="1"/>
    <col min="15381" max="15381" width="9.28515625" style="109" customWidth="1"/>
    <col min="15382" max="15382" width="8.28515625" style="109" customWidth="1"/>
    <col min="15383" max="15383" width="9.28515625" style="109" customWidth="1"/>
    <col min="15384" max="15384" width="8.28515625" style="109" customWidth="1"/>
    <col min="15385" max="15600" width="9.28515625" style="109" customWidth="1"/>
    <col min="15601" max="15601" width="5.7109375" style="109" customWidth="1"/>
    <col min="15602" max="15617" width="21.7109375" style="109"/>
    <col min="15618" max="15618" width="5.7109375" style="109" customWidth="1"/>
    <col min="15619" max="15621" width="25.7109375" style="109" customWidth="1"/>
    <col min="15622" max="15625" width="20.28515625" style="109" customWidth="1"/>
    <col min="15626" max="15626" width="9.7109375" style="109" bestFit="1" customWidth="1"/>
    <col min="15627" max="15627" width="8.28515625" style="109" customWidth="1"/>
    <col min="15628" max="15628" width="9.28515625" style="109" customWidth="1"/>
    <col min="15629" max="15629" width="8.28515625" style="109" customWidth="1"/>
    <col min="15630" max="15630" width="9.28515625" style="109" customWidth="1"/>
    <col min="15631" max="15634" width="8.28515625" style="109" customWidth="1"/>
    <col min="15635" max="15635" width="9.28515625" style="109" customWidth="1"/>
    <col min="15636" max="15636" width="8.28515625" style="109" customWidth="1"/>
    <col min="15637" max="15637" width="9.28515625" style="109" customWidth="1"/>
    <col min="15638" max="15638" width="8.28515625" style="109" customWidth="1"/>
    <col min="15639" max="15639" width="9.28515625" style="109" customWidth="1"/>
    <col min="15640" max="15640" width="8.28515625" style="109" customWidth="1"/>
    <col min="15641" max="15856" width="9.28515625" style="109" customWidth="1"/>
    <col min="15857" max="15857" width="5.7109375" style="109" customWidth="1"/>
    <col min="15858" max="15873" width="21.7109375" style="109"/>
    <col min="15874" max="15874" width="5.7109375" style="109" customWidth="1"/>
    <col min="15875" max="15877" width="25.7109375" style="109" customWidth="1"/>
    <col min="15878" max="15881" width="20.28515625" style="109" customWidth="1"/>
    <col min="15882" max="15882" width="9.7109375" style="109" bestFit="1" customWidth="1"/>
    <col min="15883" max="15883" width="8.28515625" style="109" customWidth="1"/>
    <col min="15884" max="15884" width="9.28515625" style="109" customWidth="1"/>
    <col min="15885" max="15885" width="8.28515625" style="109" customWidth="1"/>
    <col min="15886" max="15886" width="9.28515625" style="109" customWidth="1"/>
    <col min="15887" max="15890" width="8.28515625" style="109" customWidth="1"/>
    <col min="15891" max="15891" width="9.28515625" style="109" customWidth="1"/>
    <col min="15892" max="15892" width="8.28515625" style="109" customWidth="1"/>
    <col min="15893" max="15893" width="9.28515625" style="109" customWidth="1"/>
    <col min="15894" max="15894" width="8.28515625" style="109" customWidth="1"/>
    <col min="15895" max="15895" width="9.28515625" style="109" customWidth="1"/>
    <col min="15896" max="15896" width="8.28515625" style="109" customWidth="1"/>
    <col min="15897" max="16112" width="9.28515625" style="109" customWidth="1"/>
    <col min="16113" max="16113" width="5.7109375" style="109" customWidth="1"/>
    <col min="16114" max="16129" width="21.7109375" style="109"/>
    <col min="16130" max="16130" width="5.7109375" style="109" customWidth="1"/>
    <col min="16131" max="16133" width="25.7109375" style="109" customWidth="1"/>
    <col min="16134" max="16137" width="20.28515625" style="109" customWidth="1"/>
    <col min="16138" max="16138" width="9.7109375" style="109" bestFit="1" customWidth="1"/>
    <col min="16139" max="16139" width="8.28515625" style="109" customWidth="1"/>
    <col min="16140" max="16140" width="9.28515625" style="109" customWidth="1"/>
    <col min="16141" max="16141" width="8.28515625" style="109" customWidth="1"/>
    <col min="16142" max="16142" width="9.28515625" style="109" customWidth="1"/>
    <col min="16143" max="16146" width="8.28515625" style="109" customWidth="1"/>
    <col min="16147" max="16147" width="9.28515625" style="109" customWidth="1"/>
    <col min="16148" max="16148" width="8.28515625" style="109" customWidth="1"/>
    <col min="16149" max="16149" width="9.28515625" style="109" customWidth="1"/>
    <col min="16150" max="16150" width="8.28515625" style="109" customWidth="1"/>
    <col min="16151" max="16151" width="9.28515625" style="109" customWidth="1"/>
    <col min="16152" max="16152" width="8.28515625" style="109" customWidth="1"/>
    <col min="16153" max="16368" width="9.28515625" style="109" customWidth="1"/>
    <col min="16369" max="16369" width="5.7109375" style="109" customWidth="1"/>
    <col min="16370" max="16384" width="21.7109375" style="109"/>
  </cols>
  <sheetData>
    <row r="1" spans="1:24" ht="15.75" x14ac:dyDescent="0.25">
      <c r="A1" s="619" t="s">
        <v>721</v>
      </c>
      <c r="C1" s="523" t="s">
        <v>315</v>
      </c>
    </row>
    <row r="3" spans="1:24" s="469" customFormat="1" ht="14.25" customHeight="1" x14ac:dyDescent="0.25">
      <c r="A3" s="1391" t="s">
        <v>696</v>
      </c>
      <c r="B3" s="1391"/>
      <c r="C3" s="1391"/>
      <c r="D3" s="1391"/>
      <c r="E3" s="1391"/>
      <c r="F3" s="1391"/>
      <c r="G3" s="1391"/>
      <c r="H3" s="1391"/>
      <c r="I3" s="1391"/>
      <c r="J3" s="1391"/>
      <c r="K3" s="1391"/>
      <c r="L3" s="1391"/>
      <c r="M3" s="1391"/>
    </row>
    <row r="4" spans="1:24" s="469" customFormat="1" ht="16.5" x14ac:dyDescent="0.25">
      <c r="A4" s="613"/>
      <c r="B4" s="613"/>
      <c r="C4" s="613"/>
      <c r="D4" s="613"/>
      <c r="E4" s="613"/>
      <c r="F4" s="427" t="str">
        <f>'1'!$E$5</f>
        <v>KABUPATEN</v>
      </c>
      <c r="G4" s="428" t="str">
        <f>'1'!$F$5</f>
        <v>BELITUNG TIMUR</v>
      </c>
      <c r="H4" s="613"/>
      <c r="I4" s="613"/>
      <c r="J4" s="613"/>
      <c r="K4" s="613"/>
      <c r="L4" s="613"/>
      <c r="M4" s="613"/>
      <c r="N4" s="495"/>
      <c r="O4" s="495"/>
      <c r="P4" s="495"/>
      <c r="Q4" s="495"/>
      <c r="R4" s="495"/>
      <c r="S4" s="495"/>
      <c r="T4" s="495"/>
      <c r="U4" s="495"/>
      <c r="V4" s="495"/>
      <c r="W4" s="495"/>
      <c r="X4" s="495"/>
    </row>
    <row r="5" spans="1:24" s="469" customFormat="1" ht="16.5" x14ac:dyDescent="0.25">
      <c r="A5" s="613"/>
      <c r="B5" s="613"/>
      <c r="C5" s="613"/>
      <c r="D5" s="613"/>
      <c r="E5" s="613"/>
      <c r="F5" s="427" t="str">
        <f>'1'!$E$6</f>
        <v>TAHUN</v>
      </c>
      <c r="G5" s="428">
        <f>'1'!$F$6</f>
        <v>2023</v>
      </c>
      <c r="H5" s="613"/>
      <c r="I5" s="613"/>
      <c r="J5" s="613"/>
      <c r="K5" s="613"/>
      <c r="L5" s="613"/>
      <c r="M5" s="613"/>
      <c r="N5" s="495"/>
      <c r="O5" s="495"/>
      <c r="P5" s="495"/>
      <c r="Q5" s="495"/>
      <c r="R5" s="495"/>
      <c r="S5" s="495"/>
      <c r="T5" s="495"/>
      <c r="U5" s="495"/>
      <c r="V5" s="495"/>
      <c r="W5" s="495"/>
      <c r="X5" s="495"/>
    </row>
    <row r="7" spans="1:24" ht="44.45" customHeight="1" x14ac:dyDescent="0.25">
      <c r="A7" s="1392" t="s">
        <v>2</v>
      </c>
      <c r="B7" s="1392" t="s">
        <v>253</v>
      </c>
      <c r="C7" s="1392" t="s">
        <v>407</v>
      </c>
      <c r="D7" s="1392" t="s">
        <v>1238</v>
      </c>
      <c r="E7" s="1392" t="s">
        <v>1239</v>
      </c>
      <c r="F7" s="1387" t="s">
        <v>1077</v>
      </c>
      <c r="G7" s="1388"/>
      <c r="H7" s="1387" t="s">
        <v>1102</v>
      </c>
      <c r="I7" s="1388"/>
      <c r="J7" s="1387" t="s">
        <v>1103</v>
      </c>
      <c r="K7" s="1388"/>
      <c r="L7" s="1387" t="s">
        <v>1104</v>
      </c>
      <c r="M7" s="1388"/>
    </row>
    <row r="8" spans="1:24" ht="44.45" customHeight="1" x14ac:dyDescent="0.25">
      <c r="A8" s="1393"/>
      <c r="B8" s="1393"/>
      <c r="C8" s="1393"/>
      <c r="D8" s="1393"/>
      <c r="E8" s="1393"/>
      <c r="F8" s="1389"/>
      <c r="G8" s="1390"/>
      <c r="H8" s="1389"/>
      <c r="I8" s="1390"/>
      <c r="J8" s="1389"/>
      <c r="K8" s="1390"/>
      <c r="L8" s="1389"/>
      <c r="M8" s="1390"/>
    </row>
    <row r="9" spans="1:24" ht="15.75" x14ac:dyDescent="0.25">
      <c r="A9" s="1394"/>
      <c r="B9" s="1394"/>
      <c r="C9" s="1394"/>
      <c r="D9" s="1394"/>
      <c r="E9" s="1394"/>
      <c r="F9" s="616" t="s">
        <v>255</v>
      </c>
      <c r="G9" s="616" t="s">
        <v>27</v>
      </c>
      <c r="H9" s="733" t="s">
        <v>255</v>
      </c>
      <c r="I9" s="616" t="s">
        <v>27</v>
      </c>
      <c r="J9" s="733" t="s">
        <v>255</v>
      </c>
      <c r="K9" s="616" t="s">
        <v>27</v>
      </c>
      <c r="L9" s="733" t="s">
        <v>255</v>
      </c>
      <c r="M9" s="616" t="s">
        <v>27</v>
      </c>
    </row>
    <row r="10" spans="1:24" s="264" customFormat="1" ht="20.100000000000001" customHeight="1" x14ac:dyDescent="0.25">
      <c r="A10" s="617">
        <v>1</v>
      </c>
      <c r="B10" s="617">
        <v>2</v>
      </c>
      <c r="C10" s="617">
        <v>3</v>
      </c>
      <c r="D10" s="617">
        <v>4</v>
      </c>
      <c r="E10" s="617">
        <v>5</v>
      </c>
      <c r="F10" s="617">
        <v>6</v>
      </c>
      <c r="G10" s="617">
        <v>7</v>
      </c>
      <c r="H10" s="617">
        <v>8</v>
      </c>
      <c r="I10" s="617">
        <v>9</v>
      </c>
      <c r="J10" s="617">
        <v>10</v>
      </c>
      <c r="K10" s="617">
        <v>11</v>
      </c>
      <c r="L10" s="617">
        <v>12</v>
      </c>
      <c r="M10" s="617">
        <v>13</v>
      </c>
    </row>
    <row r="11" spans="1:24" ht="20.100000000000001" customHeight="1" x14ac:dyDescent="0.25">
      <c r="A11" s="725">
        <v>1</v>
      </c>
      <c r="B11" s="93" t="str">
        <f>'9'!B9</f>
        <v>Manggar</v>
      </c>
      <c r="C11" s="93" t="str">
        <f>'9'!C9</f>
        <v>Manggar</v>
      </c>
      <c r="D11" s="484">
        <v>2970</v>
      </c>
      <c r="E11" s="484">
        <v>2345</v>
      </c>
      <c r="F11" s="484">
        <v>2047</v>
      </c>
      <c r="G11" s="908">
        <f>IFERROR(F11/$D11*100,0)</f>
        <v>68.92255892255892</v>
      </c>
      <c r="H11" s="484">
        <v>2958</v>
      </c>
      <c r="I11" s="908">
        <f>IFERROR(H11/$D11*100,0)</f>
        <v>99.595959595959599</v>
      </c>
      <c r="J11" s="484">
        <v>1977</v>
      </c>
      <c r="K11" s="908">
        <f>IFERROR(J11/$E11*100,0)</f>
        <v>84.30703624733475</v>
      </c>
      <c r="L11" s="484">
        <v>1246</v>
      </c>
      <c r="M11" s="908">
        <f t="shared" ref="M11:M17" si="0">IFERROR(L11/$D11*100,0)</f>
        <v>41.952861952861952</v>
      </c>
    </row>
    <row r="12" spans="1:24" ht="20.100000000000001" customHeight="1" x14ac:dyDescent="0.25">
      <c r="A12" s="724">
        <v>2</v>
      </c>
      <c r="B12" s="93" t="str">
        <f>'9'!B10</f>
        <v>Damar</v>
      </c>
      <c r="C12" s="93" t="str">
        <f>'9'!C10</f>
        <v>Mengkubang</v>
      </c>
      <c r="D12" s="484">
        <v>950</v>
      </c>
      <c r="E12" s="484">
        <v>740</v>
      </c>
      <c r="F12" s="484">
        <v>741</v>
      </c>
      <c r="G12" s="908">
        <f t="shared" ref="G12:G19" si="1">IFERROR(F12/$D12*100,0)</f>
        <v>78</v>
      </c>
      <c r="H12" s="484">
        <v>940</v>
      </c>
      <c r="I12" s="908">
        <f t="shared" ref="I12:I19" si="2">IFERROR(H12/$D12*100,0)</f>
        <v>98.94736842105263</v>
      </c>
      <c r="J12" s="484">
        <v>572</v>
      </c>
      <c r="K12" s="908">
        <f t="shared" ref="K12:K19" si="3">IFERROR(J12/$E12*100,0)</f>
        <v>77.297297297297291</v>
      </c>
      <c r="L12" s="484">
        <v>886</v>
      </c>
      <c r="M12" s="908">
        <f t="shared" si="0"/>
        <v>93.263157894736835</v>
      </c>
    </row>
    <row r="13" spans="1:24" ht="20.100000000000001" customHeight="1" x14ac:dyDescent="0.25">
      <c r="A13" s="724">
        <v>3</v>
      </c>
      <c r="B13" s="93" t="str">
        <f>'9'!B11</f>
        <v>Kelapa Kampit</v>
      </c>
      <c r="C13" s="93" t="str">
        <f>'9'!C11</f>
        <v>Kelapa Kampit</v>
      </c>
      <c r="D13" s="484">
        <v>1262</v>
      </c>
      <c r="E13" s="484">
        <v>964</v>
      </c>
      <c r="F13" s="484">
        <v>877</v>
      </c>
      <c r="G13" s="908">
        <f t="shared" si="1"/>
        <v>69.492868462757528</v>
      </c>
      <c r="H13" s="484">
        <v>1234</v>
      </c>
      <c r="I13" s="908">
        <f t="shared" si="2"/>
        <v>97.781299524564176</v>
      </c>
      <c r="J13" s="484">
        <v>485</v>
      </c>
      <c r="K13" s="908">
        <f t="shared" si="3"/>
        <v>50.31120331950207</v>
      </c>
      <c r="L13" s="484">
        <v>574</v>
      </c>
      <c r="M13" s="908">
        <f t="shared" si="0"/>
        <v>45.483359746434232</v>
      </c>
    </row>
    <row r="14" spans="1:24" ht="20.100000000000001" customHeight="1" x14ac:dyDescent="0.25">
      <c r="A14" s="724">
        <v>4</v>
      </c>
      <c r="B14" s="93" t="str">
        <f>'9'!B12</f>
        <v>Gantung</v>
      </c>
      <c r="C14" s="93" t="str">
        <f>'9'!C12</f>
        <v>Gantung</v>
      </c>
      <c r="D14" s="484">
        <v>2294</v>
      </c>
      <c r="E14" s="484">
        <v>1833</v>
      </c>
      <c r="F14" s="484">
        <v>1509</v>
      </c>
      <c r="G14" s="908">
        <f t="shared" si="1"/>
        <v>65.78029642545772</v>
      </c>
      <c r="H14" s="484">
        <v>2179</v>
      </c>
      <c r="I14" s="908">
        <f t="shared" si="2"/>
        <v>94.986922406277245</v>
      </c>
      <c r="J14" s="484">
        <v>1777</v>
      </c>
      <c r="K14" s="908">
        <f t="shared" si="3"/>
        <v>96.944899072558641</v>
      </c>
      <c r="L14" s="484">
        <v>863</v>
      </c>
      <c r="M14" s="908">
        <f t="shared" si="0"/>
        <v>37.619877942458587</v>
      </c>
    </row>
    <row r="15" spans="1:24" ht="20.100000000000001" customHeight="1" x14ac:dyDescent="0.25">
      <c r="A15" s="724">
        <v>5</v>
      </c>
      <c r="B15" s="93" t="str">
        <f>'9'!B13</f>
        <v>Simpang Renggiang</v>
      </c>
      <c r="C15" s="93" t="str">
        <f>'9'!C13</f>
        <v>Renggiang</v>
      </c>
      <c r="D15" s="484">
        <v>542</v>
      </c>
      <c r="E15" s="484">
        <v>422</v>
      </c>
      <c r="F15" s="484">
        <v>380</v>
      </c>
      <c r="G15" s="908">
        <f t="shared" si="1"/>
        <v>70.110701107011081</v>
      </c>
      <c r="H15" s="484">
        <v>509</v>
      </c>
      <c r="I15" s="908">
        <f t="shared" si="2"/>
        <v>93.911439114391143</v>
      </c>
      <c r="J15" s="484">
        <v>254</v>
      </c>
      <c r="K15" s="908">
        <f t="shared" si="3"/>
        <v>60.189573459715639</v>
      </c>
      <c r="L15" s="484">
        <v>268</v>
      </c>
      <c r="M15" s="908">
        <f t="shared" si="0"/>
        <v>49.446494464944649</v>
      </c>
    </row>
    <row r="16" spans="1:24" ht="20.100000000000001" customHeight="1" x14ac:dyDescent="0.25">
      <c r="A16" s="724">
        <v>6</v>
      </c>
      <c r="B16" s="93" t="str">
        <f>'9'!B14</f>
        <v>Simpang Pesak</v>
      </c>
      <c r="C16" s="93" t="str">
        <f>'9'!C14</f>
        <v>Simpang Pesak</v>
      </c>
      <c r="D16" s="484">
        <v>641</v>
      </c>
      <c r="E16" s="484">
        <v>506</v>
      </c>
      <c r="F16" s="484">
        <v>482</v>
      </c>
      <c r="G16" s="908">
        <f t="shared" si="1"/>
        <v>75.195007800312013</v>
      </c>
      <c r="H16" s="484">
        <v>762</v>
      </c>
      <c r="I16" s="908">
        <f t="shared" si="2"/>
        <v>118.8767550702028</v>
      </c>
      <c r="J16" s="484">
        <v>342</v>
      </c>
      <c r="K16" s="908">
        <f t="shared" si="3"/>
        <v>67.588932806324109</v>
      </c>
      <c r="L16" s="484">
        <v>120</v>
      </c>
      <c r="M16" s="908">
        <f t="shared" si="0"/>
        <v>18.720748829953198</v>
      </c>
    </row>
    <row r="17" spans="1:24" ht="20.100000000000001" customHeight="1" x14ac:dyDescent="0.25">
      <c r="A17" s="724">
        <v>7</v>
      </c>
      <c r="B17" s="93" t="str">
        <f>'9'!B15</f>
        <v>Dendang</v>
      </c>
      <c r="C17" s="93" t="str">
        <f>'9'!C15</f>
        <v>Dendang</v>
      </c>
      <c r="D17" s="484">
        <v>727</v>
      </c>
      <c r="E17" s="484">
        <v>558</v>
      </c>
      <c r="F17" s="484">
        <v>553</v>
      </c>
      <c r="G17" s="908">
        <f t="shared" si="1"/>
        <v>76.06602475928473</v>
      </c>
      <c r="H17" s="484">
        <v>711</v>
      </c>
      <c r="I17" s="908">
        <f t="shared" si="2"/>
        <v>97.799174690508934</v>
      </c>
      <c r="J17" s="484">
        <v>673</v>
      </c>
      <c r="K17" s="908">
        <f t="shared" si="3"/>
        <v>120.60931899641577</v>
      </c>
      <c r="L17" s="484">
        <v>762</v>
      </c>
      <c r="M17" s="908">
        <f t="shared" si="0"/>
        <v>104.81430536451168</v>
      </c>
    </row>
    <row r="18" spans="1:24" ht="20.100000000000001" customHeight="1" x14ac:dyDescent="0.25">
      <c r="A18" s="547"/>
      <c r="B18" s="483"/>
      <c r="C18" s="483"/>
      <c r="D18" s="483"/>
      <c r="E18" s="483"/>
      <c r="F18" s="483"/>
      <c r="G18" s="909"/>
      <c r="H18" s="483"/>
      <c r="I18" s="909"/>
      <c r="J18" s="483"/>
      <c r="K18" s="909"/>
      <c r="L18" s="483"/>
      <c r="M18" s="685"/>
    </row>
    <row r="19" spans="1:24" ht="20.100000000000001" customHeight="1" thickBot="1" x14ac:dyDescent="0.3">
      <c r="A19" s="548" t="s">
        <v>476</v>
      </c>
      <c r="B19" s="549"/>
      <c r="C19" s="550"/>
      <c r="D19" s="550">
        <f>SUM(D11:D18)</f>
        <v>9386</v>
      </c>
      <c r="E19" s="550">
        <f>SUM(E11:E17)</f>
        <v>7368</v>
      </c>
      <c r="F19" s="550">
        <f>SUM(F11:F18)</f>
        <v>6589</v>
      </c>
      <c r="G19" s="910">
        <f t="shared" si="1"/>
        <v>70.200298316641806</v>
      </c>
      <c r="H19" s="550">
        <f>SUM(H11:H18)</f>
        <v>9293</v>
      </c>
      <c r="I19" s="910">
        <f t="shared" si="2"/>
        <v>99.009162582569786</v>
      </c>
      <c r="J19" s="550">
        <f>SUM(J11:J18)</f>
        <v>6080</v>
      </c>
      <c r="K19" s="910">
        <f t="shared" si="3"/>
        <v>82.519001085776338</v>
      </c>
      <c r="L19" s="550">
        <f>SUM(L11:L18)</f>
        <v>4719</v>
      </c>
      <c r="M19" s="910">
        <f>IFERROR(L19/$D19*100,0)</f>
        <v>50.277008310249307</v>
      </c>
      <c r="N19" s="531"/>
      <c r="O19" s="531"/>
      <c r="P19" s="531"/>
      <c r="Q19" s="531"/>
      <c r="R19" s="531"/>
      <c r="S19" s="531"/>
      <c r="T19" s="531"/>
      <c r="U19" s="531"/>
      <c r="V19" s="531"/>
      <c r="W19" s="531"/>
      <c r="X19" s="531"/>
    </row>
    <row r="20" spans="1:24" x14ac:dyDescent="0.25">
      <c r="A20" s="551"/>
      <c r="B20" s="551"/>
      <c r="C20" s="551"/>
      <c r="D20" s="551"/>
      <c r="E20" s="551"/>
      <c r="F20" s="551"/>
      <c r="G20" s="551"/>
      <c r="H20" s="551"/>
      <c r="I20" s="551"/>
      <c r="J20" s="551"/>
      <c r="K20" s="551"/>
      <c r="L20" s="551"/>
      <c r="M20" s="551"/>
    </row>
    <row r="21" spans="1:24" x14ac:dyDescent="0.25">
      <c r="A21" s="552" t="s">
        <v>548</v>
      </c>
    </row>
  </sheetData>
  <mergeCells count="10">
    <mergeCell ref="J7:K8"/>
    <mergeCell ref="L7:M8"/>
    <mergeCell ref="A3:M3"/>
    <mergeCell ref="A7:A9"/>
    <mergeCell ref="B7:B9"/>
    <mergeCell ref="C7:C9"/>
    <mergeCell ref="D7:D9"/>
    <mergeCell ref="F7:G8"/>
    <mergeCell ref="H7:I8"/>
    <mergeCell ref="E7:E9"/>
  </mergeCells>
  <printOptions horizontalCentered="1"/>
  <pageMargins left="1.6929133858267718" right="0.9055118110236221" top="1.1417322834645669" bottom="0.9055118110236221" header="0" footer="0"/>
  <pageSetup paperSize="9" scale="44" orientation="landscape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  <pageSetUpPr fitToPage="1"/>
  </sheetPr>
  <dimension ref="A1:L24"/>
  <sheetViews>
    <sheetView topLeftCell="C1" zoomScaleNormal="100" zoomScaleSheetLayoutView="80" workbookViewId="0">
      <selection activeCell="K12" sqref="K12"/>
    </sheetView>
  </sheetViews>
  <sheetFormatPr defaultColWidth="9.140625" defaultRowHeight="15" x14ac:dyDescent="0.25"/>
  <cols>
    <col min="1" max="1" width="5.7109375" style="63" customWidth="1"/>
    <col min="2" max="3" width="25.7109375" style="63" customWidth="1"/>
    <col min="4" max="12" width="10.7109375" style="63" customWidth="1"/>
    <col min="13" max="256" width="9.140625" style="63"/>
    <col min="257" max="257" width="5.7109375" style="63" customWidth="1"/>
    <col min="258" max="259" width="25.7109375" style="63" customWidth="1"/>
    <col min="260" max="268" width="10.7109375" style="63" customWidth="1"/>
    <col min="269" max="512" width="9.140625" style="63"/>
    <col min="513" max="513" width="5.7109375" style="63" customWidth="1"/>
    <col min="514" max="515" width="25.7109375" style="63" customWidth="1"/>
    <col min="516" max="524" width="10.7109375" style="63" customWidth="1"/>
    <col min="525" max="768" width="9.140625" style="63"/>
    <col min="769" max="769" width="5.7109375" style="63" customWidth="1"/>
    <col min="770" max="771" width="25.7109375" style="63" customWidth="1"/>
    <col min="772" max="780" width="10.7109375" style="63" customWidth="1"/>
    <col min="781" max="1024" width="9.140625" style="63"/>
    <col min="1025" max="1025" width="5.7109375" style="63" customWidth="1"/>
    <col min="1026" max="1027" width="25.7109375" style="63" customWidth="1"/>
    <col min="1028" max="1036" width="10.7109375" style="63" customWidth="1"/>
    <col min="1037" max="1280" width="9.140625" style="63"/>
    <col min="1281" max="1281" width="5.7109375" style="63" customWidth="1"/>
    <col min="1282" max="1283" width="25.7109375" style="63" customWidth="1"/>
    <col min="1284" max="1292" width="10.7109375" style="63" customWidth="1"/>
    <col min="1293" max="1536" width="9.140625" style="63"/>
    <col min="1537" max="1537" width="5.7109375" style="63" customWidth="1"/>
    <col min="1538" max="1539" width="25.7109375" style="63" customWidth="1"/>
    <col min="1540" max="1548" width="10.7109375" style="63" customWidth="1"/>
    <col min="1549" max="1792" width="9.140625" style="63"/>
    <col min="1793" max="1793" width="5.7109375" style="63" customWidth="1"/>
    <col min="1794" max="1795" width="25.7109375" style="63" customWidth="1"/>
    <col min="1796" max="1804" width="10.7109375" style="63" customWidth="1"/>
    <col min="1805" max="2048" width="9.140625" style="63"/>
    <col min="2049" max="2049" width="5.7109375" style="63" customWidth="1"/>
    <col min="2050" max="2051" width="25.7109375" style="63" customWidth="1"/>
    <col min="2052" max="2060" width="10.7109375" style="63" customWidth="1"/>
    <col min="2061" max="2304" width="9.140625" style="63"/>
    <col min="2305" max="2305" width="5.7109375" style="63" customWidth="1"/>
    <col min="2306" max="2307" width="25.7109375" style="63" customWidth="1"/>
    <col min="2308" max="2316" width="10.7109375" style="63" customWidth="1"/>
    <col min="2317" max="2560" width="9.140625" style="63"/>
    <col min="2561" max="2561" width="5.7109375" style="63" customWidth="1"/>
    <col min="2562" max="2563" width="25.7109375" style="63" customWidth="1"/>
    <col min="2564" max="2572" width="10.7109375" style="63" customWidth="1"/>
    <col min="2573" max="2816" width="9.140625" style="63"/>
    <col min="2817" max="2817" width="5.7109375" style="63" customWidth="1"/>
    <col min="2818" max="2819" width="25.7109375" style="63" customWidth="1"/>
    <col min="2820" max="2828" width="10.7109375" style="63" customWidth="1"/>
    <col min="2829" max="3072" width="9.140625" style="63"/>
    <col min="3073" max="3073" width="5.7109375" style="63" customWidth="1"/>
    <col min="3074" max="3075" width="25.7109375" style="63" customWidth="1"/>
    <col min="3076" max="3084" width="10.7109375" style="63" customWidth="1"/>
    <col min="3085" max="3328" width="9.140625" style="63"/>
    <col min="3329" max="3329" width="5.7109375" style="63" customWidth="1"/>
    <col min="3330" max="3331" width="25.7109375" style="63" customWidth="1"/>
    <col min="3332" max="3340" width="10.7109375" style="63" customWidth="1"/>
    <col min="3341" max="3584" width="9.140625" style="63"/>
    <col min="3585" max="3585" width="5.7109375" style="63" customWidth="1"/>
    <col min="3586" max="3587" width="25.7109375" style="63" customWidth="1"/>
    <col min="3588" max="3596" width="10.7109375" style="63" customWidth="1"/>
    <col min="3597" max="3840" width="9.140625" style="63"/>
    <col min="3841" max="3841" width="5.7109375" style="63" customWidth="1"/>
    <col min="3842" max="3843" width="25.7109375" style="63" customWidth="1"/>
    <col min="3844" max="3852" width="10.7109375" style="63" customWidth="1"/>
    <col min="3853" max="4096" width="9.140625" style="63"/>
    <col min="4097" max="4097" width="5.7109375" style="63" customWidth="1"/>
    <col min="4098" max="4099" width="25.7109375" style="63" customWidth="1"/>
    <col min="4100" max="4108" width="10.7109375" style="63" customWidth="1"/>
    <col min="4109" max="4352" width="9.140625" style="63"/>
    <col min="4353" max="4353" width="5.7109375" style="63" customWidth="1"/>
    <col min="4354" max="4355" width="25.7109375" style="63" customWidth="1"/>
    <col min="4356" max="4364" width="10.7109375" style="63" customWidth="1"/>
    <col min="4365" max="4608" width="9.140625" style="63"/>
    <col min="4609" max="4609" width="5.7109375" style="63" customWidth="1"/>
    <col min="4610" max="4611" width="25.7109375" style="63" customWidth="1"/>
    <col min="4612" max="4620" width="10.7109375" style="63" customWidth="1"/>
    <col min="4621" max="4864" width="9.140625" style="63"/>
    <col min="4865" max="4865" width="5.7109375" style="63" customWidth="1"/>
    <col min="4866" max="4867" width="25.7109375" style="63" customWidth="1"/>
    <col min="4868" max="4876" width="10.7109375" style="63" customWidth="1"/>
    <col min="4877" max="5120" width="9.140625" style="63"/>
    <col min="5121" max="5121" width="5.7109375" style="63" customWidth="1"/>
    <col min="5122" max="5123" width="25.7109375" style="63" customWidth="1"/>
    <col min="5124" max="5132" width="10.7109375" style="63" customWidth="1"/>
    <col min="5133" max="5376" width="9.140625" style="63"/>
    <col min="5377" max="5377" width="5.7109375" style="63" customWidth="1"/>
    <col min="5378" max="5379" width="25.7109375" style="63" customWidth="1"/>
    <col min="5380" max="5388" width="10.7109375" style="63" customWidth="1"/>
    <col min="5389" max="5632" width="9.140625" style="63"/>
    <col min="5633" max="5633" width="5.7109375" style="63" customWidth="1"/>
    <col min="5634" max="5635" width="25.7109375" style="63" customWidth="1"/>
    <col min="5636" max="5644" width="10.7109375" style="63" customWidth="1"/>
    <col min="5645" max="5888" width="9.140625" style="63"/>
    <col min="5889" max="5889" width="5.7109375" style="63" customWidth="1"/>
    <col min="5890" max="5891" width="25.7109375" style="63" customWidth="1"/>
    <col min="5892" max="5900" width="10.7109375" style="63" customWidth="1"/>
    <col min="5901" max="6144" width="9.140625" style="63"/>
    <col min="6145" max="6145" width="5.7109375" style="63" customWidth="1"/>
    <col min="6146" max="6147" width="25.7109375" style="63" customWidth="1"/>
    <col min="6148" max="6156" width="10.7109375" style="63" customWidth="1"/>
    <col min="6157" max="6400" width="9.140625" style="63"/>
    <col min="6401" max="6401" width="5.7109375" style="63" customWidth="1"/>
    <col min="6402" max="6403" width="25.7109375" style="63" customWidth="1"/>
    <col min="6404" max="6412" width="10.7109375" style="63" customWidth="1"/>
    <col min="6413" max="6656" width="9.140625" style="63"/>
    <col min="6657" max="6657" width="5.7109375" style="63" customWidth="1"/>
    <col min="6658" max="6659" width="25.7109375" style="63" customWidth="1"/>
    <col min="6660" max="6668" width="10.7109375" style="63" customWidth="1"/>
    <col min="6669" max="6912" width="9.140625" style="63"/>
    <col min="6913" max="6913" width="5.7109375" style="63" customWidth="1"/>
    <col min="6914" max="6915" width="25.7109375" style="63" customWidth="1"/>
    <col min="6916" max="6924" width="10.7109375" style="63" customWidth="1"/>
    <col min="6925" max="7168" width="9.140625" style="63"/>
    <col min="7169" max="7169" width="5.7109375" style="63" customWidth="1"/>
    <col min="7170" max="7171" width="25.7109375" style="63" customWidth="1"/>
    <col min="7172" max="7180" width="10.7109375" style="63" customWidth="1"/>
    <col min="7181" max="7424" width="9.140625" style="63"/>
    <col min="7425" max="7425" width="5.7109375" style="63" customWidth="1"/>
    <col min="7426" max="7427" width="25.7109375" style="63" customWidth="1"/>
    <col min="7428" max="7436" width="10.7109375" style="63" customWidth="1"/>
    <col min="7437" max="7680" width="9.140625" style="63"/>
    <col min="7681" max="7681" width="5.7109375" style="63" customWidth="1"/>
    <col min="7682" max="7683" width="25.7109375" style="63" customWidth="1"/>
    <col min="7684" max="7692" width="10.7109375" style="63" customWidth="1"/>
    <col min="7693" max="7936" width="9.140625" style="63"/>
    <col min="7937" max="7937" width="5.7109375" style="63" customWidth="1"/>
    <col min="7938" max="7939" width="25.7109375" style="63" customWidth="1"/>
    <col min="7940" max="7948" width="10.7109375" style="63" customWidth="1"/>
    <col min="7949" max="8192" width="9.140625" style="63"/>
    <col min="8193" max="8193" width="5.7109375" style="63" customWidth="1"/>
    <col min="8194" max="8195" width="25.7109375" style="63" customWidth="1"/>
    <col min="8196" max="8204" width="10.7109375" style="63" customWidth="1"/>
    <col min="8205" max="8448" width="9.140625" style="63"/>
    <col min="8449" max="8449" width="5.7109375" style="63" customWidth="1"/>
    <col min="8450" max="8451" width="25.7109375" style="63" customWidth="1"/>
    <col min="8452" max="8460" width="10.7109375" style="63" customWidth="1"/>
    <col min="8461" max="8704" width="9.140625" style="63"/>
    <col min="8705" max="8705" width="5.7109375" style="63" customWidth="1"/>
    <col min="8706" max="8707" width="25.7109375" style="63" customWidth="1"/>
    <col min="8708" max="8716" width="10.7109375" style="63" customWidth="1"/>
    <col min="8717" max="8960" width="9.140625" style="63"/>
    <col min="8961" max="8961" width="5.7109375" style="63" customWidth="1"/>
    <col min="8962" max="8963" width="25.7109375" style="63" customWidth="1"/>
    <col min="8964" max="8972" width="10.7109375" style="63" customWidth="1"/>
    <col min="8973" max="9216" width="9.140625" style="63"/>
    <col min="9217" max="9217" width="5.7109375" style="63" customWidth="1"/>
    <col min="9218" max="9219" width="25.7109375" style="63" customWidth="1"/>
    <col min="9220" max="9228" width="10.7109375" style="63" customWidth="1"/>
    <col min="9229" max="9472" width="9.140625" style="63"/>
    <col min="9473" max="9473" width="5.7109375" style="63" customWidth="1"/>
    <col min="9474" max="9475" width="25.7109375" style="63" customWidth="1"/>
    <col min="9476" max="9484" width="10.7109375" style="63" customWidth="1"/>
    <col min="9485" max="9728" width="9.140625" style="63"/>
    <col min="9729" max="9729" width="5.7109375" style="63" customWidth="1"/>
    <col min="9730" max="9731" width="25.7109375" style="63" customWidth="1"/>
    <col min="9732" max="9740" width="10.7109375" style="63" customWidth="1"/>
    <col min="9741" max="9984" width="9.140625" style="63"/>
    <col min="9985" max="9985" width="5.7109375" style="63" customWidth="1"/>
    <col min="9986" max="9987" width="25.7109375" style="63" customWidth="1"/>
    <col min="9988" max="9996" width="10.7109375" style="63" customWidth="1"/>
    <col min="9997" max="10240" width="9.140625" style="63"/>
    <col min="10241" max="10241" width="5.7109375" style="63" customWidth="1"/>
    <col min="10242" max="10243" width="25.7109375" style="63" customWidth="1"/>
    <col min="10244" max="10252" width="10.7109375" style="63" customWidth="1"/>
    <col min="10253" max="10496" width="9.140625" style="63"/>
    <col min="10497" max="10497" width="5.7109375" style="63" customWidth="1"/>
    <col min="10498" max="10499" width="25.7109375" style="63" customWidth="1"/>
    <col min="10500" max="10508" width="10.7109375" style="63" customWidth="1"/>
    <col min="10509" max="10752" width="9.140625" style="63"/>
    <col min="10753" max="10753" width="5.7109375" style="63" customWidth="1"/>
    <col min="10754" max="10755" width="25.7109375" style="63" customWidth="1"/>
    <col min="10756" max="10764" width="10.7109375" style="63" customWidth="1"/>
    <col min="10765" max="11008" width="9.140625" style="63"/>
    <col min="11009" max="11009" width="5.7109375" style="63" customWidth="1"/>
    <col min="11010" max="11011" width="25.7109375" style="63" customWidth="1"/>
    <col min="11012" max="11020" width="10.7109375" style="63" customWidth="1"/>
    <col min="11021" max="11264" width="9.140625" style="63"/>
    <col min="11265" max="11265" width="5.7109375" style="63" customWidth="1"/>
    <col min="11266" max="11267" width="25.7109375" style="63" customWidth="1"/>
    <col min="11268" max="11276" width="10.7109375" style="63" customWidth="1"/>
    <col min="11277" max="11520" width="9.140625" style="63"/>
    <col min="11521" max="11521" width="5.7109375" style="63" customWidth="1"/>
    <col min="11522" max="11523" width="25.7109375" style="63" customWidth="1"/>
    <col min="11524" max="11532" width="10.7109375" style="63" customWidth="1"/>
    <col min="11533" max="11776" width="9.140625" style="63"/>
    <col min="11777" max="11777" width="5.7109375" style="63" customWidth="1"/>
    <col min="11778" max="11779" width="25.7109375" style="63" customWidth="1"/>
    <col min="11780" max="11788" width="10.7109375" style="63" customWidth="1"/>
    <col min="11789" max="12032" width="9.140625" style="63"/>
    <col min="12033" max="12033" width="5.7109375" style="63" customWidth="1"/>
    <col min="12034" max="12035" width="25.7109375" style="63" customWidth="1"/>
    <col min="12036" max="12044" width="10.7109375" style="63" customWidth="1"/>
    <col min="12045" max="12288" width="9.140625" style="63"/>
    <col min="12289" max="12289" width="5.7109375" style="63" customWidth="1"/>
    <col min="12290" max="12291" width="25.7109375" style="63" customWidth="1"/>
    <col min="12292" max="12300" width="10.7109375" style="63" customWidth="1"/>
    <col min="12301" max="12544" width="9.140625" style="63"/>
    <col min="12545" max="12545" width="5.7109375" style="63" customWidth="1"/>
    <col min="12546" max="12547" width="25.7109375" style="63" customWidth="1"/>
    <col min="12548" max="12556" width="10.7109375" style="63" customWidth="1"/>
    <col min="12557" max="12800" width="9.140625" style="63"/>
    <col min="12801" max="12801" width="5.7109375" style="63" customWidth="1"/>
    <col min="12802" max="12803" width="25.7109375" style="63" customWidth="1"/>
    <col min="12804" max="12812" width="10.7109375" style="63" customWidth="1"/>
    <col min="12813" max="13056" width="9.140625" style="63"/>
    <col min="13057" max="13057" width="5.7109375" style="63" customWidth="1"/>
    <col min="13058" max="13059" width="25.7109375" style="63" customWidth="1"/>
    <col min="13060" max="13068" width="10.7109375" style="63" customWidth="1"/>
    <col min="13069" max="13312" width="9.140625" style="63"/>
    <col min="13313" max="13313" width="5.7109375" style="63" customWidth="1"/>
    <col min="13314" max="13315" width="25.7109375" style="63" customWidth="1"/>
    <col min="13316" max="13324" width="10.7109375" style="63" customWidth="1"/>
    <col min="13325" max="13568" width="9.140625" style="63"/>
    <col min="13569" max="13569" width="5.7109375" style="63" customWidth="1"/>
    <col min="13570" max="13571" width="25.7109375" style="63" customWidth="1"/>
    <col min="13572" max="13580" width="10.7109375" style="63" customWidth="1"/>
    <col min="13581" max="13824" width="9.140625" style="63"/>
    <col min="13825" max="13825" width="5.7109375" style="63" customWidth="1"/>
    <col min="13826" max="13827" width="25.7109375" style="63" customWidth="1"/>
    <col min="13828" max="13836" width="10.7109375" style="63" customWidth="1"/>
    <col min="13837" max="14080" width="9.140625" style="63"/>
    <col min="14081" max="14081" width="5.7109375" style="63" customWidth="1"/>
    <col min="14082" max="14083" width="25.7109375" style="63" customWidth="1"/>
    <col min="14084" max="14092" width="10.7109375" style="63" customWidth="1"/>
    <col min="14093" max="14336" width="9.140625" style="63"/>
    <col min="14337" max="14337" width="5.7109375" style="63" customWidth="1"/>
    <col min="14338" max="14339" width="25.7109375" style="63" customWidth="1"/>
    <col min="14340" max="14348" width="10.7109375" style="63" customWidth="1"/>
    <col min="14349" max="14592" width="9.140625" style="63"/>
    <col min="14593" max="14593" width="5.7109375" style="63" customWidth="1"/>
    <col min="14594" max="14595" width="25.7109375" style="63" customWidth="1"/>
    <col min="14596" max="14604" width="10.7109375" style="63" customWidth="1"/>
    <col min="14605" max="14848" width="9.140625" style="63"/>
    <col min="14849" max="14849" width="5.7109375" style="63" customWidth="1"/>
    <col min="14850" max="14851" width="25.7109375" style="63" customWidth="1"/>
    <col min="14852" max="14860" width="10.7109375" style="63" customWidth="1"/>
    <col min="14861" max="15104" width="9.140625" style="63"/>
    <col min="15105" max="15105" width="5.7109375" style="63" customWidth="1"/>
    <col min="15106" max="15107" width="25.7109375" style="63" customWidth="1"/>
    <col min="15108" max="15116" width="10.7109375" style="63" customWidth="1"/>
    <col min="15117" max="15360" width="9.140625" style="63"/>
    <col min="15361" max="15361" width="5.7109375" style="63" customWidth="1"/>
    <col min="15362" max="15363" width="25.7109375" style="63" customWidth="1"/>
    <col min="15364" max="15372" width="10.7109375" style="63" customWidth="1"/>
    <col min="15373" max="15616" width="9.140625" style="63"/>
    <col min="15617" max="15617" width="5.7109375" style="63" customWidth="1"/>
    <col min="15618" max="15619" width="25.7109375" style="63" customWidth="1"/>
    <col min="15620" max="15628" width="10.7109375" style="63" customWidth="1"/>
    <col min="15629" max="15872" width="9.140625" style="63"/>
    <col min="15873" max="15873" width="5.7109375" style="63" customWidth="1"/>
    <col min="15874" max="15875" width="25.7109375" style="63" customWidth="1"/>
    <col min="15876" max="15884" width="10.7109375" style="63" customWidth="1"/>
    <col min="15885" max="16128" width="9.140625" style="63"/>
    <col min="16129" max="16129" width="5.7109375" style="63" customWidth="1"/>
    <col min="16130" max="16131" width="25.7109375" style="63" customWidth="1"/>
    <col min="16132" max="16140" width="10.7109375" style="63" customWidth="1"/>
    <col min="16141" max="16384" width="9.140625" style="63"/>
  </cols>
  <sheetData>
    <row r="1" spans="1:12" ht="15.75" x14ac:dyDescent="0.25">
      <c r="A1" s="428" t="s">
        <v>732</v>
      </c>
    </row>
    <row r="3" spans="1:12" ht="15.75" x14ac:dyDescent="0.25">
      <c r="A3" s="426" t="s">
        <v>698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</row>
    <row r="4" spans="1:12" ht="15.75" x14ac:dyDescent="0.25">
      <c r="A4" s="160"/>
      <c r="B4" s="160"/>
      <c r="C4" s="160"/>
      <c r="D4" s="160"/>
      <c r="E4" s="427" t="str">
        <f>'1'!$E$5</f>
        <v>KABUPATEN</v>
      </c>
      <c r="F4" s="428" t="str">
        <f>'1'!$F$5</f>
        <v>BELITUNG TIMUR</v>
      </c>
      <c r="G4" s="160"/>
      <c r="H4" s="160"/>
      <c r="I4" s="160"/>
      <c r="J4" s="160"/>
      <c r="K4" s="160"/>
      <c r="L4" s="160"/>
    </row>
    <row r="5" spans="1:12" ht="15.75" x14ac:dyDescent="0.25">
      <c r="A5" s="160"/>
      <c r="B5" s="160"/>
      <c r="C5" s="160"/>
      <c r="D5" s="160"/>
      <c r="E5" s="427" t="str">
        <f>'1'!$E$6</f>
        <v>TAHUN</v>
      </c>
      <c r="F5" s="428">
        <f>'1'!$F$6</f>
        <v>2023</v>
      </c>
      <c r="G5" s="160"/>
      <c r="H5" s="160"/>
      <c r="I5" s="160"/>
      <c r="J5" s="160"/>
      <c r="K5" s="160"/>
      <c r="L5" s="160"/>
    </row>
    <row r="6" spans="1:12" ht="15.75" thickBot="1" x14ac:dyDescent="0.3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</row>
    <row r="7" spans="1:12" ht="18.75" customHeight="1" x14ac:dyDescent="0.25">
      <c r="A7" s="1164" t="s">
        <v>2</v>
      </c>
      <c r="B7" s="1164" t="s">
        <v>253</v>
      </c>
      <c r="C7" s="1164" t="s">
        <v>407</v>
      </c>
      <c r="D7" s="1215" t="s">
        <v>630</v>
      </c>
      <c r="E7" s="1216"/>
      <c r="F7" s="1216"/>
      <c r="G7" s="1216"/>
      <c r="H7" s="1216"/>
      <c r="I7" s="1216"/>
      <c r="J7" s="1216"/>
      <c r="K7" s="1216"/>
      <c r="L7" s="1217"/>
    </row>
    <row r="8" spans="1:12" ht="18" customHeight="1" x14ac:dyDescent="0.25">
      <c r="A8" s="1164"/>
      <c r="B8" s="1164"/>
      <c r="C8" s="1164"/>
      <c r="D8" s="1243" t="s">
        <v>699</v>
      </c>
      <c r="E8" s="1395"/>
      <c r="F8" s="1395"/>
      <c r="G8" s="1361" t="s">
        <v>700</v>
      </c>
      <c r="H8" s="1385"/>
      <c r="I8" s="1385"/>
      <c r="J8" s="1385"/>
      <c r="K8" s="1385"/>
      <c r="L8" s="1362"/>
    </row>
    <row r="9" spans="1:12" ht="18" customHeight="1" x14ac:dyDescent="0.25">
      <c r="A9" s="1164"/>
      <c r="B9" s="1164"/>
      <c r="C9" s="1164"/>
      <c r="D9" s="1395"/>
      <c r="E9" s="1395"/>
      <c r="F9" s="1395"/>
      <c r="G9" s="1361" t="s">
        <v>701</v>
      </c>
      <c r="H9" s="1385"/>
      <c r="I9" s="1385"/>
      <c r="J9" s="1361" t="s">
        <v>702</v>
      </c>
      <c r="K9" s="1385"/>
      <c r="L9" s="1362"/>
    </row>
    <row r="10" spans="1:12" ht="18" customHeight="1" x14ac:dyDescent="0.25">
      <c r="A10" s="1165"/>
      <c r="B10" s="1165"/>
      <c r="C10" s="1165"/>
      <c r="D10" s="583" t="s">
        <v>6</v>
      </c>
      <c r="E10" s="583" t="s">
        <v>7</v>
      </c>
      <c r="F10" s="583" t="s">
        <v>369</v>
      </c>
      <c r="G10" s="583" t="s">
        <v>6</v>
      </c>
      <c r="H10" s="583" t="s">
        <v>7</v>
      </c>
      <c r="I10" s="583" t="s">
        <v>369</v>
      </c>
      <c r="J10" s="583" t="s">
        <v>6</v>
      </c>
      <c r="K10" s="583" t="s">
        <v>7</v>
      </c>
      <c r="L10" s="583" t="s">
        <v>369</v>
      </c>
    </row>
    <row r="11" spans="1:12" s="747" customFormat="1" ht="12" x14ac:dyDescent="0.25">
      <c r="A11" s="745">
        <v>1</v>
      </c>
      <c r="B11" s="745">
        <v>2</v>
      </c>
      <c r="C11" s="745">
        <v>3</v>
      </c>
      <c r="D11" s="745">
        <v>4</v>
      </c>
      <c r="E11" s="745">
        <v>5</v>
      </c>
      <c r="F11" s="745">
        <v>6</v>
      </c>
      <c r="G11" s="745">
        <v>7</v>
      </c>
      <c r="H11" s="745">
        <v>8</v>
      </c>
      <c r="I11" s="745">
        <v>9</v>
      </c>
      <c r="J11" s="745">
        <v>10</v>
      </c>
      <c r="K11" s="745">
        <v>11</v>
      </c>
      <c r="L11" s="745">
        <v>12</v>
      </c>
    </row>
    <row r="12" spans="1:12" x14ac:dyDescent="0.25">
      <c r="A12" s="725">
        <v>1</v>
      </c>
      <c r="B12" s="93" t="str">
        <f>'9'!B9</f>
        <v>Manggar</v>
      </c>
      <c r="C12" s="93" t="str">
        <f>'9'!C9</f>
        <v>Manggar</v>
      </c>
      <c r="D12" s="229">
        <f>'46'!D11</f>
        <v>2970</v>
      </c>
      <c r="E12" s="229">
        <f>'46'!E11</f>
        <v>2345</v>
      </c>
      <c r="F12" s="229">
        <f>SUM(D12:E12)</f>
        <v>5315</v>
      </c>
      <c r="G12" s="229">
        <v>1059</v>
      </c>
      <c r="H12" s="247">
        <v>1037</v>
      </c>
      <c r="I12" s="229">
        <f>SUM(G12:H12)</f>
        <v>2096</v>
      </c>
      <c r="J12" s="911">
        <f>IFERROR(G12/D12*100,0)</f>
        <v>35.656565656565661</v>
      </c>
      <c r="K12" s="911">
        <f t="shared" ref="K12:K20" si="0">IFERROR(H12/E12*100,0)</f>
        <v>44.221748400852881</v>
      </c>
      <c r="L12" s="911">
        <f t="shared" ref="L12:L20" si="1">IFERROR(I12/F12*100,0)</f>
        <v>39.435559736594541</v>
      </c>
    </row>
    <row r="13" spans="1:12" x14ac:dyDescent="0.25">
      <c r="A13" s="724">
        <v>2</v>
      </c>
      <c r="B13" s="93" t="str">
        <f>'9'!B10</f>
        <v>Damar</v>
      </c>
      <c r="C13" s="93" t="str">
        <f>'9'!C10</f>
        <v>Mengkubang</v>
      </c>
      <c r="D13" s="229">
        <f>'46'!D12</f>
        <v>950</v>
      </c>
      <c r="E13" s="229">
        <f>'46'!E12</f>
        <v>740</v>
      </c>
      <c r="F13" s="229">
        <f t="shared" ref="F13:F18" si="2">SUM(D13:E13)</f>
        <v>1690</v>
      </c>
      <c r="G13" s="229">
        <v>426</v>
      </c>
      <c r="H13" s="229">
        <v>382</v>
      </c>
      <c r="I13" s="229">
        <f t="shared" ref="I13:I18" si="3">SUM(G13:H13)</f>
        <v>808</v>
      </c>
      <c r="J13" s="862">
        <f t="shared" ref="J13:J20" si="4">IFERROR(G13/D13*100,0)</f>
        <v>44.842105263157897</v>
      </c>
      <c r="K13" s="862">
        <f t="shared" si="0"/>
        <v>51.621621621621614</v>
      </c>
      <c r="L13" s="862">
        <f t="shared" si="1"/>
        <v>47.810650887573964</v>
      </c>
    </row>
    <row r="14" spans="1:12" x14ac:dyDescent="0.25">
      <c r="A14" s="724">
        <v>3</v>
      </c>
      <c r="B14" s="93" t="str">
        <f>'9'!B11</f>
        <v>Kelapa Kampit</v>
      </c>
      <c r="C14" s="93" t="str">
        <f>'9'!C11</f>
        <v>Kelapa Kampit</v>
      </c>
      <c r="D14" s="229">
        <f>'46'!D13</f>
        <v>1262</v>
      </c>
      <c r="E14" s="229">
        <f>'46'!E13</f>
        <v>964</v>
      </c>
      <c r="F14" s="229">
        <f t="shared" si="2"/>
        <v>2226</v>
      </c>
      <c r="G14" s="229">
        <v>605</v>
      </c>
      <c r="H14" s="229">
        <v>574</v>
      </c>
      <c r="I14" s="229">
        <f t="shared" si="3"/>
        <v>1179</v>
      </c>
      <c r="J14" s="862">
        <f t="shared" si="4"/>
        <v>47.939778129952451</v>
      </c>
      <c r="K14" s="862">
        <f t="shared" si="0"/>
        <v>59.543568464730292</v>
      </c>
      <c r="L14" s="862">
        <f t="shared" si="1"/>
        <v>52.96495956873315</v>
      </c>
    </row>
    <row r="15" spans="1:12" x14ac:dyDescent="0.25">
      <c r="A15" s="724">
        <v>4</v>
      </c>
      <c r="B15" s="93" t="str">
        <f>'9'!B12</f>
        <v>Gantung</v>
      </c>
      <c r="C15" s="93" t="str">
        <f>'9'!C12</f>
        <v>Gantung</v>
      </c>
      <c r="D15" s="229">
        <f>'46'!D14</f>
        <v>2294</v>
      </c>
      <c r="E15" s="229">
        <f>'46'!E14</f>
        <v>1833</v>
      </c>
      <c r="F15" s="229">
        <f t="shared" si="2"/>
        <v>4127</v>
      </c>
      <c r="G15" s="229">
        <v>846</v>
      </c>
      <c r="H15" s="229">
        <v>860</v>
      </c>
      <c r="I15" s="229">
        <f t="shared" si="3"/>
        <v>1706</v>
      </c>
      <c r="J15" s="862">
        <f t="shared" si="4"/>
        <v>36.878814298169139</v>
      </c>
      <c r="K15" s="862">
        <f t="shared" si="0"/>
        <v>46.917621385706489</v>
      </c>
      <c r="L15" s="862">
        <f t="shared" si="1"/>
        <v>41.337533317179549</v>
      </c>
    </row>
    <row r="16" spans="1:12" x14ac:dyDescent="0.25">
      <c r="A16" s="724">
        <v>5</v>
      </c>
      <c r="B16" s="93" t="str">
        <f>'9'!B13</f>
        <v>Simpang Renggiang</v>
      </c>
      <c r="C16" s="93" t="str">
        <f>'9'!C13</f>
        <v>Renggiang</v>
      </c>
      <c r="D16" s="229">
        <f>'46'!D15</f>
        <v>542</v>
      </c>
      <c r="E16" s="229">
        <f>'46'!E15</f>
        <v>422</v>
      </c>
      <c r="F16" s="229">
        <f>SUM(D16:E16)</f>
        <v>964</v>
      </c>
      <c r="G16" s="229">
        <v>235</v>
      </c>
      <c r="H16" s="229">
        <v>229</v>
      </c>
      <c r="I16" s="229">
        <f t="shared" si="3"/>
        <v>464</v>
      </c>
      <c r="J16" s="862">
        <f t="shared" si="4"/>
        <v>43.357933579335793</v>
      </c>
      <c r="K16" s="862">
        <f t="shared" si="0"/>
        <v>54.265402843601898</v>
      </c>
      <c r="L16" s="862">
        <f t="shared" si="1"/>
        <v>48.132780082987551</v>
      </c>
    </row>
    <row r="17" spans="1:12" x14ac:dyDescent="0.25">
      <c r="A17" s="724">
        <v>6</v>
      </c>
      <c r="B17" s="93" t="str">
        <f>'9'!B14</f>
        <v>Simpang Pesak</v>
      </c>
      <c r="C17" s="93" t="str">
        <f>'9'!C14</f>
        <v>Simpang Pesak</v>
      </c>
      <c r="D17" s="229">
        <f>'46'!D16</f>
        <v>641</v>
      </c>
      <c r="E17" s="229">
        <f>'46'!E16</f>
        <v>506</v>
      </c>
      <c r="F17" s="229">
        <f t="shared" si="2"/>
        <v>1147</v>
      </c>
      <c r="G17" s="229">
        <v>235</v>
      </c>
      <c r="H17" s="229">
        <v>220</v>
      </c>
      <c r="I17" s="229">
        <f t="shared" si="3"/>
        <v>455</v>
      </c>
      <c r="J17" s="862">
        <f t="shared" si="4"/>
        <v>36.661466458658346</v>
      </c>
      <c r="K17" s="862">
        <f t="shared" si="0"/>
        <v>43.478260869565219</v>
      </c>
      <c r="L17" s="862">
        <f t="shared" si="1"/>
        <v>39.668700959023539</v>
      </c>
    </row>
    <row r="18" spans="1:12" x14ac:dyDescent="0.25">
      <c r="A18" s="724">
        <v>7</v>
      </c>
      <c r="B18" s="93" t="str">
        <f>'9'!B15</f>
        <v>Dendang</v>
      </c>
      <c r="C18" s="93" t="str">
        <f>'9'!C15</f>
        <v>Dendang</v>
      </c>
      <c r="D18" s="229">
        <f>'46'!D17</f>
        <v>727</v>
      </c>
      <c r="E18" s="229">
        <f>'46'!E17</f>
        <v>558</v>
      </c>
      <c r="F18" s="229">
        <f t="shared" si="2"/>
        <v>1285</v>
      </c>
      <c r="G18" s="229">
        <v>331</v>
      </c>
      <c r="H18" s="229">
        <v>320</v>
      </c>
      <c r="I18" s="229">
        <f t="shared" si="3"/>
        <v>651</v>
      </c>
      <c r="J18" s="862">
        <f t="shared" si="4"/>
        <v>45.529573590096284</v>
      </c>
      <c r="K18" s="862">
        <f t="shared" si="0"/>
        <v>57.347670250896051</v>
      </c>
      <c r="L18" s="862">
        <f t="shared" si="1"/>
        <v>50.661478599221788</v>
      </c>
    </row>
    <row r="19" spans="1:12" x14ac:dyDescent="0.25">
      <c r="A19" s="396"/>
      <c r="B19" s="65"/>
      <c r="C19" s="65"/>
      <c r="D19" s="229"/>
      <c r="E19" s="229"/>
      <c r="F19" s="229"/>
      <c r="G19" s="229"/>
      <c r="H19" s="248"/>
      <c r="I19" s="229"/>
      <c r="J19" s="912"/>
      <c r="K19" s="862"/>
      <c r="L19" s="912"/>
    </row>
    <row r="20" spans="1:12" ht="20.100000000000001" customHeight="1" thickBot="1" x14ac:dyDescent="0.3">
      <c r="A20" s="406" t="s">
        <v>476</v>
      </c>
      <c r="B20" s="407"/>
      <c r="C20" s="408"/>
      <c r="D20" s="230">
        <f t="shared" ref="D20:I20" si="5">SUM(D12:D19)</f>
        <v>9386</v>
      </c>
      <c r="E20" s="230">
        <f t="shared" si="5"/>
        <v>7368</v>
      </c>
      <c r="F20" s="230">
        <f t="shared" si="5"/>
        <v>16754</v>
      </c>
      <c r="G20" s="230">
        <f t="shared" si="5"/>
        <v>3737</v>
      </c>
      <c r="H20" s="230">
        <f t="shared" si="5"/>
        <v>3622</v>
      </c>
      <c r="I20" s="230">
        <f t="shared" si="5"/>
        <v>7359</v>
      </c>
      <c r="J20" s="900">
        <f t="shared" si="4"/>
        <v>39.814617515448539</v>
      </c>
      <c r="K20" s="900">
        <f t="shared" si="0"/>
        <v>49.158523344191096</v>
      </c>
      <c r="L20" s="900">
        <f t="shared" si="1"/>
        <v>43.923839083204015</v>
      </c>
    </row>
    <row r="21" spans="1:12" x14ac:dyDescent="0.25">
      <c r="A21" s="409"/>
      <c r="B21" s="409"/>
      <c r="C21" s="409"/>
      <c r="D21" s="80"/>
      <c r="E21" s="80"/>
      <c r="F21" s="80"/>
      <c r="G21" s="80"/>
      <c r="H21" s="80"/>
      <c r="I21" s="80"/>
      <c r="J21" s="80"/>
      <c r="K21" s="80"/>
      <c r="L21" s="80"/>
    </row>
    <row r="22" spans="1:12" x14ac:dyDescent="0.25">
      <c r="A22" s="544" t="s">
        <v>548</v>
      </c>
    </row>
    <row r="23" spans="1:12" x14ac:dyDescent="0.25">
      <c r="G23" s="231"/>
    </row>
    <row r="24" spans="1:12" x14ac:dyDescent="0.25">
      <c r="D24" s="63" t="s">
        <v>1307</v>
      </c>
    </row>
  </sheetData>
  <mergeCells count="8">
    <mergeCell ref="A7:A10"/>
    <mergeCell ref="B7:B10"/>
    <mergeCell ref="C7:C10"/>
    <mergeCell ref="D7:L7"/>
    <mergeCell ref="D8:F9"/>
    <mergeCell ref="G8:L8"/>
    <mergeCell ref="G9:I9"/>
    <mergeCell ref="J9:L9"/>
  </mergeCells>
  <printOptions horizontalCentered="1"/>
  <pageMargins left="0.91" right="0.59" top="1.1417322834645669" bottom="0.9055118110236221" header="0" footer="0"/>
  <pageSetup paperSize="9" scale="86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92D050"/>
    <pageSetUpPr fitToPage="1"/>
  </sheetPr>
  <dimension ref="A1:M27"/>
  <sheetViews>
    <sheetView zoomScale="80" zoomScaleNormal="80" workbookViewId="0">
      <selection activeCell="J13" sqref="J13"/>
    </sheetView>
  </sheetViews>
  <sheetFormatPr defaultColWidth="9.140625" defaultRowHeight="15" x14ac:dyDescent="0.2"/>
  <cols>
    <col min="1" max="1" width="5.7109375" style="84" customWidth="1"/>
    <col min="2" max="2" width="67.5703125" style="84" customWidth="1"/>
    <col min="3" max="6" width="15.7109375" style="84" customWidth="1"/>
    <col min="7" max="7" width="17.85546875" style="84" customWidth="1"/>
    <col min="8" max="8" width="15.7109375" style="84" customWidth="1"/>
    <col min="9" max="15" width="9.140625" style="84"/>
    <col min="16" max="17" width="14.85546875" style="84" bestFit="1" customWidth="1"/>
    <col min="18" max="18" width="9.140625" style="84"/>
    <col min="19" max="20" width="14.85546875" style="84" bestFit="1" customWidth="1"/>
    <col min="21" max="256" width="9.140625" style="84"/>
    <col min="257" max="257" width="5.7109375" style="84" customWidth="1"/>
    <col min="258" max="258" width="67.5703125" style="84" customWidth="1"/>
    <col min="259" max="264" width="15.7109375" style="84" customWidth="1"/>
    <col min="265" max="512" width="9.140625" style="84"/>
    <col min="513" max="513" width="5.7109375" style="84" customWidth="1"/>
    <col min="514" max="514" width="67.5703125" style="84" customWidth="1"/>
    <col min="515" max="520" width="15.7109375" style="84" customWidth="1"/>
    <col min="521" max="768" width="9.140625" style="84"/>
    <col min="769" max="769" width="5.7109375" style="84" customWidth="1"/>
    <col min="770" max="770" width="67.5703125" style="84" customWidth="1"/>
    <col min="771" max="776" width="15.7109375" style="84" customWidth="1"/>
    <col min="777" max="1024" width="9.140625" style="84"/>
    <col min="1025" max="1025" width="5.7109375" style="84" customWidth="1"/>
    <col min="1026" max="1026" width="67.5703125" style="84" customWidth="1"/>
    <col min="1027" max="1032" width="15.7109375" style="84" customWidth="1"/>
    <col min="1033" max="1280" width="9.140625" style="84"/>
    <col min="1281" max="1281" width="5.7109375" style="84" customWidth="1"/>
    <col min="1282" max="1282" width="67.5703125" style="84" customWidth="1"/>
    <col min="1283" max="1288" width="15.7109375" style="84" customWidth="1"/>
    <col min="1289" max="1536" width="9.140625" style="84"/>
    <col min="1537" max="1537" width="5.7109375" style="84" customWidth="1"/>
    <col min="1538" max="1538" width="67.5703125" style="84" customWidth="1"/>
    <col min="1539" max="1544" width="15.7109375" style="84" customWidth="1"/>
    <col min="1545" max="1792" width="9.140625" style="84"/>
    <col min="1793" max="1793" width="5.7109375" style="84" customWidth="1"/>
    <col min="1794" max="1794" width="67.5703125" style="84" customWidth="1"/>
    <col min="1795" max="1800" width="15.7109375" style="84" customWidth="1"/>
    <col min="1801" max="2048" width="9.140625" style="84"/>
    <col min="2049" max="2049" width="5.7109375" style="84" customWidth="1"/>
    <col min="2050" max="2050" width="67.5703125" style="84" customWidth="1"/>
    <col min="2051" max="2056" width="15.7109375" style="84" customWidth="1"/>
    <col min="2057" max="2304" width="9.140625" style="84"/>
    <col min="2305" max="2305" width="5.7109375" style="84" customWidth="1"/>
    <col min="2306" max="2306" width="67.5703125" style="84" customWidth="1"/>
    <col min="2307" max="2312" width="15.7109375" style="84" customWidth="1"/>
    <col min="2313" max="2560" width="9.140625" style="84"/>
    <col min="2561" max="2561" width="5.7109375" style="84" customWidth="1"/>
    <col min="2562" max="2562" width="67.5703125" style="84" customWidth="1"/>
    <col min="2563" max="2568" width="15.7109375" style="84" customWidth="1"/>
    <col min="2569" max="2816" width="9.140625" style="84"/>
    <col min="2817" max="2817" width="5.7109375" style="84" customWidth="1"/>
    <col min="2818" max="2818" width="67.5703125" style="84" customWidth="1"/>
    <col min="2819" max="2824" width="15.7109375" style="84" customWidth="1"/>
    <col min="2825" max="3072" width="9.140625" style="84"/>
    <col min="3073" max="3073" width="5.7109375" style="84" customWidth="1"/>
    <col min="3074" max="3074" width="67.5703125" style="84" customWidth="1"/>
    <col min="3075" max="3080" width="15.7109375" style="84" customWidth="1"/>
    <col min="3081" max="3328" width="9.140625" style="84"/>
    <col min="3329" max="3329" width="5.7109375" style="84" customWidth="1"/>
    <col min="3330" max="3330" width="67.5703125" style="84" customWidth="1"/>
    <col min="3331" max="3336" width="15.7109375" style="84" customWidth="1"/>
    <col min="3337" max="3584" width="9.140625" style="84"/>
    <col min="3585" max="3585" width="5.7109375" style="84" customWidth="1"/>
    <col min="3586" max="3586" width="67.5703125" style="84" customWidth="1"/>
    <col min="3587" max="3592" width="15.7109375" style="84" customWidth="1"/>
    <col min="3593" max="3840" width="9.140625" style="84"/>
    <col min="3841" max="3841" width="5.7109375" style="84" customWidth="1"/>
    <col min="3842" max="3842" width="67.5703125" style="84" customWidth="1"/>
    <col min="3843" max="3848" width="15.7109375" style="84" customWidth="1"/>
    <col min="3849" max="4096" width="9.140625" style="84"/>
    <col min="4097" max="4097" width="5.7109375" style="84" customWidth="1"/>
    <col min="4098" max="4098" width="67.5703125" style="84" customWidth="1"/>
    <col min="4099" max="4104" width="15.7109375" style="84" customWidth="1"/>
    <col min="4105" max="4352" width="9.140625" style="84"/>
    <col min="4353" max="4353" width="5.7109375" style="84" customWidth="1"/>
    <col min="4354" max="4354" width="67.5703125" style="84" customWidth="1"/>
    <col min="4355" max="4360" width="15.7109375" style="84" customWidth="1"/>
    <col min="4361" max="4608" width="9.140625" style="84"/>
    <col min="4609" max="4609" width="5.7109375" style="84" customWidth="1"/>
    <col min="4610" max="4610" width="67.5703125" style="84" customWidth="1"/>
    <col min="4611" max="4616" width="15.7109375" style="84" customWidth="1"/>
    <col min="4617" max="4864" width="9.140625" style="84"/>
    <col min="4865" max="4865" width="5.7109375" style="84" customWidth="1"/>
    <col min="4866" max="4866" width="67.5703125" style="84" customWidth="1"/>
    <col min="4867" max="4872" width="15.7109375" style="84" customWidth="1"/>
    <col min="4873" max="5120" width="9.140625" style="84"/>
    <col min="5121" max="5121" width="5.7109375" style="84" customWidth="1"/>
    <col min="5122" max="5122" width="67.5703125" style="84" customWidth="1"/>
    <col min="5123" max="5128" width="15.7109375" style="84" customWidth="1"/>
    <col min="5129" max="5376" width="9.140625" style="84"/>
    <col min="5377" max="5377" width="5.7109375" style="84" customWidth="1"/>
    <col min="5378" max="5378" width="67.5703125" style="84" customWidth="1"/>
    <col min="5379" max="5384" width="15.7109375" style="84" customWidth="1"/>
    <col min="5385" max="5632" width="9.140625" style="84"/>
    <col min="5633" max="5633" width="5.7109375" style="84" customWidth="1"/>
    <col min="5634" max="5634" width="67.5703125" style="84" customWidth="1"/>
    <col min="5635" max="5640" width="15.7109375" style="84" customWidth="1"/>
    <col min="5641" max="5888" width="9.140625" style="84"/>
    <col min="5889" max="5889" width="5.7109375" style="84" customWidth="1"/>
    <col min="5890" max="5890" width="67.5703125" style="84" customWidth="1"/>
    <col min="5891" max="5896" width="15.7109375" style="84" customWidth="1"/>
    <col min="5897" max="6144" width="9.140625" style="84"/>
    <col min="6145" max="6145" width="5.7109375" style="84" customWidth="1"/>
    <col min="6146" max="6146" width="67.5703125" style="84" customWidth="1"/>
    <col min="6147" max="6152" width="15.7109375" style="84" customWidth="1"/>
    <col min="6153" max="6400" width="9.140625" style="84"/>
    <col min="6401" max="6401" width="5.7109375" style="84" customWidth="1"/>
    <col min="6402" max="6402" width="67.5703125" style="84" customWidth="1"/>
    <col min="6403" max="6408" width="15.7109375" style="84" customWidth="1"/>
    <col min="6409" max="6656" width="9.140625" style="84"/>
    <col min="6657" max="6657" width="5.7109375" style="84" customWidth="1"/>
    <col min="6658" max="6658" width="67.5703125" style="84" customWidth="1"/>
    <col min="6659" max="6664" width="15.7109375" style="84" customWidth="1"/>
    <col min="6665" max="6912" width="9.140625" style="84"/>
    <col min="6913" max="6913" width="5.7109375" style="84" customWidth="1"/>
    <col min="6914" max="6914" width="67.5703125" style="84" customWidth="1"/>
    <col min="6915" max="6920" width="15.7109375" style="84" customWidth="1"/>
    <col min="6921" max="7168" width="9.140625" style="84"/>
    <col min="7169" max="7169" width="5.7109375" style="84" customWidth="1"/>
    <col min="7170" max="7170" width="67.5703125" style="84" customWidth="1"/>
    <col min="7171" max="7176" width="15.7109375" style="84" customWidth="1"/>
    <col min="7177" max="7424" width="9.140625" style="84"/>
    <col min="7425" max="7425" width="5.7109375" style="84" customWidth="1"/>
    <col min="7426" max="7426" width="67.5703125" style="84" customWidth="1"/>
    <col min="7427" max="7432" width="15.7109375" style="84" customWidth="1"/>
    <col min="7433" max="7680" width="9.140625" style="84"/>
    <col min="7681" max="7681" width="5.7109375" style="84" customWidth="1"/>
    <col min="7682" max="7682" width="67.5703125" style="84" customWidth="1"/>
    <col min="7683" max="7688" width="15.7109375" style="84" customWidth="1"/>
    <col min="7689" max="7936" width="9.140625" style="84"/>
    <col min="7937" max="7937" width="5.7109375" style="84" customWidth="1"/>
    <col min="7938" max="7938" width="67.5703125" style="84" customWidth="1"/>
    <col min="7939" max="7944" width="15.7109375" style="84" customWidth="1"/>
    <col min="7945" max="8192" width="9.140625" style="84"/>
    <col min="8193" max="8193" width="5.7109375" style="84" customWidth="1"/>
    <col min="8194" max="8194" width="67.5703125" style="84" customWidth="1"/>
    <col min="8195" max="8200" width="15.7109375" style="84" customWidth="1"/>
    <col min="8201" max="8448" width="9.140625" style="84"/>
    <col min="8449" max="8449" width="5.7109375" style="84" customWidth="1"/>
    <col min="8450" max="8450" width="67.5703125" style="84" customWidth="1"/>
    <col min="8451" max="8456" width="15.7109375" style="84" customWidth="1"/>
    <col min="8457" max="8704" width="9.140625" style="84"/>
    <col min="8705" max="8705" width="5.7109375" style="84" customWidth="1"/>
    <col min="8706" max="8706" width="67.5703125" style="84" customWidth="1"/>
    <col min="8707" max="8712" width="15.7109375" style="84" customWidth="1"/>
    <col min="8713" max="8960" width="9.140625" style="84"/>
    <col min="8961" max="8961" width="5.7109375" style="84" customWidth="1"/>
    <col min="8962" max="8962" width="67.5703125" style="84" customWidth="1"/>
    <col min="8963" max="8968" width="15.7109375" style="84" customWidth="1"/>
    <col min="8969" max="9216" width="9.140625" style="84"/>
    <col min="9217" max="9217" width="5.7109375" style="84" customWidth="1"/>
    <col min="9218" max="9218" width="67.5703125" style="84" customWidth="1"/>
    <col min="9219" max="9224" width="15.7109375" style="84" customWidth="1"/>
    <col min="9225" max="9472" width="9.140625" style="84"/>
    <col min="9473" max="9473" width="5.7109375" style="84" customWidth="1"/>
    <col min="9474" max="9474" width="67.5703125" style="84" customWidth="1"/>
    <col min="9475" max="9480" width="15.7109375" style="84" customWidth="1"/>
    <col min="9481" max="9728" width="9.140625" style="84"/>
    <col min="9729" max="9729" width="5.7109375" style="84" customWidth="1"/>
    <col min="9730" max="9730" width="67.5703125" style="84" customWidth="1"/>
    <col min="9731" max="9736" width="15.7109375" style="84" customWidth="1"/>
    <col min="9737" max="9984" width="9.140625" style="84"/>
    <col min="9985" max="9985" width="5.7109375" style="84" customWidth="1"/>
    <col min="9986" max="9986" width="67.5703125" style="84" customWidth="1"/>
    <col min="9987" max="9992" width="15.7109375" style="84" customWidth="1"/>
    <col min="9993" max="10240" width="9.140625" style="84"/>
    <col min="10241" max="10241" width="5.7109375" style="84" customWidth="1"/>
    <col min="10242" max="10242" width="67.5703125" style="84" customWidth="1"/>
    <col min="10243" max="10248" width="15.7109375" style="84" customWidth="1"/>
    <col min="10249" max="10496" width="9.140625" style="84"/>
    <col min="10497" max="10497" width="5.7109375" style="84" customWidth="1"/>
    <col min="10498" max="10498" width="67.5703125" style="84" customWidth="1"/>
    <col min="10499" max="10504" width="15.7109375" style="84" customWidth="1"/>
    <col min="10505" max="10752" width="9.140625" style="84"/>
    <col min="10753" max="10753" width="5.7109375" style="84" customWidth="1"/>
    <col min="10754" max="10754" width="67.5703125" style="84" customWidth="1"/>
    <col min="10755" max="10760" width="15.7109375" style="84" customWidth="1"/>
    <col min="10761" max="11008" width="9.140625" style="84"/>
    <col min="11009" max="11009" width="5.7109375" style="84" customWidth="1"/>
    <col min="11010" max="11010" width="67.5703125" style="84" customWidth="1"/>
    <col min="11011" max="11016" width="15.7109375" style="84" customWidth="1"/>
    <col min="11017" max="11264" width="9.140625" style="84"/>
    <col min="11265" max="11265" width="5.7109375" style="84" customWidth="1"/>
    <col min="11266" max="11266" width="67.5703125" style="84" customWidth="1"/>
    <col min="11267" max="11272" width="15.7109375" style="84" customWidth="1"/>
    <col min="11273" max="11520" width="9.140625" style="84"/>
    <col min="11521" max="11521" width="5.7109375" style="84" customWidth="1"/>
    <col min="11522" max="11522" width="67.5703125" style="84" customWidth="1"/>
    <col min="11523" max="11528" width="15.7109375" style="84" customWidth="1"/>
    <col min="11529" max="11776" width="9.140625" style="84"/>
    <col min="11777" max="11777" width="5.7109375" style="84" customWidth="1"/>
    <col min="11778" max="11778" width="67.5703125" style="84" customWidth="1"/>
    <col min="11779" max="11784" width="15.7109375" style="84" customWidth="1"/>
    <col min="11785" max="12032" width="9.140625" style="84"/>
    <col min="12033" max="12033" width="5.7109375" style="84" customWidth="1"/>
    <col min="12034" max="12034" width="67.5703125" style="84" customWidth="1"/>
    <col min="12035" max="12040" width="15.7109375" style="84" customWidth="1"/>
    <col min="12041" max="12288" width="9.140625" style="84"/>
    <col min="12289" max="12289" width="5.7109375" style="84" customWidth="1"/>
    <col min="12290" max="12290" width="67.5703125" style="84" customWidth="1"/>
    <col min="12291" max="12296" width="15.7109375" style="84" customWidth="1"/>
    <col min="12297" max="12544" width="9.140625" style="84"/>
    <col min="12545" max="12545" width="5.7109375" style="84" customWidth="1"/>
    <col min="12546" max="12546" width="67.5703125" style="84" customWidth="1"/>
    <col min="12547" max="12552" width="15.7109375" style="84" customWidth="1"/>
    <col min="12553" max="12800" width="9.140625" style="84"/>
    <col min="12801" max="12801" width="5.7109375" style="84" customWidth="1"/>
    <col min="12802" max="12802" width="67.5703125" style="84" customWidth="1"/>
    <col min="12803" max="12808" width="15.7109375" style="84" customWidth="1"/>
    <col min="12809" max="13056" width="9.140625" style="84"/>
    <col min="13057" max="13057" width="5.7109375" style="84" customWidth="1"/>
    <col min="13058" max="13058" width="67.5703125" style="84" customWidth="1"/>
    <col min="13059" max="13064" width="15.7109375" style="84" customWidth="1"/>
    <col min="13065" max="13312" width="9.140625" style="84"/>
    <col min="13313" max="13313" width="5.7109375" style="84" customWidth="1"/>
    <col min="13314" max="13314" width="67.5703125" style="84" customWidth="1"/>
    <col min="13315" max="13320" width="15.7109375" style="84" customWidth="1"/>
    <col min="13321" max="13568" width="9.140625" style="84"/>
    <col min="13569" max="13569" width="5.7109375" style="84" customWidth="1"/>
    <col min="13570" max="13570" width="67.5703125" style="84" customWidth="1"/>
    <col min="13571" max="13576" width="15.7109375" style="84" customWidth="1"/>
    <col min="13577" max="13824" width="9.140625" style="84"/>
    <col min="13825" max="13825" width="5.7109375" style="84" customWidth="1"/>
    <col min="13826" max="13826" width="67.5703125" style="84" customWidth="1"/>
    <col min="13827" max="13832" width="15.7109375" style="84" customWidth="1"/>
    <col min="13833" max="14080" width="9.140625" style="84"/>
    <col min="14081" max="14081" width="5.7109375" style="84" customWidth="1"/>
    <col min="14082" max="14082" width="67.5703125" style="84" customWidth="1"/>
    <col min="14083" max="14088" width="15.7109375" style="84" customWidth="1"/>
    <col min="14089" max="14336" width="9.140625" style="84"/>
    <col min="14337" max="14337" width="5.7109375" style="84" customWidth="1"/>
    <col min="14338" max="14338" width="67.5703125" style="84" customWidth="1"/>
    <col min="14339" max="14344" width="15.7109375" style="84" customWidth="1"/>
    <col min="14345" max="14592" width="9.140625" style="84"/>
    <col min="14593" max="14593" width="5.7109375" style="84" customWidth="1"/>
    <col min="14594" max="14594" width="67.5703125" style="84" customWidth="1"/>
    <col min="14595" max="14600" width="15.7109375" style="84" customWidth="1"/>
    <col min="14601" max="14848" width="9.140625" style="84"/>
    <col min="14849" max="14849" width="5.7109375" style="84" customWidth="1"/>
    <col min="14850" max="14850" width="67.5703125" style="84" customWidth="1"/>
    <col min="14851" max="14856" width="15.7109375" style="84" customWidth="1"/>
    <col min="14857" max="15104" width="9.140625" style="84"/>
    <col min="15105" max="15105" width="5.7109375" style="84" customWidth="1"/>
    <col min="15106" max="15106" width="67.5703125" style="84" customWidth="1"/>
    <col min="15107" max="15112" width="15.7109375" style="84" customWidth="1"/>
    <col min="15113" max="15360" width="9.140625" style="84"/>
    <col min="15361" max="15361" width="5.7109375" style="84" customWidth="1"/>
    <col min="15362" max="15362" width="67.5703125" style="84" customWidth="1"/>
    <col min="15363" max="15368" width="15.7109375" style="84" customWidth="1"/>
    <col min="15369" max="15616" width="9.140625" style="84"/>
    <col min="15617" max="15617" width="5.7109375" style="84" customWidth="1"/>
    <col min="15618" max="15618" width="67.5703125" style="84" customWidth="1"/>
    <col min="15619" max="15624" width="15.7109375" style="84" customWidth="1"/>
    <col min="15625" max="15872" width="9.140625" style="84"/>
    <col min="15873" max="15873" width="5.7109375" style="84" customWidth="1"/>
    <col min="15874" max="15874" width="67.5703125" style="84" customWidth="1"/>
    <col min="15875" max="15880" width="15.7109375" style="84" customWidth="1"/>
    <col min="15881" max="16128" width="9.140625" style="84"/>
    <col min="16129" max="16129" width="5.7109375" style="84" customWidth="1"/>
    <col min="16130" max="16130" width="67.5703125" style="84" customWidth="1"/>
    <col min="16131" max="16136" width="15.7109375" style="84" customWidth="1"/>
    <col min="16137" max="16384" width="9.140625" style="84"/>
  </cols>
  <sheetData>
    <row r="1" spans="1:11" ht="15.75" x14ac:dyDescent="0.2">
      <c r="A1" s="1176" t="s">
        <v>295</v>
      </c>
      <c r="B1" s="1177"/>
      <c r="C1" s="82"/>
      <c r="D1" s="83"/>
    </row>
    <row r="2" spans="1:11" ht="15.75" x14ac:dyDescent="0.2">
      <c r="A2" s="400"/>
      <c r="B2" s="401"/>
      <c r="C2" s="82"/>
      <c r="D2" s="83"/>
    </row>
    <row r="3" spans="1:11" ht="15" customHeight="1" x14ac:dyDescent="0.25">
      <c r="A3" s="1178" t="s">
        <v>296</v>
      </c>
      <c r="B3" s="1178"/>
      <c r="C3" s="1178"/>
      <c r="D3" s="1178"/>
      <c r="E3" s="1178"/>
      <c r="F3" s="1178"/>
      <c r="G3" s="1178"/>
      <c r="H3" s="1178"/>
    </row>
    <row r="4" spans="1:11" ht="15.75" x14ac:dyDescent="0.25">
      <c r="A4" s="678" t="s">
        <v>297</v>
      </c>
      <c r="B4" s="678"/>
      <c r="C4" s="678"/>
      <c r="D4" s="678"/>
      <c r="E4" s="678"/>
      <c r="F4" s="678"/>
      <c r="G4" s="678"/>
      <c r="H4" s="678"/>
    </row>
    <row r="5" spans="1:11" ht="15.75" x14ac:dyDescent="0.25">
      <c r="A5" s="679"/>
      <c r="B5" s="160"/>
      <c r="C5" s="427" t="str">
        <f>'1'!E5</f>
        <v>KABUPATEN</v>
      </c>
      <c r="D5" s="428" t="str">
        <f>'1'!F5</f>
        <v>BELITUNG TIMUR</v>
      </c>
      <c r="E5" s="679"/>
      <c r="F5" s="679"/>
      <c r="G5" s="679"/>
      <c r="H5" s="679"/>
    </row>
    <row r="6" spans="1:11" ht="15.75" x14ac:dyDescent="0.25">
      <c r="A6" s="679"/>
      <c r="B6" s="160"/>
      <c r="C6" s="427" t="str">
        <f>'1'!E6</f>
        <v>TAHUN</v>
      </c>
      <c r="D6" s="428">
        <f>'1'!F6</f>
        <v>2023</v>
      </c>
      <c r="E6" s="679"/>
      <c r="F6" s="679"/>
      <c r="G6" s="679"/>
      <c r="H6" s="679"/>
    </row>
    <row r="7" spans="1:11" ht="15.75" thickBot="1" x14ac:dyDescent="0.25">
      <c r="A7" s="85"/>
      <c r="B7" s="86"/>
      <c r="C7" s="86"/>
      <c r="D7" s="86"/>
      <c r="E7" s="86"/>
    </row>
    <row r="8" spans="1:11" ht="23.25" customHeight="1" x14ac:dyDescent="0.2">
      <c r="A8" s="1179" t="s">
        <v>2</v>
      </c>
      <c r="B8" s="1179" t="s">
        <v>298</v>
      </c>
      <c r="C8" s="1180" t="s">
        <v>255</v>
      </c>
      <c r="D8" s="1181"/>
      <c r="E8" s="1182"/>
      <c r="F8" s="1180" t="s">
        <v>299</v>
      </c>
      <c r="G8" s="1181"/>
      <c r="H8" s="1182"/>
    </row>
    <row r="9" spans="1:11" ht="35.25" customHeight="1" x14ac:dyDescent="0.2">
      <c r="A9" s="1170"/>
      <c r="B9" s="1170"/>
      <c r="C9" s="592" t="s">
        <v>272</v>
      </c>
      <c r="D9" s="592" t="s">
        <v>273</v>
      </c>
      <c r="E9" s="583" t="s">
        <v>300</v>
      </c>
      <c r="F9" s="680" t="s">
        <v>272</v>
      </c>
      <c r="G9" s="592" t="s">
        <v>301</v>
      </c>
      <c r="H9" s="583" t="s">
        <v>300</v>
      </c>
    </row>
    <row r="10" spans="1:11" s="748" customFormat="1" ht="12" x14ac:dyDescent="0.2">
      <c r="A10" s="745">
        <v>1</v>
      </c>
      <c r="B10" s="745">
        <v>2</v>
      </c>
      <c r="C10" s="745">
        <v>3</v>
      </c>
      <c r="D10" s="745">
        <v>4</v>
      </c>
      <c r="E10" s="745">
        <v>5</v>
      </c>
      <c r="F10" s="745">
        <v>6</v>
      </c>
      <c r="G10" s="745">
        <v>7</v>
      </c>
      <c r="H10" s="745">
        <v>8</v>
      </c>
    </row>
    <row r="11" spans="1:11" ht="24.95" customHeight="1" x14ac:dyDescent="0.2">
      <c r="A11" s="395">
        <v>1</v>
      </c>
      <c r="B11" s="93" t="s">
        <v>302</v>
      </c>
      <c r="C11" s="1082">
        <f>SUM('2'!C14:C26)</f>
        <v>50002.936694378761</v>
      </c>
      <c r="D11" s="1082">
        <f>SUM('2'!D14:D26)</f>
        <v>47701.452840196733</v>
      </c>
      <c r="E11" s="1083">
        <f>SUM(C11:D11)</f>
        <v>97704.389534575486</v>
      </c>
      <c r="F11" s="1084"/>
      <c r="G11" s="1084"/>
      <c r="H11" s="1084"/>
    </row>
    <row r="12" spans="1:11" ht="24.95" customHeight="1" x14ac:dyDescent="0.2">
      <c r="A12" s="398">
        <v>2</v>
      </c>
      <c r="B12" s="433" t="s">
        <v>303</v>
      </c>
      <c r="C12" s="1085"/>
      <c r="D12" s="1085"/>
      <c r="E12" s="1086">
        <f>H12%*E11</f>
        <v>96864.131784578145</v>
      </c>
      <c r="F12" s="1087"/>
      <c r="G12" s="1087"/>
      <c r="H12" s="1087">
        <v>99.14</v>
      </c>
    </row>
    <row r="13" spans="1:11" ht="24.95" customHeight="1" x14ac:dyDescent="0.2">
      <c r="A13" s="398">
        <v>3</v>
      </c>
      <c r="B13" s="433" t="s">
        <v>304</v>
      </c>
      <c r="C13" s="1088"/>
      <c r="D13" s="1088"/>
      <c r="E13" s="1089"/>
      <c r="F13" s="1090"/>
      <c r="G13" s="1090"/>
      <c r="H13" s="1090"/>
    </row>
    <row r="14" spans="1:11" s="87" customFormat="1" ht="20.100000000000001" customHeight="1" x14ac:dyDescent="0.2">
      <c r="A14" s="398"/>
      <c r="B14" s="88" t="s">
        <v>305</v>
      </c>
      <c r="C14" s="1085">
        <v>5554.6474888223465</v>
      </c>
      <c r="D14" s="1085">
        <v>5693.4679965724308</v>
      </c>
      <c r="E14" s="1089">
        <f t="shared" ref="E14:E22" si="0">SUM(C14:D14)</f>
        <v>11248.115485394777</v>
      </c>
      <c r="F14" s="1091">
        <f t="shared" ref="F14:F22" si="1">IFERROR(C14/$C$11*100,0)</f>
        <v>11.108642523883582</v>
      </c>
      <c r="G14" s="1091">
        <f t="shared" ref="G14:G22" si="2">IFERROR(D14/$D$11*100,0)</f>
        <v>11.935628073312472</v>
      </c>
      <c r="H14" s="1091">
        <f t="shared" ref="H14:H22" si="3">IFERROR(E14/$E$11*100,0)</f>
        <v>11.512395235235886</v>
      </c>
    </row>
    <row r="15" spans="1:11" s="87" customFormat="1" ht="20.100000000000001" customHeight="1" x14ac:dyDescent="0.2">
      <c r="A15" s="398"/>
      <c r="B15" s="88" t="s">
        <v>306</v>
      </c>
      <c r="C15" s="1085">
        <v>14530.957830759262</v>
      </c>
      <c r="D15" s="1085">
        <v>15374.495975763004</v>
      </c>
      <c r="E15" s="1089">
        <f t="shared" si="0"/>
        <v>29905.453806522266</v>
      </c>
      <c r="F15" s="1091">
        <f t="shared" si="1"/>
        <v>29.060208842479458</v>
      </c>
      <c r="G15" s="1091">
        <f t="shared" si="2"/>
        <v>32.230666070630306</v>
      </c>
      <c r="H15" s="1091">
        <f t="shared" si="3"/>
        <v>30.608096472410146</v>
      </c>
    </row>
    <row r="16" spans="1:11" s="87" customFormat="1" ht="20.100000000000001" customHeight="1" x14ac:dyDescent="0.2">
      <c r="A16" s="398"/>
      <c r="B16" s="88" t="s">
        <v>307</v>
      </c>
      <c r="C16" s="1085">
        <v>8965.2010469592678</v>
      </c>
      <c r="D16" s="1085">
        <v>8156.3726917189315</v>
      </c>
      <c r="E16" s="1089">
        <f t="shared" si="0"/>
        <v>17121.573738678198</v>
      </c>
      <c r="F16" s="1091">
        <f t="shared" si="1"/>
        <v>17.929349033548103</v>
      </c>
      <c r="G16" s="1091">
        <f t="shared" si="2"/>
        <v>17.098793026374608</v>
      </c>
      <c r="H16" s="1091">
        <f t="shared" si="3"/>
        <v>17.523853145430319</v>
      </c>
      <c r="K16" s="1095"/>
    </row>
    <row r="17" spans="1:13" s="87" customFormat="1" ht="20.100000000000001" customHeight="1" x14ac:dyDescent="0.2">
      <c r="A17" s="398"/>
      <c r="B17" s="88" t="s">
        <v>308</v>
      </c>
      <c r="C17" s="1085">
        <v>13275.60749828541</v>
      </c>
      <c r="D17" s="1085">
        <v>10608.615461778218</v>
      </c>
      <c r="E17" s="1089">
        <f t="shared" si="0"/>
        <v>23884.222960063627</v>
      </c>
      <c r="F17" s="1091">
        <f t="shared" si="1"/>
        <v>26.549655632081766</v>
      </c>
      <c r="G17" s="1091">
        <f t="shared" si="2"/>
        <v>22.239606616003574</v>
      </c>
      <c r="H17" s="1091">
        <f t="shared" si="3"/>
        <v>24.445393982643445</v>
      </c>
    </row>
    <row r="18" spans="1:13" s="87" customFormat="1" ht="20.100000000000001" customHeight="1" x14ac:dyDescent="0.2">
      <c r="A18" s="398"/>
      <c r="B18" s="88" t="s">
        <v>309</v>
      </c>
      <c r="C18" s="1085">
        <v>4388.1715161696548</v>
      </c>
      <c r="D18" s="1085">
        <v>2196.3565679661438</v>
      </c>
      <c r="E18" s="1089">
        <f t="shared" si="0"/>
        <v>6584.5280841357981</v>
      </c>
      <c r="F18" s="1091">
        <f t="shared" si="1"/>
        <v>8.7758275938680317</v>
      </c>
      <c r="G18" s="1091">
        <f t="shared" si="2"/>
        <v>4.6043808672329014</v>
      </c>
      <c r="H18" s="1091">
        <f t="shared" si="3"/>
        <v>6.7392346602868596</v>
      </c>
      <c r="K18" s="1095"/>
      <c r="M18" s="1096"/>
    </row>
    <row r="19" spans="1:13" s="87" customFormat="1" ht="20.100000000000001" customHeight="1" x14ac:dyDescent="0.2">
      <c r="A19" s="398"/>
      <c r="B19" s="88" t="s">
        <v>310</v>
      </c>
      <c r="C19" s="1085">
        <v>199.96730959760447</v>
      </c>
      <c r="D19" s="1085">
        <v>266.54812718035726</v>
      </c>
      <c r="E19" s="1089">
        <f t="shared" si="0"/>
        <v>466.51543677796172</v>
      </c>
      <c r="F19" s="1091">
        <f t="shared" si="1"/>
        <v>0.39991113085980895</v>
      </c>
      <c r="G19" s="1091">
        <f t="shared" si="2"/>
        <v>0.55878408582923556</v>
      </c>
      <c r="H19" s="1091">
        <f t="shared" si="3"/>
        <v>0.47747643580831334</v>
      </c>
    </row>
    <row r="20" spans="1:13" s="87" customFormat="1" ht="20.100000000000001" customHeight="1" x14ac:dyDescent="0.2">
      <c r="A20" s="398"/>
      <c r="B20" s="88" t="s">
        <v>311</v>
      </c>
      <c r="C20" s="1085">
        <v>611.01122377045817</v>
      </c>
      <c r="D20" s="1085">
        <v>1279.4310104657147</v>
      </c>
      <c r="E20" s="1089">
        <f t="shared" si="0"/>
        <v>1890.4422342361729</v>
      </c>
      <c r="F20" s="1091">
        <f t="shared" si="1"/>
        <v>1.221950677627194</v>
      </c>
      <c r="G20" s="1091">
        <f t="shared" si="2"/>
        <v>2.6821636119803305</v>
      </c>
      <c r="H20" s="1091">
        <f t="shared" si="3"/>
        <v>1.9348590613394969</v>
      </c>
    </row>
    <row r="21" spans="1:13" s="87" customFormat="1" ht="20.100000000000001" customHeight="1" x14ac:dyDescent="0.2">
      <c r="A21" s="398"/>
      <c r="B21" s="88" t="s">
        <v>312</v>
      </c>
      <c r="C21" s="1085">
        <v>2344.0612402830307</v>
      </c>
      <c r="D21" s="1085">
        <v>4051.5315331414299</v>
      </c>
      <c r="E21" s="1089">
        <f t="shared" si="0"/>
        <v>6395.5927734244606</v>
      </c>
      <c r="F21" s="1091">
        <f t="shared" si="1"/>
        <v>4.6878471450788721</v>
      </c>
      <c r="G21" s="1091">
        <f t="shared" si="2"/>
        <v>8.4935181046043802</v>
      </c>
      <c r="H21" s="1091">
        <f t="shared" si="3"/>
        <v>6.5458602258204559</v>
      </c>
    </row>
    <row r="22" spans="1:13" s="87" customFormat="1" ht="20.100000000000001" customHeight="1" thickBot="1" x14ac:dyDescent="0.25">
      <c r="A22" s="89"/>
      <c r="B22" s="90" t="s">
        <v>313</v>
      </c>
      <c r="C22" s="1092">
        <v>133.3115397317363</v>
      </c>
      <c r="D22" s="1092">
        <v>74.633475610500042</v>
      </c>
      <c r="E22" s="1093">
        <f t="shared" si="0"/>
        <v>207.94501534223633</v>
      </c>
      <c r="F22" s="1094">
        <f t="shared" si="1"/>
        <v>0.26660742057320597</v>
      </c>
      <c r="G22" s="1094">
        <f t="shared" si="2"/>
        <v>0.15645954403218598</v>
      </c>
      <c r="H22" s="1094">
        <f t="shared" si="3"/>
        <v>0.21283078102509309</v>
      </c>
      <c r="K22" s="1095"/>
    </row>
    <row r="24" spans="1:13" ht="14.25" customHeight="1" x14ac:dyDescent="0.2">
      <c r="A24" s="1175" t="s">
        <v>314</v>
      </c>
      <c r="B24" s="1175"/>
      <c r="C24" s="1175"/>
      <c r="D24" s="401"/>
      <c r="E24" s="1081"/>
      <c r="F24" s="1080"/>
      <c r="G24" s="1080"/>
    </row>
    <row r="27" spans="1:13" x14ac:dyDescent="0.2">
      <c r="C27" s="84" t="s">
        <v>315</v>
      </c>
    </row>
  </sheetData>
  <mergeCells count="7">
    <mergeCell ref="A24:C24"/>
    <mergeCell ref="A1:B1"/>
    <mergeCell ref="A3:H3"/>
    <mergeCell ref="A8:A9"/>
    <mergeCell ref="B8:B9"/>
    <mergeCell ref="C8:E8"/>
    <mergeCell ref="F8:H8"/>
  </mergeCells>
  <printOptions horizontalCentered="1"/>
  <pageMargins left="1.21" right="0.9" top="1.1499999999999999" bottom="0.9" header="0" footer="0"/>
  <pageSetup paperSize="9" scale="73" orientation="landscape" horizontalDpi="300" verticalDpi="300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>
    <tabColor rgb="FF92D050"/>
    <pageSetUpPr fitToPage="1"/>
  </sheetPr>
  <dimension ref="A1:AF21"/>
  <sheetViews>
    <sheetView topLeftCell="B1" zoomScale="90" zoomScaleNormal="90" workbookViewId="0">
      <selection activeCell="B10" sqref="B10"/>
    </sheetView>
  </sheetViews>
  <sheetFormatPr defaultColWidth="9.140625" defaultRowHeight="15" x14ac:dyDescent="0.25"/>
  <cols>
    <col min="1" max="1" width="5.7109375" style="63" customWidth="1"/>
    <col min="2" max="3" width="21.7109375" style="63" customWidth="1"/>
    <col min="4" max="4" width="18.7109375" style="63" customWidth="1"/>
    <col min="5" max="6" width="15.7109375" style="63" customWidth="1"/>
    <col min="7" max="7" width="18.7109375" style="63" customWidth="1"/>
    <col min="8" max="9" width="15.7109375" style="63" customWidth="1"/>
    <col min="10" max="10" width="17.28515625" style="63" customWidth="1"/>
    <col min="11" max="12" width="15.5703125" style="523" customWidth="1"/>
    <col min="13" max="13" width="16.5703125" style="523" customWidth="1"/>
    <col min="14" max="14" width="15" style="523" customWidth="1"/>
    <col min="15" max="15" width="15.7109375" style="63" customWidth="1"/>
    <col min="16" max="16" width="13.85546875" style="63" customWidth="1"/>
    <col min="17" max="17" width="13" style="63" customWidth="1"/>
    <col min="18" max="18" width="13.42578125" style="63" customWidth="1"/>
    <col min="19" max="20" width="11.7109375" style="63" customWidth="1"/>
    <col min="21" max="23" width="8.28515625" style="63" customWidth="1"/>
    <col min="24" max="24" width="14" style="63" customWidth="1"/>
    <col min="25" max="25" width="12.7109375" style="63" customWidth="1"/>
    <col min="26" max="26" width="14.140625" style="63" customWidth="1"/>
    <col min="27" max="27" width="16" style="63" customWidth="1"/>
    <col min="28" max="28" width="16.42578125" style="63" customWidth="1"/>
    <col min="29" max="32" width="8.28515625" style="63" customWidth="1"/>
    <col min="33" max="256" width="9.140625" style="63"/>
    <col min="257" max="257" width="5.7109375" style="63" customWidth="1"/>
    <col min="258" max="259" width="21.7109375" style="63" customWidth="1"/>
    <col min="260" max="260" width="18.7109375" style="63" customWidth="1"/>
    <col min="261" max="262" width="15.7109375" style="63" customWidth="1"/>
    <col min="263" max="263" width="18.7109375" style="63" customWidth="1"/>
    <col min="264" max="265" width="15.7109375" style="63" customWidth="1"/>
    <col min="266" max="266" width="17.28515625" style="63" customWidth="1"/>
    <col min="267" max="268" width="15.7109375" style="63" customWidth="1"/>
    <col min="269" max="269" width="16.5703125" style="63" customWidth="1"/>
    <col min="270" max="270" width="15" style="63" customWidth="1"/>
    <col min="271" max="271" width="15.7109375" style="63" customWidth="1"/>
    <col min="272" max="272" width="13.85546875" style="63" customWidth="1"/>
    <col min="273" max="273" width="13" style="63" customWidth="1"/>
    <col min="274" max="274" width="13.42578125" style="63" customWidth="1"/>
    <col min="275" max="276" width="11.7109375" style="63" customWidth="1"/>
    <col min="277" max="279" width="8.28515625" style="63" customWidth="1"/>
    <col min="280" max="280" width="14" style="63" customWidth="1"/>
    <col min="281" max="281" width="12.7109375" style="63" customWidth="1"/>
    <col min="282" max="282" width="14.140625" style="63" customWidth="1"/>
    <col min="283" max="283" width="16" style="63" customWidth="1"/>
    <col min="284" max="284" width="16.42578125" style="63" customWidth="1"/>
    <col min="285" max="288" width="8.28515625" style="63" customWidth="1"/>
    <col min="289" max="512" width="9.140625" style="63"/>
    <col min="513" max="513" width="5.7109375" style="63" customWidth="1"/>
    <col min="514" max="515" width="21.7109375" style="63" customWidth="1"/>
    <col min="516" max="516" width="18.7109375" style="63" customWidth="1"/>
    <col min="517" max="518" width="15.7109375" style="63" customWidth="1"/>
    <col min="519" max="519" width="18.7109375" style="63" customWidth="1"/>
    <col min="520" max="521" width="15.7109375" style="63" customWidth="1"/>
    <col min="522" max="522" width="17.28515625" style="63" customWidth="1"/>
    <col min="523" max="524" width="15.7109375" style="63" customWidth="1"/>
    <col min="525" max="525" width="16.5703125" style="63" customWidth="1"/>
    <col min="526" max="526" width="15" style="63" customWidth="1"/>
    <col min="527" max="527" width="15.7109375" style="63" customWidth="1"/>
    <col min="528" max="528" width="13.85546875" style="63" customWidth="1"/>
    <col min="529" max="529" width="13" style="63" customWidth="1"/>
    <col min="530" max="530" width="13.42578125" style="63" customWidth="1"/>
    <col min="531" max="532" width="11.7109375" style="63" customWidth="1"/>
    <col min="533" max="535" width="8.28515625" style="63" customWidth="1"/>
    <col min="536" max="536" width="14" style="63" customWidth="1"/>
    <col min="537" max="537" width="12.7109375" style="63" customWidth="1"/>
    <col min="538" max="538" width="14.140625" style="63" customWidth="1"/>
    <col min="539" max="539" width="16" style="63" customWidth="1"/>
    <col min="540" max="540" width="16.42578125" style="63" customWidth="1"/>
    <col min="541" max="544" width="8.28515625" style="63" customWidth="1"/>
    <col min="545" max="768" width="9.140625" style="63"/>
    <col min="769" max="769" width="5.7109375" style="63" customWidth="1"/>
    <col min="770" max="771" width="21.7109375" style="63" customWidth="1"/>
    <col min="772" max="772" width="18.7109375" style="63" customWidth="1"/>
    <col min="773" max="774" width="15.7109375" style="63" customWidth="1"/>
    <col min="775" max="775" width="18.7109375" style="63" customWidth="1"/>
    <col min="776" max="777" width="15.7109375" style="63" customWidth="1"/>
    <col min="778" max="778" width="17.28515625" style="63" customWidth="1"/>
    <col min="779" max="780" width="15.7109375" style="63" customWidth="1"/>
    <col min="781" max="781" width="16.5703125" style="63" customWidth="1"/>
    <col min="782" max="782" width="15" style="63" customWidth="1"/>
    <col min="783" max="783" width="15.7109375" style="63" customWidth="1"/>
    <col min="784" max="784" width="13.85546875" style="63" customWidth="1"/>
    <col min="785" max="785" width="13" style="63" customWidth="1"/>
    <col min="786" max="786" width="13.42578125" style="63" customWidth="1"/>
    <col min="787" max="788" width="11.7109375" style="63" customWidth="1"/>
    <col min="789" max="791" width="8.28515625" style="63" customWidth="1"/>
    <col min="792" max="792" width="14" style="63" customWidth="1"/>
    <col min="793" max="793" width="12.7109375" style="63" customWidth="1"/>
    <col min="794" max="794" width="14.140625" style="63" customWidth="1"/>
    <col min="795" max="795" width="16" style="63" customWidth="1"/>
    <col min="796" max="796" width="16.42578125" style="63" customWidth="1"/>
    <col min="797" max="800" width="8.28515625" style="63" customWidth="1"/>
    <col min="801" max="1024" width="9.140625" style="63"/>
    <col min="1025" max="1025" width="5.7109375" style="63" customWidth="1"/>
    <col min="1026" max="1027" width="21.7109375" style="63" customWidth="1"/>
    <col min="1028" max="1028" width="18.7109375" style="63" customWidth="1"/>
    <col min="1029" max="1030" width="15.7109375" style="63" customWidth="1"/>
    <col min="1031" max="1031" width="18.7109375" style="63" customWidth="1"/>
    <col min="1032" max="1033" width="15.7109375" style="63" customWidth="1"/>
    <col min="1034" max="1034" width="17.28515625" style="63" customWidth="1"/>
    <col min="1035" max="1036" width="15.7109375" style="63" customWidth="1"/>
    <col min="1037" max="1037" width="16.5703125" style="63" customWidth="1"/>
    <col min="1038" max="1038" width="15" style="63" customWidth="1"/>
    <col min="1039" max="1039" width="15.7109375" style="63" customWidth="1"/>
    <col min="1040" max="1040" width="13.85546875" style="63" customWidth="1"/>
    <col min="1041" max="1041" width="13" style="63" customWidth="1"/>
    <col min="1042" max="1042" width="13.42578125" style="63" customWidth="1"/>
    <col min="1043" max="1044" width="11.7109375" style="63" customWidth="1"/>
    <col min="1045" max="1047" width="8.28515625" style="63" customWidth="1"/>
    <col min="1048" max="1048" width="14" style="63" customWidth="1"/>
    <col min="1049" max="1049" width="12.7109375" style="63" customWidth="1"/>
    <col min="1050" max="1050" width="14.140625" style="63" customWidth="1"/>
    <col min="1051" max="1051" width="16" style="63" customWidth="1"/>
    <col min="1052" max="1052" width="16.42578125" style="63" customWidth="1"/>
    <col min="1053" max="1056" width="8.28515625" style="63" customWidth="1"/>
    <col min="1057" max="1280" width="9.140625" style="63"/>
    <col min="1281" max="1281" width="5.7109375" style="63" customWidth="1"/>
    <col min="1282" max="1283" width="21.7109375" style="63" customWidth="1"/>
    <col min="1284" max="1284" width="18.7109375" style="63" customWidth="1"/>
    <col min="1285" max="1286" width="15.7109375" style="63" customWidth="1"/>
    <col min="1287" max="1287" width="18.7109375" style="63" customWidth="1"/>
    <col min="1288" max="1289" width="15.7109375" style="63" customWidth="1"/>
    <col min="1290" max="1290" width="17.28515625" style="63" customWidth="1"/>
    <col min="1291" max="1292" width="15.7109375" style="63" customWidth="1"/>
    <col min="1293" max="1293" width="16.5703125" style="63" customWidth="1"/>
    <col min="1294" max="1294" width="15" style="63" customWidth="1"/>
    <col min="1295" max="1295" width="15.7109375" style="63" customWidth="1"/>
    <col min="1296" max="1296" width="13.85546875" style="63" customWidth="1"/>
    <col min="1297" max="1297" width="13" style="63" customWidth="1"/>
    <col min="1298" max="1298" width="13.42578125" style="63" customWidth="1"/>
    <col min="1299" max="1300" width="11.7109375" style="63" customWidth="1"/>
    <col min="1301" max="1303" width="8.28515625" style="63" customWidth="1"/>
    <col min="1304" max="1304" width="14" style="63" customWidth="1"/>
    <col min="1305" max="1305" width="12.7109375" style="63" customWidth="1"/>
    <col min="1306" max="1306" width="14.140625" style="63" customWidth="1"/>
    <col min="1307" max="1307" width="16" style="63" customWidth="1"/>
    <col min="1308" max="1308" width="16.42578125" style="63" customWidth="1"/>
    <col min="1309" max="1312" width="8.28515625" style="63" customWidth="1"/>
    <col min="1313" max="1536" width="9.140625" style="63"/>
    <col min="1537" max="1537" width="5.7109375" style="63" customWidth="1"/>
    <col min="1538" max="1539" width="21.7109375" style="63" customWidth="1"/>
    <col min="1540" max="1540" width="18.7109375" style="63" customWidth="1"/>
    <col min="1541" max="1542" width="15.7109375" style="63" customWidth="1"/>
    <col min="1543" max="1543" width="18.7109375" style="63" customWidth="1"/>
    <col min="1544" max="1545" width="15.7109375" style="63" customWidth="1"/>
    <col min="1546" max="1546" width="17.28515625" style="63" customWidth="1"/>
    <col min="1547" max="1548" width="15.7109375" style="63" customWidth="1"/>
    <col min="1549" max="1549" width="16.5703125" style="63" customWidth="1"/>
    <col min="1550" max="1550" width="15" style="63" customWidth="1"/>
    <col min="1551" max="1551" width="15.7109375" style="63" customWidth="1"/>
    <col min="1552" max="1552" width="13.85546875" style="63" customWidth="1"/>
    <col min="1553" max="1553" width="13" style="63" customWidth="1"/>
    <col min="1554" max="1554" width="13.42578125" style="63" customWidth="1"/>
    <col min="1555" max="1556" width="11.7109375" style="63" customWidth="1"/>
    <col min="1557" max="1559" width="8.28515625" style="63" customWidth="1"/>
    <col min="1560" max="1560" width="14" style="63" customWidth="1"/>
    <col min="1561" max="1561" width="12.7109375" style="63" customWidth="1"/>
    <col min="1562" max="1562" width="14.140625" style="63" customWidth="1"/>
    <col min="1563" max="1563" width="16" style="63" customWidth="1"/>
    <col min="1564" max="1564" width="16.42578125" style="63" customWidth="1"/>
    <col min="1565" max="1568" width="8.28515625" style="63" customWidth="1"/>
    <col min="1569" max="1792" width="9.140625" style="63"/>
    <col min="1793" max="1793" width="5.7109375" style="63" customWidth="1"/>
    <col min="1794" max="1795" width="21.7109375" style="63" customWidth="1"/>
    <col min="1796" max="1796" width="18.7109375" style="63" customWidth="1"/>
    <col min="1797" max="1798" width="15.7109375" style="63" customWidth="1"/>
    <col min="1799" max="1799" width="18.7109375" style="63" customWidth="1"/>
    <col min="1800" max="1801" width="15.7109375" style="63" customWidth="1"/>
    <col min="1802" max="1802" width="17.28515625" style="63" customWidth="1"/>
    <col min="1803" max="1804" width="15.7109375" style="63" customWidth="1"/>
    <col min="1805" max="1805" width="16.5703125" style="63" customWidth="1"/>
    <col min="1806" max="1806" width="15" style="63" customWidth="1"/>
    <col min="1807" max="1807" width="15.7109375" style="63" customWidth="1"/>
    <col min="1808" max="1808" width="13.85546875" style="63" customWidth="1"/>
    <col min="1809" max="1809" width="13" style="63" customWidth="1"/>
    <col min="1810" max="1810" width="13.42578125" style="63" customWidth="1"/>
    <col min="1811" max="1812" width="11.7109375" style="63" customWidth="1"/>
    <col min="1813" max="1815" width="8.28515625" style="63" customWidth="1"/>
    <col min="1816" max="1816" width="14" style="63" customWidth="1"/>
    <col min="1817" max="1817" width="12.7109375" style="63" customWidth="1"/>
    <col min="1818" max="1818" width="14.140625" style="63" customWidth="1"/>
    <col min="1819" max="1819" width="16" style="63" customWidth="1"/>
    <col min="1820" max="1820" width="16.42578125" style="63" customWidth="1"/>
    <col min="1821" max="1824" width="8.28515625" style="63" customWidth="1"/>
    <col min="1825" max="2048" width="9.140625" style="63"/>
    <col min="2049" max="2049" width="5.7109375" style="63" customWidth="1"/>
    <col min="2050" max="2051" width="21.7109375" style="63" customWidth="1"/>
    <col min="2052" max="2052" width="18.7109375" style="63" customWidth="1"/>
    <col min="2053" max="2054" width="15.7109375" style="63" customWidth="1"/>
    <col min="2055" max="2055" width="18.7109375" style="63" customWidth="1"/>
    <col min="2056" max="2057" width="15.7109375" style="63" customWidth="1"/>
    <col min="2058" max="2058" width="17.28515625" style="63" customWidth="1"/>
    <col min="2059" max="2060" width="15.7109375" style="63" customWidth="1"/>
    <col min="2061" max="2061" width="16.5703125" style="63" customWidth="1"/>
    <col min="2062" max="2062" width="15" style="63" customWidth="1"/>
    <col min="2063" max="2063" width="15.7109375" style="63" customWidth="1"/>
    <col min="2064" max="2064" width="13.85546875" style="63" customWidth="1"/>
    <col min="2065" max="2065" width="13" style="63" customWidth="1"/>
    <col min="2066" max="2066" width="13.42578125" style="63" customWidth="1"/>
    <col min="2067" max="2068" width="11.7109375" style="63" customWidth="1"/>
    <col min="2069" max="2071" width="8.28515625" style="63" customWidth="1"/>
    <col min="2072" max="2072" width="14" style="63" customWidth="1"/>
    <col min="2073" max="2073" width="12.7109375" style="63" customWidth="1"/>
    <col min="2074" max="2074" width="14.140625" style="63" customWidth="1"/>
    <col min="2075" max="2075" width="16" style="63" customWidth="1"/>
    <col min="2076" max="2076" width="16.42578125" style="63" customWidth="1"/>
    <col min="2077" max="2080" width="8.28515625" style="63" customWidth="1"/>
    <col min="2081" max="2304" width="9.140625" style="63"/>
    <col min="2305" max="2305" width="5.7109375" style="63" customWidth="1"/>
    <col min="2306" max="2307" width="21.7109375" style="63" customWidth="1"/>
    <col min="2308" max="2308" width="18.7109375" style="63" customWidth="1"/>
    <col min="2309" max="2310" width="15.7109375" style="63" customWidth="1"/>
    <col min="2311" max="2311" width="18.7109375" style="63" customWidth="1"/>
    <col min="2312" max="2313" width="15.7109375" style="63" customWidth="1"/>
    <col min="2314" max="2314" width="17.28515625" style="63" customWidth="1"/>
    <col min="2315" max="2316" width="15.7109375" style="63" customWidth="1"/>
    <col min="2317" max="2317" width="16.5703125" style="63" customWidth="1"/>
    <col min="2318" max="2318" width="15" style="63" customWidth="1"/>
    <col min="2319" max="2319" width="15.7109375" style="63" customWidth="1"/>
    <col min="2320" max="2320" width="13.85546875" style="63" customWidth="1"/>
    <col min="2321" max="2321" width="13" style="63" customWidth="1"/>
    <col min="2322" max="2322" width="13.42578125" style="63" customWidth="1"/>
    <col min="2323" max="2324" width="11.7109375" style="63" customWidth="1"/>
    <col min="2325" max="2327" width="8.28515625" style="63" customWidth="1"/>
    <col min="2328" max="2328" width="14" style="63" customWidth="1"/>
    <col min="2329" max="2329" width="12.7109375" style="63" customWidth="1"/>
    <col min="2330" max="2330" width="14.140625" style="63" customWidth="1"/>
    <col min="2331" max="2331" width="16" style="63" customWidth="1"/>
    <col min="2332" max="2332" width="16.42578125" style="63" customWidth="1"/>
    <col min="2333" max="2336" width="8.28515625" style="63" customWidth="1"/>
    <col min="2337" max="2560" width="9.140625" style="63"/>
    <col min="2561" max="2561" width="5.7109375" style="63" customWidth="1"/>
    <col min="2562" max="2563" width="21.7109375" style="63" customWidth="1"/>
    <col min="2564" max="2564" width="18.7109375" style="63" customWidth="1"/>
    <col min="2565" max="2566" width="15.7109375" style="63" customWidth="1"/>
    <col min="2567" max="2567" width="18.7109375" style="63" customWidth="1"/>
    <col min="2568" max="2569" width="15.7109375" style="63" customWidth="1"/>
    <col min="2570" max="2570" width="17.28515625" style="63" customWidth="1"/>
    <col min="2571" max="2572" width="15.7109375" style="63" customWidth="1"/>
    <col min="2573" max="2573" width="16.5703125" style="63" customWidth="1"/>
    <col min="2574" max="2574" width="15" style="63" customWidth="1"/>
    <col min="2575" max="2575" width="15.7109375" style="63" customWidth="1"/>
    <col min="2576" max="2576" width="13.85546875" style="63" customWidth="1"/>
    <col min="2577" max="2577" width="13" style="63" customWidth="1"/>
    <col min="2578" max="2578" width="13.42578125" style="63" customWidth="1"/>
    <col min="2579" max="2580" width="11.7109375" style="63" customWidth="1"/>
    <col min="2581" max="2583" width="8.28515625" style="63" customWidth="1"/>
    <col min="2584" max="2584" width="14" style="63" customWidth="1"/>
    <col min="2585" max="2585" width="12.7109375" style="63" customWidth="1"/>
    <col min="2586" max="2586" width="14.140625" style="63" customWidth="1"/>
    <col min="2587" max="2587" width="16" style="63" customWidth="1"/>
    <col min="2588" max="2588" width="16.42578125" style="63" customWidth="1"/>
    <col min="2589" max="2592" width="8.28515625" style="63" customWidth="1"/>
    <col min="2593" max="2816" width="9.140625" style="63"/>
    <col min="2817" max="2817" width="5.7109375" style="63" customWidth="1"/>
    <col min="2818" max="2819" width="21.7109375" style="63" customWidth="1"/>
    <col min="2820" max="2820" width="18.7109375" style="63" customWidth="1"/>
    <col min="2821" max="2822" width="15.7109375" style="63" customWidth="1"/>
    <col min="2823" max="2823" width="18.7109375" style="63" customWidth="1"/>
    <col min="2824" max="2825" width="15.7109375" style="63" customWidth="1"/>
    <col min="2826" max="2826" width="17.28515625" style="63" customWidth="1"/>
    <col min="2827" max="2828" width="15.7109375" style="63" customWidth="1"/>
    <col min="2829" max="2829" width="16.5703125" style="63" customWidth="1"/>
    <col min="2830" max="2830" width="15" style="63" customWidth="1"/>
    <col min="2831" max="2831" width="15.7109375" style="63" customWidth="1"/>
    <col min="2832" max="2832" width="13.85546875" style="63" customWidth="1"/>
    <col min="2833" max="2833" width="13" style="63" customWidth="1"/>
    <col min="2834" max="2834" width="13.42578125" style="63" customWidth="1"/>
    <col min="2835" max="2836" width="11.7109375" style="63" customWidth="1"/>
    <col min="2837" max="2839" width="8.28515625" style="63" customWidth="1"/>
    <col min="2840" max="2840" width="14" style="63" customWidth="1"/>
    <col min="2841" max="2841" width="12.7109375" style="63" customWidth="1"/>
    <col min="2842" max="2842" width="14.140625" style="63" customWidth="1"/>
    <col min="2843" max="2843" width="16" style="63" customWidth="1"/>
    <col min="2844" max="2844" width="16.42578125" style="63" customWidth="1"/>
    <col min="2845" max="2848" width="8.28515625" style="63" customWidth="1"/>
    <col min="2849" max="3072" width="9.140625" style="63"/>
    <col min="3073" max="3073" width="5.7109375" style="63" customWidth="1"/>
    <col min="3074" max="3075" width="21.7109375" style="63" customWidth="1"/>
    <col min="3076" max="3076" width="18.7109375" style="63" customWidth="1"/>
    <col min="3077" max="3078" width="15.7109375" style="63" customWidth="1"/>
    <col min="3079" max="3079" width="18.7109375" style="63" customWidth="1"/>
    <col min="3080" max="3081" width="15.7109375" style="63" customWidth="1"/>
    <col min="3082" max="3082" width="17.28515625" style="63" customWidth="1"/>
    <col min="3083" max="3084" width="15.7109375" style="63" customWidth="1"/>
    <col min="3085" max="3085" width="16.5703125" style="63" customWidth="1"/>
    <col min="3086" max="3086" width="15" style="63" customWidth="1"/>
    <col min="3087" max="3087" width="15.7109375" style="63" customWidth="1"/>
    <col min="3088" max="3088" width="13.85546875" style="63" customWidth="1"/>
    <col min="3089" max="3089" width="13" style="63" customWidth="1"/>
    <col min="3090" max="3090" width="13.42578125" style="63" customWidth="1"/>
    <col min="3091" max="3092" width="11.7109375" style="63" customWidth="1"/>
    <col min="3093" max="3095" width="8.28515625" style="63" customWidth="1"/>
    <col min="3096" max="3096" width="14" style="63" customWidth="1"/>
    <col min="3097" max="3097" width="12.7109375" style="63" customWidth="1"/>
    <col min="3098" max="3098" width="14.140625" style="63" customWidth="1"/>
    <col min="3099" max="3099" width="16" style="63" customWidth="1"/>
    <col min="3100" max="3100" width="16.42578125" style="63" customWidth="1"/>
    <col min="3101" max="3104" width="8.28515625" style="63" customWidth="1"/>
    <col min="3105" max="3328" width="9.140625" style="63"/>
    <col min="3329" max="3329" width="5.7109375" style="63" customWidth="1"/>
    <col min="3330" max="3331" width="21.7109375" style="63" customWidth="1"/>
    <col min="3332" max="3332" width="18.7109375" style="63" customWidth="1"/>
    <col min="3333" max="3334" width="15.7109375" style="63" customWidth="1"/>
    <col min="3335" max="3335" width="18.7109375" style="63" customWidth="1"/>
    <col min="3336" max="3337" width="15.7109375" style="63" customWidth="1"/>
    <col min="3338" max="3338" width="17.28515625" style="63" customWidth="1"/>
    <col min="3339" max="3340" width="15.7109375" style="63" customWidth="1"/>
    <col min="3341" max="3341" width="16.5703125" style="63" customWidth="1"/>
    <col min="3342" max="3342" width="15" style="63" customWidth="1"/>
    <col min="3343" max="3343" width="15.7109375" style="63" customWidth="1"/>
    <col min="3344" max="3344" width="13.85546875" style="63" customWidth="1"/>
    <col min="3345" max="3345" width="13" style="63" customWidth="1"/>
    <col min="3346" max="3346" width="13.42578125" style="63" customWidth="1"/>
    <col min="3347" max="3348" width="11.7109375" style="63" customWidth="1"/>
    <col min="3349" max="3351" width="8.28515625" style="63" customWidth="1"/>
    <col min="3352" max="3352" width="14" style="63" customWidth="1"/>
    <col min="3353" max="3353" width="12.7109375" style="63" customWidth="1"/>
    <col min="3354" max="3354" width="14.140625" style="63" customWidth="1"/>
    <col min="3355" max="3355" width="16" style="63" customWidth="1"/>
    <col min="3356" max="3356" width="16.42578125" style="63" customWidth="1"/>
    <col min="3357" max="3360" width="8.28515625" style="63" customWidth="1"/>
    <col min="3361" max="3584" width="9.140625" style="63"/>
    <col min="3585" max="3585" width="5.7109375" style="63" customWidth="1"/>
    <col min="3586" max="3587" width="21.7109375" style="63" customWidth="1"/>
    <col min="3588" max="3588" width="18.7109375" style="63" customWidth="1"/>
    <col min="3589" max="3590" width="15.7109375" style="63" customWidth="1"/>
    <col min="3591" max="3591" width="18.7109375" style="63" customWidth="1"/>
    <col min="3592" max="3593" width="15.7109375" style="63" customWidth="1"/>
    <col min="3594" max="3594" width="17.28515625" style="63" customWidth="1"/>
    <col min="3595" max="3596" width="15.7109375" style="63" customWidth="1"/>
    <col min="3597" max="3597" width="16.5703125" style="63" customWidth="1"/>
    <col min="3598" max="3598" width="15" style="63" customWidth="1"/>
    <col min="3599" max="3599" width="15.7109375" style="63" customWidth="1"/>
    <col min="3600" max="3600" width="13.85546875" style="63" customWidth="1"/>
    <col min="3601" max="3601" width="13" style="63" customWidth="1"/>
    <col min="3602" max="3602" width="13.42578125" style="63" customWidth="1"/>
    <col min="3603" max="3604" width="11.7109375" style="63" customWidth="1"/>
    <col min="3605" max="3607" width="8.28515625" style="63" customWidth="1"/>
    <col min="3608" max="3608" width="14" style="63" customWidth="1"/>
    <col min="3609" max="3609" width="12.7109375" style="63" customWidth="1"/>
    <col min="3610" max="3610" width="14.140625" style="63" customWidth="1"/>
    <col min="3611" max="3611" width="16" style="63" customWidth="1"/>
    <col min="3612" max="3612" width="16.42578125" style="63" customWidth="1"/>
    <col min="3613" max="3616" width="8.28515625" style="63" customWidth="1"/>
    <col min="3617" max="3840" width="9.140625" style="63"/>
    <col min="3841" max="3841" width="5.7109375" style="63" customWidth="1"/>
    <col min="3842" max="3843" width="21.7109375" style="63" customWidth="1"/>
    <col min="3844" max="3844" width="18.7109375" style="63" customWidth="1"/>
    <col min="3845" max="3846" width="15.7109375" style="63" customWidth="1"/>
    <col min="3847" max="3847" width="18.7109375" style="63" customWidth="1"/>
    <col min="3848" max="3849" width="15.7109375" style="63" customWidth="1"/>
    <col min="3850" max="3850" width="17.28515625" style="63" customWidth="1"/>
    <col min="3851" max="3852" width="15.7109375" style="63" customWidth="1"/>
    <col min="3853" max="3853" width="16.5703125" style="63" customWidth="1"/>
    <col min="3854" max="3854" width="15" style="63" customWidth="1"/>
    <col min="3855" max="3855" width="15.7109375" style="63" customWidth="1"/>
    <col min="3856" max="3856" width="13.85546875" style="63" customWidth="1"/>
    <col min="3857" max="3857" width="13" style="63" customWidth="1"/>
    <col min="3858" max="3858" width="13.42578125" style="63" customWidth="1"/>
    <col min="3859" max="3860" width="11.7109375" style="63" customWidth="1"/>
    <col min="3861" max="3863" width="8.28515625" style="63" customWidth="1"/>
    <col min="3864" max="3864" width="14" style="63" customWidth="1"/>
    <col min="3865" max="3865" width="12.7109375" style="63" customWidth="1"/>
    <col min="3866" max="3866" width="14.140625" style="63" customWidth="1"/>
    <col min="3867" max="3867" width="16" style="63" customWidth="1"/>
    <col min="3868" max="3868" width="16.42578125" style="63" customWidth="1"/>
    <col min="3869" max="3872" width="8.28515625" style="63" customWidth="1"/>
    <col min="3873" max="4096" width="9.140625" style="63"/>
    <col min="4097" max="4097" width="5.7109375" style="63" customWidth="1"/>
    <col min="4098" max="4099" width="21.7109375" style="63" customWidth="1"/>
    <col min="4100" max="4100" width="18.7109375" style="63" customWidth="1"/>
    <col min="4101" max="4102" width="15.7109375" style="63" customWidth="1"/>
    <col min="4103" max="4103" width="18.7109375" style="63" customWidth="1"/>
    <col min="4104" max="4105" width="15.7109375" style="63" customWidth="1"/>
    <col min="4106" max="4106" width="17.28515625" style="63" customWidth="1"/>
    <col min="4107" max="4108" width="15.7109375" style="63" customWidth="1"/>
    <col min="4109" max="4109" width="16.5703125" style="63" customWidth="1"/>
    <col min="4110" max="4110" width="15" style="63" customWidth="1"/>
    <col min="4111" max="4111" width="15.7109375" style="63" customWidth="1"/>
    <col min="4112" max="4112" width="13.85546875" style="63" customWidth="1"/>
    <col min="4113" max="4113" width="13" style="63" customWidth="1"/>
    <col min="4114" max="4114" width="13.42578125" style="63" customWidth="1"/>
    <col min="4115" max="4116" width="11.7109375" style="63" customWidth="1"/>
    <col min="4117" max="4119" width="8.28515625" style="63" customWidth="1"/>
    <col min="4120" max="4120" width="14" style="63" customWidth="1"/>
    <col min="4121" max="4121" width="12.7109375" style="63" customWidth="1"/>
    <col min="4122" max="4122" width="14.140625" style="63" customWidth="1"/>
    <col min="4123" max="4123" width="16" style="63" customWidth="1"/>
    <col min="4124" max="4124" width="16.42578125" style="63" customWidth="1"/>
    <col min="4125" max="4128" width="8.28515625" style="63" customWidth="1"/>
    <col min="4129" max="4352" width="9.140625" style="63"/>
    <col min="4353" max="4353" width="5.7109375" style="63" customWidth="1"/>
    <col min="4354" max="4355" width="21.7109375" style="63" customWidth="1"/>
    <col min="4356" max="4356" width="18.7109375" style="63" customWidth="1"/>
    <col min="4357" max="4358" width="15.7109375" style="63" customWidth="1"/>
    <col min="4359" max="4359" width="18.7109375" style="63" customWidth="1"/>
    <col min="4360" max="4361" width="15.7109375" style="63" customWidth="1"/>
    <col min="4362" max="4362" width="17.28515625" style="63" customWidth="1"/>
    <col min="4363" max="4364" width="15.7109375" style="63" customWidth="1"/>
    <col min="4365" max="4365" width="16.5703125" style="63" customWidth="1"/>
    <col min="4366" max="4366" width="15" style="63" customWidth="1"/>
    <col min="4367" max="4367" width="15.7109375" style="63" customWidth="1"/>
    <col min="4368" max="4368" width="13.85546875" style="63" customWidth="1"/>
    <col min="4369" max="4369" width="13" style="63" customWidth="1"/>
    <col min="4370" max="4370" width="13.42578125" style="63" customWidth="1"/>
    <col min="4371" max="4372" width="11.7109375" style="63" customWidth="1"/>
    <col min="4373" max="4375" width="8.28515625" style="63" customWidth="1"/>
    <col min="4376" max="4376" width="14" style="63" customWidth="1"/>
    <col min="4377" max="4377" width="12.7109375" style="63" customWidth="1"/>
    <col min="4378" max="4378" width="14.140625" style="63" customWidth="1"/>
    <col min="4379" max="4379" width="16" style="63" customWidth="1"/>
    <col min="4380" max="4380" width="16.42578125" style="63" customWidth="1"/>
    <col min="4381" max="4384" width="8.28515625" style="63" customWidth="1"/>
    <col min="4385" max="4608" width="9.140625" style="63"/>
    <col min="4609" max="4609" width="5.7109375" style="63" customWidth="1"/>
    <col min="4610" max="4611" width="21.7109375" style="63" customWidth="1"/>
    <col min="4612" max="4612" width="18.7109375" style="63" customWidth="1"/>
    <col min="4613" max="4614" width="15.7109375" style="63" customWidth="1"/>
    <col min="4615" max="4615" width="18.7109375" style="63" customWidth="1"/>
    <col min="4616" max="4617" width="15.7109375" style="63" customWidth="1"/>
    <col min="4618" max="4618" width="17.28515625" style="63" customWidth="1"/>
    <col min="4619" max="4620" width="15.7109375" style="63" customWidth="1"/>
    <col min="4621" max="4621" width="16.5703125" style="63" customWidth="1"/>
    <col min="4622" max="4622" width="15" style="63" customWidth="1"/>
    <col min="4623" max="4623" width="15.7109375" style="63" customWidth="1"/>
    <col min="4624" max="4624" width="13.85546875" style="63" customWidth="1"/>
    <col min="4625" max="4625" width="13" style="63" customWidth="1"/>
    <col min="4626" max="4626" width="13.42578125" style="63" customWidth="1"/>
    <col min="4627" max="4628" width="11.7109375" style="63" customWidth="1"/>
    <col min="4629" max="4631" width="8.28515625" style="63" customWidth="1"/>
    <col min="4632" max="4632" width="14" style="63" customWidth="1"/>
    <col min="4633" max="4633" width="12.7109375" style="63" customWidth="1"/>
    <col min="4634" max="4634" width="14.140625" style="63" customWidth="1"/>
    <col min="4635" max="4635" width="16" style="63" customWidth="1"/>
    <col min="4636" max="4636" width="16.42578125" style="63" customWidth="1"/>
    <col min="4637" max="4640" width="8.28515625" style="63" customWidth="1"/>
    <col min="4641" max="4864" width="9.140625" style="63"/>
    <col min="4865" max="4865" width="5.7109375" style="63" customWidth="1"/>
    <col min="4866" max="4867" width="21.7109375" style="63" customWidth="1"/>
    <col min="4868" max="4868" width="18.7109375" style="63" customWidth="1"/>
    <col min="4869" max="4870" width="15.7109375" style="63" customWidth="1"/>
    <col min="4871" max="4871" width="18.7109375" style="63" customWidth="1"/>
    <col min="4872" max="4873" width="15.7109375" style="63" customWidth="1"/>
    <col min="4874" max="4874" width="17.28515625" style="63" customWidth="1"/>
    <col min="4875" max="4876" width="15.7109375" style="63" customWidth="1"/>
    <col min="4877" max="4877" width="16.5703125" style="63" customWidth="1"/>
    <col min="4878" max="4878" width="15" style="63" customWidth="1"/>
    <col min="4879" max="4879" width="15.7109375" style="63" customWidth="1"/>
    <col min="4880" max="4880" width="13.85546875" style="63" customWidth="1"/>
    <col min="4881" max="4881" width="13" style="63" customWidth="1"/>
    <col min="4882" max="4882" width="13.42578125" style="63" customWidth="1"/>
    <col min="4883" max="4884" width="11.7109375" style="63" customWidth="1"/>
    <col min="4885" max="4887" width="8.28515625" style="63" customWidth="1"/>
    <col min="4888" max="4888" width="14" style="63" customWidth="1"/>
    <col min="4889" max="4889" width="12.7109375" style="63" customWidth="1"/>
    <col min="4890" max="4890" width="14.140625" style="63" customWidth="1"/>
    <col min="4891" max="4891" width="16" style="63" customWidth="1"/>
    <col min="4892" max="4892" width="16.42578125" style="63" customWidth="1"/>
    <col min="4893" max="4896" width="8.28515625" style="63" customWidth="1"/>
    <col min="4897" max="5120" width="9.140625" style="63"/>
    <col min="5121" max="5121" width="5.7109375" style="63" customWidth="1"/>
    <col min="5122" max="5123" width="21.7109375" style="63" customWidth="1"/>
    <col min="5124" max="5124" width="18.7109375" style="63" customWidth="1"/>
    <col min="5125" max="5126" width="15.7109375" style="63" customWidth="1"/>
    <col min="5127" max="5127" width="18.7109375" style="63" customWidth="1"/>
    <col min="5128" max="5129" width="15.7109375" style="63" customWidth="1"/>
    <col min="5130" max="5130" width="17.28515625" style="63" customWidth="1"/>
    <col min="5131" max="5132" width="15.7109375" style="63" customWidth="1"/>
    <col min="5133" max="5133" width="16.5703125" style="63" customWidth="1"/>
    <col min="5134" max="5134" width="15" style="63" customWidth="1"/>
    <col min="5135" max="5135" width="15.7109375" style="63" customWidth="1"/>
    <col min="5136" max="5136" width="13.85546875" style="63" customWidth="1"/>
    <col min="5137" max="5137" width="13" style="63" customWidth="1"/>
    <col min="5138" max="5138" width="13.42578125" style="63" customWidth="1"/>
    <col min="5139" max="5140" width="11.7109375" style="63" customWidth="1"/>
    <col min="5141" max="5143" width="8.28515625" style="63" customWidth="1"/>
    <col min="5144" max="5144" width="14" style="63" customWidth="1"/>
    <col min="5145" max="5145" width="12.7109375" style="63" customWidth="1"/>
    <col min="5146" max="5146" width="14.140625" style="63" customWidth="1"/>
    <col min="5147" max="5147" width="16" style="63" customWidth="1"/>
    <col min="5148" max="5148" width="16.42578125" style="63" customWidth="1"/>
    <col min="5149" max="5152" width="8.28515625" style="63" customWidth="1"/>
    <col min="5153" max="5376" width="9.140625" style="63"/>
    <col min="5377" max="5377" width="5.7109375" style="63" customWidth="1"/>
    <col min="5378" max="5379" width="21.7109375" style="63" customWidth="1"/>
    <col min="5380" max="5380" width="18.7109375" style="63" customWidth="1"/>
    <col min="5381" max="5382" width="15.7109375" style="63" customWidth="1"/>
    <col min="5383" max="5383" width="18.7109375" style="63" customWidth="1"/>
    <col min="5384" max="5385" width="15.7109375" style="63" customWidth="1"/>
    <col min="5386" max="5386" width="17.28515625" style="63" customWidth="1"/>
    <col min="5387" max="5388" width="15.7109375" style="63" customWidth="1"/>
    <col min="5389" max="5389" width="16.5703125" style="63" customWidth="1"/>
    <col min="5390" max="5390" width="15" style="63" customWidth="1"/>
    <col min="5391" max="5391" width="15.7109375" style="63" customWidth="1"/>
    <col min="5392" max="5392" width="13.85546875" style="63" customWidth="1"/>
    <col min="5393" max="5393" width="13" style="63" customWidth="1"/>
    <col min="5394" max="5394" width="13.42578125" style="63" customWidth="1"/>
    <col min="5395" max="5396" width="11.7109375" style="63" customWidth="1"/>
    <col min="5397" max="5399" width="8.28515625" style="63" customWidth="1"/>
    <col min="5400" max="5400" width="14" style="63" customWidth="1"/>
    <col min="5401" max="5401" width="12.7109375" style="63" customWidth="1"/>
    <col min="5402" max="5402" width="14.140625" style="63" customWidth="1"/>
    <col min="5403" max="5403" width="16" style="63" customWidth="1"/>
    <col min="5404" max="5404" width="16.42578125" style="63" customWidth="1"/>
    <col min="5405" max="5408" width="8.28515625" style="63" customWidth="1"/>
    <col min="5409" max="5632" width="9.140625" style="63"/>
    <col min="5633" max="5633" width="5.7109375" style="63" customWidth="1"/>
    <col min="5634" max="5635" width="21.7109375" style="63" customWidth="1"/>
    <col min="5636" max="5636" width="18.7109375" style="63" customWidth="1"/>
    <col min="5637" max="5638" width="15.7109375" style="63" customWidth="1"/>
    <col min="5639" max="5639" width="18.7109375" style="63" customWidth="1"/>
    <col min="5640" max="5641" width="15.7109375" style="63" customWidth="1"/>
    <col min="5642" max="5642" width="17.28515625" style="63" customWidth="1"/>
    <col min="5643" max="5644" width="15.7109375" style="63" customWidth="1"/>
    <col min="5645" max="5645" width="16.5703125" style="63" customWidth="1"/>
    <col min="5646" max="5646" width="15" style="63" customWidth="1"/>
    <col min="5647" max="5647" width="15.7109375" style="63" customWidth="1"/>
    <col min="5648" max="5648" width="13.85546875" style="63" customWidth="1"/>
    <col min="5649" max="5649" width="13" style="63" customWidth="1"/>
    <col min="5650" max="5650" width="13.42578125" style="63" customWidth="1"/>
    <col min="5651" max="5652" width="11.7109375" style="63" customWidth="1"/>
    <col min="5653" max="5655" width="8.28515625" style="63" customWidth="1"/>
    <col min="5656" max="5656" width="14" style="63" customWidth="1"/>
    <col min="5657" max="5657" width="12.7109375" style="63" customWidth="1"/>
    <col min="5658" max="5658" width="14.140625" style="63" customWidth="1"/>
    <col min="5659" max="5659" width="16" style="63" customWidth="1"/>
    <col min="5660" max="5660" width="16.42578125" style="63" customWidth="1"/>
    <col min="5661" max="5664" width="8.28515625" style="63" customWidth="1"/>
    <col min="5665" max="5888" width="9.140625" style="63"/>
    <col min="5889" max="5889" width="5.7109375" style="63" customWidth="1"/>
    <col min="5890" max="5891" width="21.7109375" style="63" customWidth="1"/>
    <col min="5892" max="5892" width="18.7109375" style="63" customWidth="1"/>
    <col min="5893" max="5894" width="15.7109375" style="63" customWidth="1"/>
    <col min="5895" max="5895" width="18.7109375" style="63" customWidth="1"/>
    <col min="5896" max="5897" width="15.7109375" style="63" customWidth="1"/>
    <col min="5898" max="5898" width="17.28515625" style="63" customWidth="1"/>
    <col min="5899" max="5900" width="15.7109375" style="63" customWidth="1"/>
    <col min="5901" max="5901" width="16.5703125" style="63" customWidth="1"/>
    <col min="5902" max="5902" width="15" style="63" customWidth="1"/>
    <col min="5903" max="5903" width="15.7109375" style="63" customWidth="1"/>
    <col min="5904" max="5904" width="13.85546875" style="63" customWidth="1"/>
    <col min="5905" max="5905" width="13" style="63" customWidth="1"/>
    <col min="5906" max="5906" width="13.42578125" style="63" customWidth="1"/>
    <col min="5907" max="5908" width="11.7109375" style="63" customWidth="1"/>
    <col min="5909" max="5911" width="8.28515625" style="63" customWidth="1"/>
    <col min="5912" max="5912" width="14" style="63" customWidth="1"/>
    <col min="5913" max="5913" width="12.7109375" style="63" customWidth="1"/>
    <col min="5914" max="5914" width="14.140625" style="63" customWidth="1"/>
    <col min="5915" max="5915" width="16" style="63" customWidth="1"/>
    <col min="5916" max="5916" width="16.42578125" style="63" customWidth="1"/>
    <col min="5917" max="5920" width="8.28515625" style="63" customWidth="1"/>
    <col min="5921" max="6144" width="9.140625" style="63"/>
    <col min="6145" max="6145" width="5.7109375" style="63" customWidth="1"/>
    <col min="6146" max="6147" width="21.7109375" style="63" customWidth="1"/>
    <col min="6148" max="6148" width="18.7109375" style="63" customWidth="1"/>
    <col min="6149" max="6150" width="15.7109375" style="63" customWidth="1"/>
    <col min="6151" max="6151" width="18.7109375" style="63" customWidth="1"/>
    <col min="6152" max="6153" width="15.7109375" style="63" customWidth="1"/>
    <col min="6154" max="6154" width="17.28515625" style="63" customWidth="1"/>
    <col min="6155" max="6156" width="15.7109375" style="63" customWidth="1"/>
    <col min="6157" max="6157" width="16.5703125" style="63" customWidth="1"/>
    <col min="6158" max="6158" width="15" style="63" customWidth="1"/>
    <col min="6159" max="6159" width="15.7109375" style="63" customWidth="1"/>
    <col min="6160" max="6160" width="13.85546875" style="63" customWidth="1"/>
    <col min="6161" max="6161" width="13" style="63" customWidth="1"/>
    <col min="6162" max="6162" width="13.42578125" style="63" customWidth="1"/>
    <col min="6163" max="6164" width="11.7109375" style="63" customWidth="1"/>
    <col min="6165" max="6167" width="8.28515625" style="63" customWidth="1"/>
    <col min="6168" max="6168" width="14" style="63" customWidth="1"/>
    <col min="6169" max="6169" width="12.7109375" style="63" customWidth="1"/>
    <col min="6170" max="6170" width="14.140625" style="63" customWidth="1"/>
    <col min="6171" max="6171" width="16" style="63" customWidth="1"/>
    <col min="6172" max="6172" width="16.42578125" style="63" customWidth="1"/>
    <col min="6173" max="6176" width="8.28515625" style="63" customWidth="1"/>
    <col min="6177" max="6400" width="9.140625" style="63"/>
    <col min="6401" max="6401" width="5.7109375" style="63" customWidth="1"/>
    <col min="6402" max="6403" width="21.7109375" style="63" customWidth="1"/>
    <col min="6404" max="6404" width="18.7109375" style="63" customWidth="1"/>
    <col min="6405" max="6406" width="15.7109375" style="63" customWidth="1"/>
    <col min="6407" max="6407" width="18.7109375" style="63" customWidth="1"/>
    <col min="6408" max="6409" width="15.7109375" style="63" customWidth="1"/>
    <col min="6410" max="6410" width="17.28515625" style="63" customWidth="1"/>
    <col min="6411" max="6412" width="15.7109375" style="63" customWidth="1"/>
    <col min="6413" max="6413" width="16.5703125" style="63" customWidth="1"/>
    <col min="6414" max="6414" width="15" style="63" customWidth="1"/>
    <col min="6415" max="6415" width="15.7109375" style="63" customWidth="1"/>
    <col min="6416" max="6416" width="13.85546875" style="63" customWidth="1"/>
    <col min="6417" max="6417" width="13" style="63" customWidth="1"/>
    <col min="6418" max="6418" width="13.42578125" style="63" customWidth="1"/>
    <col min="6419" max="6420" width="11.7109375" style="63" customWidth="1"/>
    <col min="6421" max="6423" width="8.28515625" style="63" customWidth="1"/>
    <col min="6424" max="6424" width="14" style="63" customWidth="1"/>
    <col min="6425" max="6425" width="12.7109375" style="63" customWidth="1"/>
    <col min="6426" max="6426" width="14.140625" style="63" customWidth="1"/>
    <col min="6427" max="6427" width="16" style="63" customWidth="1"/>
    <col min="6428" max="6428" width="16.42578125" style="63" customWidth="1"/>
    <col min="6429" max="6432" width="8.28515625" style="63" customWidth="1"/>
    <col min="6433" max="6656" width="9.140625" style="63"/>
    <col min="6657" max="6657" width="5.7109375" style="63" customWidth="1"/>
    <col min="6658" max="6659" width="21.7109375" style="63" customWidth="1"/>
    <col min="6660" max="6660" width="18.7109375" style="63" customWidth="1"/>
    <col min="6661" max="6662" width="15.7109375" style="63" customWidth="1"/>
    <col min="6663" max="6663" width="18.7109375" style="63" customWidth="1"/>
    <col min="6664" max="6665" width="15.7109375" style="63" customWidth="1"/>
    <col min="6666" max="6666" width="17.28515625" style="63" customWidth="1"/>
    <col min="6667" max="6668" width="15.7109375" style="63" customWidth="1"/>
    <col min="6669" max="6669" width="16.5703125" style="63" customWidth="1"/>
    <col min="6670" max="6670" width="15" style="63" customWidth="1"/>
    <col min="6671" max="6671" width="15.7109375" style="63" customWidth="1"/>
    <col min="6672" max="6672" width="13.85546875" style="63" customWidth="1"/>
    <col min="6673" max="6673" width="13" style="63" customWidth="1"/>
    <col min="6674" max="6674" width="13.42578125" style="63" customWidth="1"/>
    <col min="6675" max="6676" width="11.7109375" style="63" customWidth="1"/>
    <col min="6677" max="6679" width="8.28515625" style="63" customWidth="1"/>
    <col min="6680" max="6680" width="14" style="63" customWidth="1"/>
    <col min="6681" max="6681" width="12.7109375" style="63" customWidth="1"/>
    <col min="6682" max="6682" width="14.140625" style="63" customWidth="1"/>
    <col min="6683" max="6683" width="16" style="63" customWidth="1"/>
    <col min="6684" max="6684" width="16.42578125" style="63" customWidth="1"/>
    <col min="6685" max="6688" width="8.28515625" style="63" customWidth="1"/>
    <col min="6689" max="6912" width="9.140625" style="63"/>
    <col min="6913" max="6913" width="5.7109375" style="63" customWidth="1"/>
    <col min="6914" max="6915" width="21.7109375" style="63" customWidth="1"/>
    <col min="6916" max="6916" width="18.7109375" style="63" customWidth="1"/>
    <col min="6917" max="6918" width="15.7109375" style="63" customWidth="1"/>
    <col min="6919" max="6919" width="18.7109375" style="63" customWidth="1"/>
    <col min="6920" max="6921" width="15.7109375" style="63" customWidth="1"/>
    <col min="6922" max="6922" width="17.28515625" style="63" customWidth="1"/>
    <col min="6923" max="6924" width="15.7109375" style="63" customWidth="1"/>
    <col min="6925" max="6925" width="16.5703125" style="63" customWidth="1"/>
    <col min="6926" max="6926" width="15" style="63" customWidth="1"/>
    <col min="6927" max="6927" width="15.7109375" style="63" customWidth="1"/>
    <col min="6928" max="6928" width="13.85546875" style="63" customWidth="1"/>
    <col min="6929" max="6929" width="13" style="63" customWidth="1"/>
    <col min="6930" max="6930" width="13.42578125" style="63" customWidth="1"/>
    <col min="6931" max="6932" width="11.7109375" style="63" customWidth="1"/>
    <col min="6933" max="6935" width="8.28515625" style="63" customWidth="1"/>
    <col min="6936" max="6936" width="14" style="63" customWidth="1"/>
    <col min="6937" max="6937" width="12.7109375" style="63" customWidth="1"/>
    <col min="6938" max="6938" width="14.140625" style="63" customWidth="1"/>
    <col min="6939" max="6939" width="16" style="63" customWidth="1"/>
    <col min="6940" max="6940" width="16.42578125" style="63" customWidth="1"/>
    <col min="6941" max="6944" width="8.28515625" style="63" customWidth="1"/>
    <col min="6945" max="7168" width="9.140625" style="63"/>
    <col min="7169" max="7169" width="5.7109375" style="63" customWidth="1"/>
    <col min="7170" max="7171" width="21.7109375" style="63" customWidth="1"/>
    <col min="7172" max="7172" width="18.7109375" style="63" customWidth="1"/>
    <col min="7173" max="7174" width="15.7109375" style="63" customWidth="1"/>
    <col min="7175" max="7175" width="18.7109375" style="63" customWidth="1"/>
    <col min="7176" max="7177" width="15.7109375" style="63" customWidth="1"/>
    <col min="7178" max="7178" width="17.28515625" style="63" customWidth="1"/>
    <col min="7179" max="7180" width="15.7109375" style="63" customWidth="1"/>
    <col min="7181" max="7181" width="16.5703125" style="63" customWidth="1"/>
    <col min="7182" max="7182" width="15" style="63" customWidth="1"/>
    <col min="7183" max="7183" width="15.7109375" style="63" customWidth="1"/>
    <col min="7184" max="7184" width="13.85546875" style="63" customWidth="1"/>
    <col min="7185" max="7185" width="13" style="63" customWidth="1"/>
    <col min="7186" max="7186" width="13.42578125" style="63" customWidth="1"/>
    <col min="7187" max="7188" width="11.7109375" style="63" customWidth="1"/>
    <col min="7189" max="7191" width="8.28515625" style="63" customWidth="1"/>
    <col min="7192" max="7192" width="14" style="63" customWidth="1"/>
    <col min="7193" max="7193" width="12.7109375" style="63" customWidth="1"/>
    <col min="7194" max="7194" width="14.140625" style="63" customWidth="1"/>
    <col min="7195" max="7195" width="16" style="63" customWidth="1"/>
    <col min="7196" max="7196" width="16.42578125" style="63" customWidth="1"/>
    <col min="7197" max="7200" width="8.28515625" style="63" customWidth="1"/>
    <col min="7201" max="7424" width="9.140625" style="63"/>
    <col min="7425" max="7425" width="5.7109375" style="63" customWidth="1"/>
    <col min="7426" max="7427" width="21.7109375" style="63" customWidth="1"/>
    <col min="7428" max="7428" width="18.7109375" style="63" customWidth="1"/>
    <col min="7429" max="7430" width="15.7109375" style="63" customWidth="1"/>
    <col min="7431" max="7431" width="18.7109375" style="63" customWidth="1"/>
    <col min="7432" max="7433" width="15.7109375" style="63" customWidth="1"/>
    <col min="7434" max="7434" width="17.28515625" style="63" customWidth="1"/>
    <col min="7435" max="7436" width="15.7109375" style="63" customWidth="1"/>
    <col min="7437" max="7437" width="16.5703125" style="63" customWidth="1"/>
    <col min="7438" max="7438" width="15" style="63" customWidth="1"/>
    <col min="7439" max="7439" width="15.7109375" style="63" customWidth="1"/>
    <col min="7440" max="7440" width="13.85546875" style="63" customWidth="1"/>
    <col min="7441" max="7441" width="13" style="63" customWidth="1"/>
    <col min="7442" max="7442" width="13.42578125" style="63" customWidth="1"/>
    <col min="7443" max="7444" width="11.7109375" style="63" customWidth="1"/>
    <col min="7445" max="7447" width="8.28515625" style="63" customWidth="1"/>
    <col min="7448" max="7448" width="14" style="63" customWidth="1"/>
    <col min="7449" max="7449" width="12.7109375" style="63" customWidth="1"/>
    <col min="7450" max="7450" width="14.140625" style="63" customWidth="1"/>
    <col min="7451" max="7451" width="16" style="63" customWidth="1"/>
    <col min="7452" max="7452" width="16.42578125" style="63" customWidth="1"/>
    <col min="7453" max="7456" width="8.28515625" style="63" customWidth="1"/>
    <col min="7457" max="7680" width="9.140625" style="63"/>
    <col min="7681" max="7681" width="5.7109375" style="63" customWidth="1"/>
    <col min="7682" max="7683" width="21.7109375" style="63" customWidth="1"/>
    <col min="7684" max="7684" width="18.7109375" style="63" customWidth="1"/>
    <col min="7685" max="7686" width="15.7109375" style="63" customWidth="1"/>
    <col min="7687" max="7687" width="18.7109375" style="63" customWidth="1"/>
    <col min="7688" max="7689" width="15.7109375" style="63" customWidth="1"/>
    <col min="7690" max="7690" width="17.28515625" style="63" customWidth="1"/>
    <col min="7691" max="7692" width="15.7109375" style="63" customWidth="1"/>
    <col min="7693" max="7693" width="16.5703125" style="63" customWidth="1"/>
    <col min="7694" max="7694" width="15" style="63" customWidth="1"/>
    <col min="7695" max="7695" width="15.7109375" style="63" customWidth="1"/>
    <col min="7696" max="7696" width="13.85546875" style="63" customWidth="1"/>
    <col min="7697" max="7697" width="13" style="63" customWidth="1"/>
    <col min="7698" max="7698" width="13.42578125" style="63" customWidth="1"/>
    <col min="7699" max="7700" width="11.7109375" style="63" customWidth="1"/>
    <col min="7701" max="7703" width="8.28515625" style="63" customWidth="1"/>
    <col min="7704" max="7704" width="14" style="63" customWidth="1"/>
    <col min="7705" max="7705" width="12.7109375" style="63" customWidth="1"/>
    <col min="7706" max="7706" width="14.140625" style="63" customWidth="1"/>
    <col min="7707" max="7707" width="16" style="63" customWidth="1"/>
    <col min="7708" max="7708" width="16.42578125" style="63" customWidth="1"/>
    <col min="7709" max="7712" width="8.28515625" style="63" customWidth="1"/>
    <col min="7713" max="7936" width="9.140625" style="63"/>
    <col min="7937" max="7937" width="5.7109375" style="63" customWidth="1"/>
    <col min="7938" max="7939" width="21.7109375" style="63" customWidth="1"/>
    <col min="7940" max="7940" width="18.7109375" style="63" customWidth="1"/>
    <col min="7941" max="7942" width="15.7109375" style="63" customWidth="1"/>
    <col min="7943" max="7943" width="18.7109375" style="63" customWidth="1"/>
    <col min="7944" max="7945" width="15.7109375" style="63" customWidth="1"/>
    <col min="7946" max="7946" width="17.28515625" style="63" customWidth="1"/>
    <col min="7947" max="7948" width="15.7109375" style="63" customWidth="1"/>
    <col min="7949" max="7949" width="16.5703125" style="63" customWidth="1"/>
    <col min="7950" max="7950" width="15" style="63" customWidth="1"/>
    <col min="7951" max="7951" width="15.7109375" style="63" customWidth="1"/>
    <col min="7952" max="7952" width="13.85546875" style="63" customWidth="1"/>
    <col min="7953" max="7953" width="13" style="63" customWidth="1"/>
    <col min="7954" max="7954" width="13.42578125" style="63" customWidth="1"/>
    <col min="7955" max="7956" width="11.7109375" style="63" customWidth="1"/>
    <col min="7957" max="7959" width="8.28515625" style="63" customWidth="1"/>
    <col min="7960" max="7960" width="14" style="63" customWidth="1"/>
    <col min="7961" max="7961" width="12.7109375" style="63" customWidth="1"/>
    <col min="7962" max="7962" width="14.140625" style="63" customWidth="1"/>
    <col min="7963" max="7963" width="16" style="63" customWidth="1"/>
    <col min="7964" max="7964" width="16.42578125" style="63" customWidth="1"/>
    <col min="7965" max="7968" width="8.28515625" style="63" customWidth="1"/>
    <col min="7969" max="8192" width="9.140625" style="63"/>
    <col min="8193" max="8193" width="5.7109375" style="63" customWidth="1"/>
    <col min="8194" max="8195" width="21.7109375" style="63" customWidth="1"/>
    <col min="8196" max="8196" width="18.7109375" style="63" customWidth="1"/>
    <col min="8197" max="8198" width="15.7109375" style="63" customWidth="1"/>
    <col min="8199" max="8199" width="18.7109375" style="63" customWidth="1"/>
    <col min="8200" max="8201" width="15.7109375" style="63" customWidth="1"/>
    <col min="8202" max="8202" width="17.28515625" style="63" customWidth="1"/>
    <col min="8203" max="8204" width="15.7109375" style="63" customWidth="1"/>
    <col min="8205" max="8205" width="16.5703125" style="63" customWidth="1"/>
    <col min="8206" max="8206" width="15" style="63" customWidth="1"/>
    <col min="8207" max="8207" width="15.7109375" style="63" customWidth="1"/>
    <col min="8208" max="8208" width="13.85546875" style="63" customWidth="1"/>
    <col min="8209" max="8209" width="13" style="63" customWidth="1"/>
    <col min="8210" max="8210" width="13.42578125" style="63" customWidth="1"/>
    <col min="8211" max="8212" width="11.7109375" style="63" customWidth="1"/>
    <col min="8213" max="8215" width="8.28515625" style="63" customWidth="1"/>
    <col min="8216" max="8216" width="14" style="63" customWidth="1"/>
    <col min="8217" max="8217" width="12.7109375" style="63" customWidth="1"/>
    <col min="8218" max="8218" width="14.140625" style="63" customWidth="1"/>
    <col min="8219" max="8219" width="16" style="63" customWidth="1"/>
    <col min="8220" max="8220" width="16.42578125" style="63" customWidth="1"/>
    <col min="8221" max="8224" width="8.28515625" style="63" customWidth="1"/>
    <col min="8225" max="8448" width="9.140625" style="63"/>
    <col min="8449" max="8449" width="5.7109375" style="63" customWidth="1"/>
    <col min="8450" max="8451" width="21.7109375" style="63" customWidth="1"/>
    <col min="8452" max="8452" width="18.7109375" style="63" customWidth="1"/>
    <col min="8453" max="8454" width="15.7109375" style="63" customWidth="1"/>
    <col min="8455" max="8455" width="18.7109375" style="63" customWidth="1"/>
    <col min="8456" max="8457" width="15.7109375" style="63" customWidth="1"/>
    <col min="8458" max="8458" width="17.28515625" style="63" customWidth="1"/>
    <col min="8459" max="8460" width="15.7109375" style="63" customWidth="1"/>
    <col min="8461" max="8461" width="16.5703125" style="63" customWidth="1"/>
    <col min="8462" max="8462" width="15" style="63" customWidth="1"/>
    <col min="8463" max="8463" width="15.7109375" style="63" customWidth="1"/>
    <col min="8464" max="8464" width="13.85546875" style="63" customWidth="1"/>
    <col min="8465" max="8465" width="13" style="63" customWidth="1"/>
    <col min="8466" max="8466" width="13.42578125" style="63" customWidth="1"/>
    <col min="8467" max="8468" width="11.7109375" style="63" customWidth="1"/>
    <col min="8469" max="8471" width="8.28515625" style="63" customWidth="1"/>
    <col min="8472" max="8472" width="14" style="63" customWidth="1"/>
    <col min="8473" max="8473" width="12.7109375" style="63" customWidth="1"/>
    <col min="8474" max="8474" width="14.140625" style="63" customWidth="1"/>
    <col min="8475" max="8475" width="16" style="63" customWidth="1"/>
    <col min="8476" max="8476" width="16.42578125" style="63" customWidth="1"/>
    <col min="8477" max="8480" width="8.28515625" style="63" customWidth="1"/>
    <col min="8481" max="8704" width="9.140625" style="63"/>
    <col min="8705" max="8705" width="5.7109375" style="63" customWidth="1"/>
    <col min="8706" max="8707" width="21.7109375" style="63" customWidth="1"/>
    <col min="8708" max="8708" width="18.7109375" style="63" customWidth="1"/>
    <col min="8709" max="8710" width="15.7109375" style="63" customWidth="1"/>
    <col min="8711" max="8711" width="18.7109375" style="63" customWidth="1"/>
    <col min="8712" max="8713" width="15.7109375" style="63" customWidth="1"/>
    <col min="8714" max="8714" width="17.28515625" style="63" customWidth="1"/>
    <col min="8715" max="8716" width="15.7109375" style="63" customWidth="1"/>
    <col min="8717" max="8717" width="16.5703125" style="63" customWidth="1"/>
    <col min="8718" max="8718" width="15" style="63" customWidth="1"/>
    <col min="8719" max="8719" width="15.7109375" style="63" customWidth="1"/>
    <col min="8720" max="8720" width="13.85546875" style="63" customWidth="1"/>
    <col min="8721" max="8721" width="13" style="63" customWidth="1"/>
    <col min="8722" max="8722" width="13.42578125" style="63" customWidth="1"/>
    <col min="8723" max="8724" width="11.7109375" style="63" customWidth="1"/>
    <col min="8725" max="8727" width="8.28515625" style="63" customWidth="1"/>
    <col min="8728" max="8728" width="14" style="63" customWidth="1"/>
    <col min="8729" max="8729" width="12.7109375" style="63" customWidth="1"/>
    <col min="8730" max="8730" width="14.140625" style="63" customWidth="1"/>
    <col min="8731" max="8731" width="16" style="63" customWidth="1"/>
    <col min="8732" max="8732" width="16.42578125" style="63" customWidth="1"/>
    <col min="8733" max="8736" width="8.28515625" style="63" customWidth="1"/>
    <col min="8737" max="8960" width="9.140625" style="63"/>
    <col min="8961" max="8961" width="5.7109375" style="63" customWidth="1"/>
    <col min="8962" max="8963" width="21.7109375" style="63" customWidth="1"/>
    <col min="8964" max="8964" width="18.7109375" style="63" customWidth="1"/>
    <col min="8965" max="8966" width="15.7109375" style="63" customWidth="1"/>
    <col min="8967" max="8967" width="18.7109375" style="63" customWidth="1"/>
    <col min="8968" max="8969" width="15.7109375" style="63" customWidth="1"/>
    <col min="8970" max="8970" width="17.28515625" style="63" customWidth="1"/>
    <col min="8971" max="8972" width="15.7109375" style="63" customWidth="1"/>
    <col min="8973" max="8973" width="16.5703125" style="63" customWidth="1"/>
    <col min="8974" max="8974" width="15" style="63" customWidth="1"/>
    <col min="8975" max="8975" width="15.7109375" style="63" customWidth="1"/>
    <col min="8976" max="8976" width="13.85546875" style="63" customWidth="1"/>
    <col min="8977" max="8977" width="13" style="63" customWidth="1"/>
    <col min="8978" max="8978" width="13.42578125" style="63" customWidth="1"/>
    <col min="8979" max="8980" width="11.7109375" style="63" customWidth="1"/>
    <col min="8981" max="8983" width="8.28515625" style="63" customWidth="1"/>
    <col min="8984" max="8984" width="14" style="63" customWidth="1"/>
    <col min="8985" max="8985" width="12.7109375" style="63" customWidth="1"/>
    <col min="8986" max="8986" width="14.140625" style="63" customWidth="1"/>
    <col min="8987" max="8987" width="16" style="63" customWidth="1"/>
    <col min="8988" max="8988" width="16.42578125" style="63" customWidth="1"/>
    <col min="8989" max="8992" width="8.28515625" style="63" customWidth="1"/>
    <col min="8993" max="9216" width="9.140625" style="63"/>
    <col min="9217" max="9217" width="5.7109375" style="63" customWidth="1"/>
    <col min="9218" max="9219" width="21.7109375" style="63" customWidth="1"/>
    <col min="9220" max="9220" width="18.7109375" style="63" customWidth="1"/>
    <col min="9221" max="9222" width="15.7109375" style="63" customWidth="1"/>
    <col min="9223" max="9223" width="18.7109375" style="63" customWidth="1"/>
    <col min="9224" max="9225" width="15.7109375" style="63" customWidth="1"/>
    <col min="9226" max="9226" width="17.28515625" style="63" customWidth="1"/>
    <col min="9227" max="9228" width="15.7109375" style="63" customWidth="1"/>
    <col min="9229" max="9229" width="16.5703125" style="63" customWidth="1"/>
    <col min="9230" max="9230" width="15" style="63" customWidth="1"/>
    <col min="9231" max="9231" width="15.7109375" style="63" customWidth="1"/>
    <col min="9232" max="9232" width="13.85546875" style="63" customWidth="1"/>
    <col min="9233" max="9233" width="13" style="63" customWidth="1"/>
    <col min="9234" max="9234" width="13.42578125" style="63" customWidth="1"/>
    <col min="9235" max="9236" width="11.7109375" style="63" customWidth="1"/>
    <col min="9237" max="9239" width="8.28515625" style="63" customWidth="1"/>
    <col min="9240" max="9240" width="14" style="63" customWidth="1"/>
    <col min="9241" max="9241" width="12.7109375" style="63" customWidth="1"/>
    <col min="9242" max="9242" width="14.140625" style="63" customWidth="1"/>
    <col min="9243" max="9243" width="16" style="63" customWidth="1"/>
    <col min="9244" max="9244" width="16.42578125" style="63" customWidth="1"/>
    <col min="9245" max="9248" width="8.28515625" style="63" customWidth="1"/>
    <col min="9249" max="9472" width="9.140625" style="63"/>
    <col min="9473" max="9473" width="5.7109375" style="63" customWidth="1"/>
    <col min="9474" max="9475" width="21.7109375" style="63" customWidth="1"/>
    <col min="9476" max="9476" width="18.7109375" style="63" customWidth="1"/>
    <col min="9477" max="9478" width="15.7109375" style="63" customWidth="1"/>
    <col min="9479" max="9479" width="18.7109375" style="63" customWidth="1"/>
    <col min="9480" max="9481" width="15.7109375" style="63" customWidth="1"/>
    <col min="9482" max="9482" width="17.28515625" style="63" customWidth="1"/>
    <col min="9483" max="9484" width="15.7109375" style="63" customWidth="1"/>
    <col min="9485" max="9485" width="16.5703125" style="63" customWidth="1"/>
    <col min="9486" max="9486" width="15" style="63" customWidth="1"/>
    <col min="9487" max="9487" width="15.7109375" style="63" customWidth="1"/>
    <col min="9488" max="9488" width="13.85546875" style="63" customWidth="1"/>
    <col min="9489" max="9489" width="13" style="63" customWidth="1"/>
    <col min="9490" max="9490" width="13.42578125" style="63" customWidth="1"/>
    <col min="9491" max="9492" width="11.7109375" style="63" customWidth="1"/>
    <col min="9493" max="9495" width="8.28515625" style="63" customWidth="1"/>
    <col min="9496" max="9496" width="14" style="63" customWidth="1"/>
    <col min="9497" max="9497" width="12.7109375" style="63" customWidth="1"/>
    <col min="9498" max="9498" width="14.140625" style="63" customWidth="1"/>
    <col min="9499" max="9499" width="16" style="63" customWidth="1"/>
    <col min="9500" max="9500" width="16.42578125" style="63" customWidth="1"/>
    <col min="9501" max="9504" width="8.28515625" style="63" customWidth="1"/>
    <col min="9505" max="9728" width="9.140625" style="63"/>
    <col min="9729" max="9729" width="5.7109375" style="63" customWidth="1"/>
    <col min="9730" max="9731" width="21.7109375" style="63" customWidth="1"/>
    <col min="9732" max="9732" width="18.7109375" style="63" customWidth="1"/>
    <col min="9733" max="9734" width="15.7109375" style="63" customWidth="1"/>
    <col min="9735" max="9735" width="18.7109375" style="63" customWidth="1"/>
    <col min="9736" max="9737" width="15.7109375" style="63" customWidth="1"/>
    <col min="9738" max="9738" width="17.28515625" style="63" customWidth="1"/>
    <col min="9739" max="9740" width="15.7109375" style="63" customWidth="1"/>
    <col min="9741" max="9741" width="16.5703125" style="63" customWidth="1"/>
    <col min="9742" max="9742" width="15" style="63" customWidth="1"/>
    <col min="9743" max="9743" width="15.7109375" style="63" customWidth="1"/>
    <col min="9744" max="9744" width="13.85546875" style="63" customWidth="1"/>
    <col min="9745" max="9745" width="13" style="63" customWidth="1"/>
    <col min="9746" max="9746" width="13.42578125" style="63" customWidth="1"/>
    <col min="9747" max="9748" width="11.7109375" style="63" customWidth="1"/>
    <col min="9749" max="9751" width="8.28515625" style="63" customWidth="1"/>
    <col min="9752" max="9752" width="14" style="63" customWidth="1"/>
    <col min="9753" max="9753" width="12.7109375" style="63" customWidth="1"/>
    <col min="9754" max="9754" width="14.140625" style="63" customWidth="1"/>
    <col min="9755" max="9755" width="16" style="63" customWidth="1"/>
    <col min="9756" max="9756" width="16.42578125" style="63" customWidth="1"/>
    <col min="9757" max="9760" width="8.28515625" style="63" customWidth="1"/>
    <col min="9761" max="9984" width="9.140625" style="63"/>
    <col min="9985" max="9985" width="5.7109375" style="63" customWidth="1"/>
    <col min="9986" max="9987" width="21.7109375" style="63" customWidth="1"/>
    <col min="9988" max="9988" width="18.7109375" style="63" customWidth="1"/>
    <col min="9989" max="9990" width="15.7109375" style="63" customWidth="1"/>
    <col min="9991" max="9991" width="18.7109375" style="63" customWidth="1"/>
    <col min="9992" max="9993" width="15.7109375" style="63" customWidth="1"/>
    <col min="9994" max="9994" width="17.28515625" style="63" customWidth="1"/>
    <col min="9995" max="9996" width="15.7109375" style="63" customWidth="1"/>
    <col min="9997" max="9997" width="16.5703125" style="63" customWidth="1"/>
    <col min="9998" max="9998" width="15" style="63" customWidth="1"/>
    <col min="9999" max="9999" width="15.7109375" style="63" customWidth="1"/>
    <col min="10000" max="10000" width="13.85546875" style="63" customWidth="1"/>
    <col min="10001" max="10001" width="13" style="63" customWidth="1"/>
    <col min="10002" max="10002" width="13.42578125" style="63" customWidth="1"/>
    <col min="10003" max="10004" width="11.7109375" style="63" customWidth="1"/>
    <col min="10005" max="10007" width="8.28515625" style="63" customWidth="1"/>
    <col min="10008" max="10008" width="14" style="63" customWidth="1"/>
    <col min="10009" max="10009" width="12.7109375" style="63" customWidth="1"/>
    <col min="10010" max="10010" width="14.140625" style="63" customWidth="1"/>
    <col min="10011" max="10011" width="16" style="63" customWidth="1"/>
    <col min="10012" max="10012" width="16.42578125" style="63" customWidth="1"/>
    <col min="10013" max="10016" width="8.28515625" style="63" customWidth="1"/>
    <col min="10017" max="10240" width="9.140625" style="63"/>
    <col min="10241" max="10241" width="5.7109375" style="63" customWidth="1"/>
    <col min="10242" max="10243" width="21.7109375" style="63" customWidth="1"/>
    <col min="10244" max="10244" width="18.7109375" style="63" customWidth="1"/>
    <col min="10245" max="10246" width="15.7109375" style="63" customWidth="1"/>
    <col min="10247" max="10247" width="18.7109375" style="63" customWidth="1"/>
    <col min="10248" max="10249" width="15.7109375" style="63" customWidth="1"/>
    <col min="10250" max="10250" width="17.28515625" style="63" customWidth="1"/>
    <col min="10251" max="10252" width="15.7109375" style="63" customWidth="1"/>
    <col min="10253" max="10253" width="16.5703125" style="63" customWidth="1"/>
    <col min="10254" max="10254" width="15" style="63" customWidth="1"/>
    <col min="10255" max="10255" width="15.7109375" style="63" customWidth="1"/>
    <col min="10256" max="10256" width="13.85546875" style="63" customWidth="1"/>
    <col min="10257" max="10257" width="13" style="63" customWidth="1"/>
    <col min="10258" max="10258" width="13.42578125" style="63" customWidth="1"/>
    <col min="10259" max="10260" width="11.7109375" style="63" customWidth="1"/>
    <col min="10261" max="10263" width="8.28515625" style="63" customWidth="1"/>
    <col min="10264" max="10264" width="14" style="63" customWidth="1"/>
    <col min="10265" max="10265" width="12.7109375" style="63" customWidth="1"/>
    <col min="10266" max="10266" width="14.140625" style="63" customWidth="1"/>
    <col min="10267" max="10267" width="16" style="63" customWidth="1"/>
    <col min="10268" max="10268" width="16.42578125" style="63" customWidth="1"/>
    <col min="10269" max="10272" width="8.28515625" style="63" customWidth="1"/>
    <col min="10273" max="10496" width="9.140625" style="63"/>
    <col min="10497" max="10497" width="5.7109375" style="63" customWidth="1"/>
    <col min="10498" max="10499" width="21.7109375" style="63" customWidth="1"/>
    <col min="10500" max="10500" width="18.7109375" style="63" customWidth="1"/>
    <col min="10501" max="10502" width="15.7109375" style="63" customWidth="1"/>
    <col min="10503" max="10503" width="18.7109375" style="63" customWidth="1"/>
    <col min="10504" max="10505" width="15.7109375" style="63" customWidth="1"/>
    <col min="10506" max="10506" width="17.28515625" style="63" customWidth="1"/>
    <col min="10507" max="10508" width="15.7109375" style="63" customWidth="1"/>
    <col min="10509" max="10509" width="16.5703125" style="63" customWidth="1"/>
    <col min="10510" max="10510" width="15" style="63" customWidth="1"/>
    <col min="10511" max="10511" width="15.7109375" style="63" customWidth="1"/>
    <col min="10512" max="10512" width="13.85546875" style="63" customWidth="1"/>
    <col min="10513" max="10513" width="13" style="63" customWidth="1"/>
    <col min="10514" max="10514" width="13.42578125" style="63" customWidth="1"/>
    <col min="10515" max="10516" width="11.7109375" style="63" customWidth="1"/>
    <col min="10517" max="10519" width="8.28515625" style="63" customWidth="1"/>
    <col min="10520" max="10520" width="14" style="63" customWidth="1"/>
    <col min="10521" max="10521" width="12.7109375" style="63" customWidth="1"/>
    <col min="10522" max="10522" width="14.140625" style="63" customWidth="1"/>
    <col min="10523" max="10523" width="16" style="63" customWidth="1"/>
    <col min="10524" max="10524" width="16.42578125" style="63" customWidth="1"/>
    <col min="10525" max="10528" width="8.28515625" style="63" customWidth="1"/>
    <col min="10529" max="10752" width="9.140625" style="63"/>
    <col min="10753" max="10753" width="5.7109375" style="63" customWidth="1"/>
    <col min="10754" max="10755" width="21.7109375" style="63" customWidth="1"/>
    <col min="10756" max="10756" width="18.7109375" style="63" customWidth="1"/>
    <col min="10757" max="10758" width="15.7109375" style="63" customWidth="1"/>
    <col min="10759" max="10759" width="18.7109375" style="63" customWidth="1"/>
    <col min="10760" max="10761" width="15.7109375" style="63" customWidth="1"/>
    <col min="10762" max="10762" width="17.28515625" style="63" customWidth="1"/>
    <col min="10763" max="10764" width="15.7109375" style="63" customWidth="1"/>
    <col min="10765" max="10765" width="16.5703125" style="63" customWidth="1"/>
    <col min="10766" max="10766" width="15" style="63" customWidth="1"/>
    <col min="10767" max="10767" width="15.7109375" style="63" customWidth="1"/>
    <col min="10768" max="10768" width="13.85546875" style="63" customWidth="1"/>
    <col min="10769" max="10769" width="13" style="63" customWidth="1"/>
    <col min="10770" max="10770" width="13.42578125" style="63" customWidth="1"/>
    <col min="10771" max="10772" width="11.7109375" style="63" customWidth="1"/>
    <col min="10773" max="10775" width="8.28515625" style="63" customWidth="1"/>
    <col min="10776" max="10776" width="14" style="63" customWidth="1"/>
    <col min="10777" max="10777" width="12.7109375" style="63" customWidth="1"/>
    <col min="10778" max="10778" width="14.140625" style="63" customWidth="1"/>
    <col min="10779" max="10779" width="16" style="63" customWidth="1"/>
    <col min="10780" max="10780" width="16.42578125" style="63" customWidth="1"/>
    <col min="10781" max="10784" width="8.28515625" style="63" customWidth="1"/>
    <col min="10785" max="11008" width="9.140625" style="63"/>
    <col min="11009" max="11009" width="5.7109375" style="63" customWidth="1"/>
    <col min="11010" max="11011" width="21.7109375" style="63" customWidth="1"/>
    <col min="11012" max="11012" width="18.7109375" style="63" customWidth="1"/>
    <col min="11013" max="11014" width="15.7109375" style="63" customWidth="1"/>
    <col min="11015" max="11015" width="18.7109375" style="63" customWidth="1"/>
    <col min="11016" max="11017" width="15.7109375" style="63" customWidth="1"/>
    <col min="11018" max="11018" width="17.28515625" style="63" customWidth="1"/>
    <col min="11019" max="11020" width="15.7109375" style="63" customWidth="1"/>
    <col min="11021" max="11021" width="16.5703125" style="63" customWidth="1"/>
    <col min="11022" max="11022" width="15" style="63" customWidth="1"/>
    <col min="11023" max="11023" width="15.7109375" style="63" customWidth="1"/>
    <col min="11024" max="11024" width="13.85546875" style="63" customWidth="1"/>
    <col min="11025" max="11025" width="13" style="63" customWidth="1"/>
    <col min="11026" max="11026" width="13.42578125" style="63" customWidth="1"/>
    <col min="11027" max="11028" width="11.7109375" style="63" customWidth="1"/>
    <col min="11029" max="11031" width="8.28515625" style="63" customWidth="1"/>
    <col min="11032" max="11032" width="14" style="63" customWidth="1"/>
    <col min="11033" max="11033" width="12.7109375" style="63" customWidth="1"/>
    <col min="11034" max="11034" width="14.140625" style="63" customWidth="1"/>
    <col min="11035" max="11035" width="16" style="63" customWidth="1"/>
    <col min="11036" max="11036" width="16.42578125" style="63" customWidth="1"/>
    <col min="11037" max="11040" width="8.28515625" style="63" customWidth="1"/>
    <col min="11041" max="11264" width="9.140625" style="63"/>
    <col min="11265" max="11265" width="5.7109375" style="63" customWidth="1"/>
    <col min="11266" max="11267" width="21.7109375" style="63" customWidth="1"/>
    <col min="11268" max="11268" width="18.7109375" style="63" customWidth="1"/>
    <col min="11269" max="11270" width="15.7109375" style="63" customWidth="1"/>
    <col min="11271" max="11271" width="18.7109375" style="63" customWidth="1"/>
    <col min="11272" max="11273" width="15.7109375" style="63" customWidth="1"/>
    <col min="11274" max="11274" width="17.28515625" style="63" customWidth="1"/>
    <col min="11275" max="11276" width="15.7109375" style="63" customWidth="1"/>
    <col min="11277" max="11277" width="16.5703125" style="63" customWidth="1"/>
    <col min="11278" max="11278" width="15" style="63" customWidth="1"/>
    <col min="11279" max="11279" width="15.7109375" style="63" customWidth="1"/>
    <col min="11280" max="11280" width="13.85546875" style="63" customWidth="1"/>
    <col min="11281" max="11281" width="13" style="63" customWidth="1"/>
    <col min="11282" max="11282" width="13.42578125" style="63" customWidth="1"/>
    <col min="11283" max="11284" width="11.7109375" style="63" customWidth="1"/>
    <col min="11285" max="11287" width="8.28515625" style="63" customWidth="1"/>
    <col min="11288" max="11288" width="14" style="63" customWidth="1"/>
    <col min="11289" max="11289" width="12.7109375" style="63" customWidth="1"/>
    <col min="11290" max="11290" width="14.140625" style="63" customWidth="1"/>
    <col min="11291" max="11291" width="16" style="63" customWidth="1"/>
    <col min="11292" max="11292" width="16.42578125" style="63" customWidth="1"/>
    <col min="11293" max="11296" width="8.28515625" style="63" customWidth="1"/>
    <col min="11297" max="11520" width="9.140625" style="63"/>
    <col min="11521" max="11521" width="5.7109375" style="63" customWidth="1"/>
    <col min="11522" max="11523" width="21.7109375" style="63" customWidth="1"/>
    <col min="11524" max="11524" width="18.7109375" style="63" customWidth="1"/>
    <col min="11525" max="11526" width="15.7109375" style="63" customWidth="1"/>
    <col min="11527" max="11527" width="18.7109375" style="63" customWidth="1"/>
    <col min="11528" max="11529" width="15.7109375" style="63" customWidth="1"/>
    <col min="11530" max="11530" width="17.28515625" style="63" customWidth="1"/>
    <col min="11531" max="11532" width="15.7109375" style="63" customWidth="1"/>
    <col min="11533" max="11533" width="16.5703125" style="63" customWidth="1"/>
    <col min="11534" max="11534" width="15" style="63" customWidth="1"/>
    <col min="11535" max="11535" width="15.7109375" style="63" customWidth="1"/>
    <col min="11536" max="11536" width="13.85546875" style="63" customWidth="1"/>
    <col min="11537" max="11537" width="13" style="63" customWidth="1"/>
    <col min="11538" max="11538" width="13.42578125" style="63" customWidth="1"/>
    <col min="11539" max="11540" width="11.7109375" style="63" customWidth="1"/>
    <col min="11541" max="11543" width="8.28515625" style="63" customWidth="1"/>
    <col min="11544" max="11544" width="14" style="63" customWidth="1"/>
    <col min="11545" max="11545" width="12.7109375" style="63" customWidth="1"/>
    <col min="11546" max="11546" width="14.140625" style="63" customWidth="1"/>
    <col min="11547" max="11547" width="16" style="63" customWidth="1"/>
    <col min="11548" max="11548" width="16.42578125" style="63" customWidth="1"/>
    <col min="11549" max="11552" width="8.28515625" style="63" customWidth="1"/>
    <col min="11553" max="11776" width="9.140625" style="63"/>
    <col min="11777" max="11777" width="5.7109375" style="63" customWidth="1"/>
    <col min="11778" max="11779" width="21.7109375" style="63" customWidth="1"/>
    <col min="11780" max="11780" width="18.7109375" style="63" customWidth="1"/>
    <col min="11781" max="11782" width="15.7109375" style="63" customWidth="1"/>
    <col min="11783" max="11783" width="18.7109375" style="63" customWidth="1"/>
    <col min="11784" max="11785" width="15.7109375" style="63" customWidth="1"/>
    <col min="11786" max="11786" width="17.28515625" style="63" customWidth="1"/>
    <col min="11787" max="11788" width="15.7109375" style="63" customWidth="1"/>
    <col min="11789" max="11789" width="16.5703125" style="63" customWidth="1"/>
    <col min="11790" max="11790" width="15" style="63" customWidth="1"/>
    <col min="11791" max="11791" width="15.7109375" style="63" customWidth="1"/>
    <col min="11792" max="11792" width="13.85546875" style="63" customWidth="1"/>
    <col min="11793" max="11793" width="13" style="63" customWidth="1"/>
    <col min="11794" max="11794" width="13.42578125" style="63" customWidth="1"/>
    <col min="11795" max="11796" width="11.7109375" style="63" customWidth="1"/>
    <col min="11797" max="11799" width="8.28515625" style="63" customWidth="1"/>
    <col min="11800" max="11800" width="14" style="63" customWidth="1"/>
    <col min="11801" max="11801" width="12.7109375" style="63" customWidth="1"/>
    <col min="11802" max="11802" width="14.140625" style="63" customWidth="1"/>
    <col min="11803" max="11803" width="16" style="63" customWidth="1"/>
    <col min="11804" max="11804" width="16.42578125" style="63" customWidth="1"/>
    <col min="11805" max="11808" width="8.28515625" style="63" customWidth="1"/>
    <col min="11809" max="12032" width="9.140625" style="63"/>
    <col min="12033" max="12033" width="5.7109375" style="63" customWidth="1"/>
    <col min="12034" max="12035" width="21.7109375" style="63" customWidth="1"/>
    <col min="12036" max="12036" width="18.7109375" style="63" customWidth="1"/>
    <col min="12037" max="12038" width="15.7109375" style="63" customWidth="1"/>
    <col min="12039" max="12039" width="18.7109375" style="63" customWidth="1"/>
    <col min="12040" max="12041" width="15.7109375" style="63" customWidth="1"/>
    <col min="12042" max="12042" width="17.28515625" style="63" customWidth="1"/>
    <col min="12043" max="12044" width="15.7109375" style="63" customWidth="1"/>
    <col min="12045" max="12045" width="16.5703125" style="63" customWidth="1"/>
    <col min="12046" max="12046" width="15" style="63" customWidth="1"/>
    <col min="12047" max="12047" width="15.7109375" style="63" customWidth="1"/>
    <col min="12048" max="12048" width="13.85546875" style="63" customWidth="1"/>
    <col min="12049" max="12049" width="13" style="63" customWidth="1"/>
    <col min="12050" max="12050" width="13.42578125" style="63" customWidth="1"/>
    <col min="12051" max="12052" width="11.7109375" style="63" customWidth="1"/>
    <col min="12053" max="12055" width="8.28515625" style="63" customWidth="1"/>
    <col min="12056" max="12056" width="14" style="63" customWidth="1"/>
    <col min="12057" max="12057" width="12.7109375" style="63" customWidth="1"/>
    <col min="12058" max="12058" width="14.140625" style="63" customWidth="1"/>
    <col min="12059" max="12059" width="16" style="63" customWidth="1"/>
    <col min="12060" max="12060" width="16.42578125" style="63" customWidth="1"/>
    <col min="12061" max="12064" width="8.28515625" style="63" customWidth="1"/>
    <col min="12065" max="12288" width="9.140625" style="63"/>
    <col min="12289" max="12289" width="5.7109375" style="63" customWidth="1"/>
    <col min="12290" max="12291" width="21.7109375" style="63" customWidth="1"/>
    <col min="12292" max="12292" width="18.7109375" style="63" customWidth="1"/>
    <col min="12293" max="12294" width="15.7109375" style="63" customWidth="1"/>
    <col min="12295" max="12295" width="18.7109375" style="63" customWidth="1"/>
    <col min="12296" max="12297" width="15.7109375" style="63" customWidth="1"/>
    <col min="12298" max="12298" width="17.28515625" style="63" customWidth="1"/>
    <col min="12299" max="12300" width="15.7109375" style="63" customWidth="1"/>
    <col min="12301" max="12301" width="16.5703125" style="63" customWidth="1"/>
    <col min="12302" max="12302" width="15" style="63" customWidth="1"/>
    <col min="12303" max="12303" width="15.7109375" style="63" customWidth="1"/>
    <col min="12304" max="12304" width="13.85546875" style="63" customWidth="1"/>
    <col min="12305" max="12305" width="13" style="63" customWidth="1"/>
    <col min="12306" max="12306" width="13.42578125" style="63" customWidth="1"/>
    <col min="12307" max="12308" width="11.7109375" style="63" customWidth="1"/>
    <col min="12309" max="12311" width="8.28515625" style="63" customWidth="1"/>
    <col min="12312" max="12312" width="14" style="63" customWidth="1"/>
    <col min="12313" max="12313" width="12.7109375" style="63" customWidth="1"/>
    <col min="12314" max="12314" width="14.140625" style="63" customWidth="1"/>
    <col min="12315" max="12315" width="16" style="63" customWidth="1"/>
    <col min="12316" max="12316" width="16.42578125" style="63" customWidth="1"/>
    <col min="12317" max="12320" width="8.28515625" style="63" customWidth="1"/>
    <col min="12321" max="12544" width="9.140625" style="63"/>
    <col min="12545" max="12545" width="5.7109375" style="63" customWidth="1"/>
    <col min="12546" max="12547" width="21.7109375" style="63" customWidth="1"/>
    <col min="12548" max="12548" width="18.7109375" style="63" customWidth="1"/>
    <col min="12549" max="12550" width="15.7109375" style="63" customWidth="1"/>
    <col min="12551" max="12551" width="18.7109375" style="63" customWidth="1"/>
    <col min="12552" max="12553" width="15.7109375" style="63" customWidth="1"/>
    <col min="12554" max="12554" width="17.28515625" style="63" customWidth="1"/>
    <col min="12555" max="12556" width="15.7109375" style="63" customWidth="1"/>
    <col min="12557" max="12557" width="16.5703125" style="63" customWidth="1"/>
    <col min="12558" max="12558" width="15" style="63" customWidth="1"/>
    <col min="12559" max="12559" width="15.7109375" style="63" customWidth="1"/>
    <col min="12560" max="12560" width="13.85546875" style="63" customWidth="1"/>
    <col min="12561" max="12561" width="13" style="63" customWidth="1"/>
    <col min="12562" max="12562" width="13.42578125" style="63" customWidth="1"/>
    <col min="12563" max="12564" width="11.7109375" style="63" customWidth="1"/>
    <col min="12565" max="12567" width="8.28515625" style="63" customWidth="1"/>
    <col min="12568" max="12568" width="14" style="63" customWidth="1"/>
    <col min="12569" max="12569" width="12.7109375" style="63" customWidth="1"/>
    <col min="12570" max="12570" width="14.140625" style="63" customWidth="1"/>
    <col min="12571" max="12571" width="16" style="63" customWidth="1"/>
    <col min="12572" max="12572" width="16.42578125" style="63" customWidth="1"/>
    <col min="12573" max="12576" width="8.28515625" style="63" customWidth="1"/>
    <col min="12577" max="12800" width="9.140625" style="63"/>
    <col min="12801" max="12801" width="5.7109375" style="63" customWidth="1"/>
    <col min="12802" max="12803" width="21.7109375" style="63" customWidth="1"/>
    <col min="12804" max="12804" width="18.7109375" style="63" customWidth="1"/>
    <col min="12805" max="12806" width="15.7109375" style="63" customWidth="1"/>
    <col min="12807" max="12807" width="18.7109375" style="63" customWidth="1"/>
    <col min="12808" max="12809" width="15.7109375" style="63" customWidth="1"/>
    <col min="12810" max="12810" width="17.28515625" style="63" customWidth="1"/>
    <col min="12811" max="12812" width="15.7109375" style="63" customWidth="1"/>
    <col min="12813" max="12813" width="16.5703125" style="63" customWidth="1"/>
    <col min="12814" max="12814" width="15" style="63" customWidth="1"/>
    <col min="12815" max="12815" width="15.7109375" style="63" customWidth="1"/>
    <col min="12816" max="12816" width="13.85546875" style="63" customWidth="1"/>
    <col min="12817" max="12817" width="13" style="63" customWidth="1"/>
    <col min="12818" max="12818" width="13.42578125" style="63" customWidth="1"/>
    <col min="12819" max="12820" width="11.7109375" style="63" customWidth="1"/>
    <col min="12821" max="12823" width="8.28515625" style="63" customWidth="1"/>
    <col min="12824" max="12824" width="14" style="63" customWidth="1"/>
    <col min="12825" max="12825" width="12.7109375" style="63" customWidth="1"/>
    <col min="12826" max="12826" width="14.140625" style="63" customWidth="1"/>
    <col min="12827" max="12827" width="16" style="63" customWidth="1"/>
    <col min="12828" max="12828" width="16.42578125" style="63" customWidth="1"/>
    <col min="12829" max="12832" width="8.28515625" style="63" customWidth="1"/>
    <col min="12833" max="13056" width="9.140625" style="63"/>
    <col min="13057" max="13057" width="5.7109375" style="63" customWidth="1"/>
    <col min="13058" max="13059" width="21.7109375" style="63" customWidth="1"/>
    <col min="13060" max="13060" width="18.7109375" style="63" customWidth="1"/>
    <col min="13061" max="13062" width="15.7109375" style="63" customWidth="1"/>
    <col min="13063" max="13063" width="18.7109375" style="63" customWidth="1"/>
    <col min="13064" max="13065" width="15.7109375" style="63" customWidth="1"/>
    <col min="13066" max="13066" width="17.28515625" style="63" customWidth="1"/>
    <col min="13067" max="13068" width="15.7109375" style="63" customWidth="1"/>
    <col min="13069" max="13069" width="16.5703125" style="63" customWidth="1"/>
    <col min="13070" max="13070" width="15" style="63" customWidth="1"/>
    <col min="13071" max="13071" width="15.7109375" style="63" customWidth="1"/>
    <col min="13072" max="13072" width="13.85546875" style="63" customWidth="1"/>
    <col min="13073" max="13073" width="13" style="63" customWidth="1"/>
    <col min="13074" max="13074" width="13.42578125" style="63" customWidth="1"/>
    <col min="13075" max="13076" width="11.7109375" style="63" customWidth="1"/>
    <col min="13077" max="13079" width="8.28515625" style="63" customWidth="1"/>
    <col min="13080" max="13080" width="14" style="63" customWidth="1"/>
    <col min="13081" max="13081" width="12.7109375" style="63" customWidth="1"/>
    <col min="13082" max="13082" width="14.140625" style="63" customWidth="1"/>
    <col min="13083" max="13083" width="16" style="63" customWidth="1"/>
    <col min="13084" max="13084" width="16.42578125" style="63" customWidth="1"/>
    <col min="13085" max="13088" width="8.28515625" style="63" customWidth="1"/>
    <col min="13089" max="13312" width="9.140625" style="63"/>
    <col min="13313" max="13313" width="5.7109375" style="63" customWidth="1"/>
    <col min="13314" max="13315" width="21.7109375" style="63" customWidth="1"/>
    <col min="13316" max="13316" width="18.7109375" style="63" customWidth="1"/>
    <col min="13317" max="13318" width="15.7109375" style="63" customWidth="1"/>
    <col min="13319" max="13319" width="18.7109375" style="63" customWidth="1"/>
    <col min="13320" max="13321" width="15.7109375" style="63" customWidth="1"/>
    <col min="13322" max="13322" width="17.28515625" style="63" customWidth="1"/>
    <col min="13323" max="13324" width="15.7109375" style="63" customWidth="1"/>
    <col min="13325" max="13325" width="16.5703125" style="63" customWidth="1"/>
    <col min="13326" max="13326" width="15" style="63" customWidth="1"/>
    <col min="13327" max="13327" width="15.7109375" style="63" customWidth="1"/>
    <col min="13328" max="13328" width="13.85546875" style="63" customWidth="1"/>
    <col min="13329" max="13329" width="13" style="63" customWidth="1"/>
    <col min="13330" max="13330" width="13.42578125" style="63" customWidth="1"/>
    <col min="13331" max="13332" width="11.7109375" style="63" customWidth="1"/>
    <col min="13333" max="13335" width="8.28515625" style="63" customWidth="1"/>
    <col min="13336" max="13336" width="14" style="63" customWidth="1"/>
    <col min="13337" max="13337" width="12.7109375" style="63" customWidth="1"/>
    <col min="13338" max="13338" width="14.140625" style="63" customWidth="1"/>
    <col min="13339" max="13339" width="16" style="63" customWidth="1"/>
    <col min="13340" max="13340" width="16.42578125" style="63" customWidth="1"/>
    <col min="13341" max="13344" width="8.28515625" style="63" customWidth="1"/>
    <col min="13345" max="13568" width="9.140625" style="63"/>
    <col min="13569" max="13569" width="5.7109375" style="63" customWidth="1"/>
    <col min="13570" max="13571" width="21.7109375" style="63" customWidth="1"/>
    <col min="13572" max="13572" width="18.7109375" style="63" customWidth="1"/>
    <col min="13573" max="13574" width="15.7109375" style="63" customWidth="1"/>
    <col min="13575" max="13575" width="18.7109375" style="63" customWidth="1"/>
    <col min="13576" max="13577" width="15.7109375" style="63" customWidth="1"/>
    <col min="13578" max="13578" width="17.28515625" style="63" customWidth="1"/>
    <col min="13579" max="13580" width="15.7109375" style="63" customWidth="1"/>
    <col min="13581" max="13581" width="16.5703125" style="63" customWidth="1"/>
    <col min="13582" max="13582" width="15" style="63" customWidth="1"/>
    <col min="13583" max="13583" width="15.7109375" style="63" customWidth="1"/>
    <col min="13584" max="13584" width="13.85546875" style="63" customWidth="1"/>
    <col min="13585" max="13585" width="13" style="63" customWidth="1"/>
    <col min="13586" max="13586" width="13.42578125" style="63" customWidth="1"/>
    <col min="13587" max="13588" width="11.7109375" style="63" customWidth="1"/>
    <col min="13589" max="13591" width="8.28515625" style="63" customWidth="1"/>
    <col min="13592" max="13592" width="14" style="63" customWidth="1"/>
    <col min="13593" max="13593" width="12.7109375" style="63" customWidth="1"/>
    <col min="13594" max="13594" width="14.140625" style="63" customWidth="1"/>
    <col min="13595" max="13595" width="16" style="63" customWidth="1"/>
    <col min="13596" max="13596" width="16.42578125" style="63" customWidth="1"/>
    <col min="13597" max="13600" width="8.28515625" style="63" customWidth="1"/>
    <col min="13601" max="13824" width="9.140625" style="63"/>
    <col min="13825" max="13825" width="5.7109375" style="63" customWidth="1"/>
    <col min="13826" max="13827" width="21.7109375" style="63" customWidth="1"/>
    <col min="13828" max="13828" width="18.7109375" style="63" customWidth="1"/>
    <col min="13829" max="13830" width="15.7109375" style="63" customWidth="1"/>
    <col min="13831" max="13831" width="18.7109375" style="63" customWidth="1"/>
    <col min="13832" max="13833" width="15.7109375" style="63" customWidth="1"/>
    <col min="13834" max="13834" width="17.28515625" style="63" customWidth="1"/>
    <col min="13835" max="13836" width="15.7109375" style="63" customWidth="1"/>
    <col min="13837" max="13837" width="16.5703125" style="63" customWidth="1"/>
    <col min="13838" max="13838" width="15" style="63" customWidth="1"/>
    <col min="13839" max="13839" width="15.7109375" style="63" customWidth="1"/>
    <col min="13840" max="13840" width="13.85546875" style="63" customWidth="1"/>
    <col min="13841" max="13841" width="13" style="63" customWidth="1"/>
    <col min="13842" max="13842" width="13.42578125" style="63" customWidth="1"/>
    <col min="13843" max="13844" width="11.7109375" style="63" customWidth="1"/>
    <col min="13845" max="13847" width="8.28515625" style="63" customWidth="1"/>
    <col min="13848" max="13848" width="14" style="63" customWidth="1"/>
    <col min="13849" max="13849" width="12.7109375" style="63" customWidth="1"/>
    <col min="13850" max="13850" width="14.140625" style="63" customWidth="1"/>
    <col min="13851" max="13851" width="16" style="63" customWidth="1"/>
    <col min="13852" max="13852" width="16.42578125" style="63" customWidth="1"/>
    <col min="13853" max="13856" width="8.28515625" style="63" customWidth="1"/>
    <col min="13857" max="14080" width="9.140625" style="63"/>
    <col min="14081" max="14081" width="5.7109375" style="63" customWidth="1"/>
    <col min="14082" max="14083" width="21.7109375" style="63" customWidth="1"/>
    <col min="14084" max="14084" width="18.7109375" style="63" customWidth="1"/>
    <col min="14085" max="14086" width="15.7109375" style="63" customWidth="1"/>
    <col min="14087" max="14087" width="18.7109375" style="63" customWidth="1"/>
    <col min="14088" max="14089" width="15.7109375" style="63" customWidth="1"/>
    <col min="14090" max="14090" width="17.28515625" style="63" customWidth="1"/>
    <col min="14091" max="14092" width="15.7109375" style="63" customWidth="1"/>
    <col min="14093" max="14093" width="16.5703125" style="63" customWidth="1"/>
    <col min="14094" max="14094" width="15" style="63" customWidth="1"/>
    <col min="14095" max="14095" width="15.7109375" style="63" customWidth="1"/>
    <col min="14096" max="14096" width="13.85546875" style="63" customWidth="1"/>
    <col min="14097" max="14097" width="13" style="63" customWidth="1"/>
    <col min="14098" max="14098" width="13.42578125" style="63" customWidth="1"/>
    <col min="14099" max="14100" width="11.7109375" style="63" customWidth="1"/>
    <col min="14101" max="14103" width="8.28515625" style="63" customWidth="1"/>
    <col min="14104" max="14104" width="14" style="63" customWidth="1"/>
    <col min="14105" max="14105" width="12.7109375" style="63" customWidth="1"/>
    <col min="14106" max="14106" width="14.140625" style="63" customWidth="1"/>
    <col min="14107" max="14107" width="16" style="63" customWidth="1"/>
    <col min="14108" max="14108" width="16.42578125" style="63" customWidth="1"/>
    <col min="14109" max="14112" width="8.28515625" style="63" customWidth="1"/>
    <col min="14113" max="14336" width="9.140625" style="63"/>
    <col min="14337" max="14337" width="5.7109375" style="63" customWidth="1"/>
    <col min="14338" max="14339" width="21.7109375" style="63" customWidth="1"/>
    <col min="14340" max="14340" width="18.7109375" style="63" customWidth="1"/>
    <col min="14341" max="14342" width="15.7109375" style="63" customWidth="1"/>
    <col min="14343" max="14343" width="18.7109375" style="63" customWidth="1"/>
    <col min="14344" max="14345" width="15.7109375" style="63" customWidth="1"/>
    <col min="14346" max="14346" width="17.28515625" style="63" customWidth="1"/>
    <col min="14347" max="14348" width="15.7109375" style="63" customWidth="1"/>
    <col min="14349" max="14349" width="16.5703125" style="63" customWidth="1"/>
    <col min="14350" max="14350" width="15" style="63" customWidth="1"/>
    <col min="14351" max="14351" width="15.7109375" style="63" customWidth="1"/>
    <col min="14352" max="14352" width="13.85546875" style="63" customWidth="1"/>
    <col min="14353" max="14353" width="13" style="63" customWidth="1"/>
    <col min="14354" max="14354" width="13.42578125" style="63" customWidth="1"/>
    <col min="14355" max="14356" width="11.7109375" style="63" customWidth="1"/>
    <col min="14357" max="14359" width="8.28515625" style="63" customWidth="1"/>
    <col min="14360" max="14360" width="14" style="63" customWidth="1"/>
    <col min="14361" max="14361" width="12.7109375" style="63" customWidth="1"/>
    <col min="14362" max="14362" width="14.140625" style="63" customWidth="1"/>
    <col min="14363" max="14363" width="16" style="63" customWidth="1"/>
    <col min="14364" max="14364" width="16.42578125" style="63" customWidth="1"/>
    <col min="14365" max="14368" width="8.28515625" style="63" customWidth="1"/>
    <col min="14369" max="14592" width="9.140625" style="63"/>
    <col min="14593" max="14593" width="5.7109375" style="63" customWidth="1"/>
    <col min="14594" max="14595" width="21.7109375" style="63" customWidth="1"/>
    <col min="14596" max="14596" width="18.7109375" style="63" customWidth="1"/>
    <col min="14597" max="14598" width="15.7109375" style="63" customWidth="1"/>
    <col min="14599" max="14599" width="18.7109375" style="63" customWidth="1"/>
    <col min="14600" max="14601" width="15.7109375" style="63" customWidth="1"/>
    <col min="14602" max="14602" width="17.28515625" style="63" customWidth="1"/>
    <col min="14603" max="14604" width="15.7109375" style="63" customWidth="1"/>
    <col min="14605" max="14605" width="16.5703125" style="63" customWidth="1"/>
    <col min="14606" max="14606" width="15" style="63" customWidth="1"/>
    <col min="14607" max="14607" width="15.7109375" style="63" customWidth="1"/>
    <col min="14608" max="14608" width="13.85546875" style="63" customWidth="1"/>
    <col min="14609" max="14609" width="13" style="63" customWidth="1"/>
    <col min="14610" max="14610" width="13.42578125" style="63" customWidth="1"/>
    <col min="14611" max="14612" width="11.7109375" style="63" customWidth="1"/>
    <col min="14613" max="14615" width="8.28515625" style="63" customWidth="1"/>
    <col min="14616" max="14616" width="14" style="63" customWidth="1"/>
    <col min="14617" max="14617" width="12.7109375" style="63" customWidth="1"/>
    <col min="14618" max="14618" width="14.140625" style="63" customWidth="1"/>
    <col min="14619" max="14619" width="16" style="63" customWidth="1"/>
    <col min="14620" max="14620" width="16.42578125" style="63" customWidth="1"/>
    <col min="14621" max="14624" width="8.28515625" style="63" customWidth="1"/>
    <col min="14625" max="14848" width="9.140625" style="63"/>
    <col min="14849" max="14849" width="5.7109375" style="63" customWidth="1"/>
    <col min="14850" max="14851" width="21.7109375" style="63" customWidth="1"/>
    <col min="14852" max="14852" width="18.7109375" style="63" customWidth="1"/>
    <col min="14853" max="14854" width="15.7109375" style="63" customWidth="1"/>
    <col min="14855" max="14855" width="18.7109375" style="63" customWidth="1"/>
    <col min="14856" max="14857" width="15.7109375" style="63" customWidth="1"/>
    <col min="14858" max="14858" width="17.28515625" style="63" customWidth="1"/>
    <col min="14859" max="14860" width="15.7109375" style="63" customWidth="1"/>
    <col min="14861" max="14861" width="16.5703125" style="63" customWidth="1"/>
    <col min="14862" max="14862" width="15" style="63" customWidth="1"/>
    <col min="14863" max="14863" width="15.7109375" style="63" customWidth="1"/>
    <col min="14864" max="14864" width="13.85546875" style="63" customWidth="1"/>
    <col min="14865" max="14865" width="13" style="63" customWidth="1"/>
    <col min="14866" max="14866" width="13.42578125" style="63" customWidth="1"/>
    <col min="14867" max="14868" width="11.7109375" style="63" customWidth="1"/>
    <col min="14869" max="14871" width="8.28515625" style="63" customWidth="1"/>
    <col min="14872" max="14872" width="14" style="63" customWidth="1"/>
    <col min="14873" max="14873" width="12.7109375" style="63" customWidth="1"/>
    <col min="14874" max="14874" width="14.140625" style="63" customWidth="1"/>
    <col min="14875" max="14875" width="16" style="63" customWidth="1"/>
    <col min="14876" max="14876" width="16.42578125" style="63" customWidth="1"/>
    <col min="14877" max="14880" width="8.28515625" style="63" customWidth="1"/>
    <col min="14881" max="15104" width="9.140625" style="63"/>
    <col min="15105" max="15105" width="5.7109375" style="63" customWidth="1"/>
    <col min="15106" max="15107" width="21.7109375" style="63" customWidth="1"/>
    <col min="15108" max="15108" width="18.7109375" style="63" customWidth="1"/>
    <col min="15109" max="15110" width="15.7109375" style="63" customWidth="1"/>
    <col min="15111" max="15111" width="18.7109375" style="63" customWidth="1"/>
    <col min="15112" max="15113" width="15.7109375" style="63" customWidth="1"/>
    <col min="15114" max="15114" width="17.28515625" style="63" customWidth="1"/>
    <col min="15115" max="15116" width="15.7109375" style="63" customWidth="1"/>
    <col min="15117" max="15117" width="16.5703125" style="63" customWidth="1"/>
    <col min="15118" max="15118" width="15" style="63" customWidth="1"/>
    <col min="15119" max="15119" width="15.7109375" style="63" customWidth="1"/>
    <col min="15120" max="15120" width="13.85546875" style="63" customWidth="1"/>
    <col min="15121" max="15121" width="13" style="63" customWidth="1"/>
    <col min="15122" max="15122" width="13.42578125" style="63" customWidth="1"/>
    <col min="15123" max="15124" width="11.7109375" style="63" customWidth="1"/>
    <col min="15125" max="15127" width="8.28515625" style="63" customWidth="1"/>
    <col min="15128" max="15128" width="14" style="63" customWidth="1"/>
    <col min="15129" max="15129" width="12.7109375" style="63" customWidth="1"/>
    <col min="15130" max="15130" width="14.140625" style="63" customWidth="1"/>
    <col min="15131" max="15131" width="16" style="63" customWidth="1"/>
    <col min="15132" max="15132" width="16.42578125" style="63" customWidth="1"/>
    <col min="15133" max="15136" width="8.28515625" style="63" customWidth="1"/>
    <col min="15137" max="15360" width="9.140625" style="63"/>
    <col min="15361" max="15361" width="5.7109375" style="63" customWidth="1"/>
    <col min="15362" max="15363" width="21.7109375" style="63" customWidth="1"/>
    <col min="15364" max="15364" width="18.7109375" style="63" customWidth="1"/>
    <col min="15365" max="15366" width="15.7109375" style="63" customWidth="1"/>
    <col min="15367" max="15367" width="18.7109375" style="63" customWidth="1"/>
    <col min="15368" max="15369" width="15.7109375" style="63" customWidth="1"/>
    <col min="15370" max="15370" width="17.28515625" style="63" customWidth="1"/>
    <col min="15371" max="15372" width="15.7109375" style="63" customWidth="1"/>
    <col min="15373" max="15373" width="16.5703125" style="63" customWidth="1"/>
    <col min="15374" max="15374" width="15" style="63" customWidth="1"/>
    <col min="15375" max="15375" width="15.7109375" style="63" customWidth="1"/>
    <col min="15376" max="15376" width="13.85546875" style="63" customWidth="1"/>
    <col min="15377" max="15377" width="13" style="63" customWidth="1"/>
    <col min="15378" max="15378" width="13.42578125" style="63" customWidth="1"/>
    <col min="15379" max="15380" width="11.7109375" style="63" customWidth="1"/>
    <col min="15381" max="15383" width="8.28515625" style="63" customWidth="1"/>
    <col min="15384" max="15384" width="14" style="63" customWidth="1"/>
    <col min="15385" max="15385" width="12.7109375" style="63" customWidth="1"/>
    <col min="15386" max="15386" width="14.140625" style="63" customWidth="1"/>
    <col min="15387" max="15387" width="16" style="63" customWidth="1"/>
    <col min="15388" max="15388" width="16.42578125" style="63" customWidth="1"/>
    <col min="15389" max="15392" width="8.28515625" style="63" customWidth="1"/>
    <col min="15393" max="15616" width="9.140625" style="63"/>
    <col min="15617" max="15617" width="5.7109375" style="63" customWidth="1"/>
    <col min="15618" max="15619" width="21.7109375" style="63" customWidth="1"/>
    <col min="15620" max="15620" width="18.7109375" style="63" customWidth="1"/>
    <col min="15621" max="15622" width="15.7109375" style="63" customWidth="1"/>
    <col min="15623" max="15623" width="18.7109375" style="63" customWidth="1"/>
    <col min="15624" max="15625" width="15.7109375" style="63" customWidth="1"/>
    <col min="15626" max="15626" width="17.28515625" style="63" customWidth="1"/>
    <col min="15627" max="15628" width="15.7109375" style="63" customWidth="1"/>
    <col min="15629" max="15629" width="16.5703125" style="63" customWidth="1"/>
    <col min="15630" max="15630" width="15" style="63" customWidth="1"/>
    <col min="15631" max="15631" width="15.7109375" style="63" customWidth="1"/>
    <col min="15632" max="15632" width="13.85546875" style="63" customWidth="1"/>
    <col min="15633" max="15633" width="13" style="63" customWidth="1"/>
    <col min="15634" max="15634" width="13.42578125" style="63" customWidth="1"/>
    <col min="15635" max="15636" width="11.7109375" style="63" customWidth="1"/>
    <col min="15637" max="15639" width="8.28515625" style="63" customWidth="1"/>
    <col min="15640" max="15640" width="14" style="63" customWidth="1"/>
    <col min="15641" max="15641" width="12.7109375" style="63" customWidth="1"/>
    <col min="15642" max="15642" width="14.140625" style="63" customWidth="1"/>
    <col min="15643" max="15643" width="16" style="63" customWidth="1"/>
    <col min="15644" max="15644" width="16.42578125" style="63" customWidth="1"/>
    <col min="15645" max="15648" width="8.28515625" style="63" customWidth="1"/>
    <col min="15649" max="15872" width="9.140625" style="63"/>
    <col min="15873" max="15873" width="5.7109375" style="63" customWidth="1"/>
    <col min="15874" max="15875" width="21.7109375" style="63" customWidth="1"/>
    <col min="15876" max="15876" width="18.7109375" style="63" customWidth="1"/>
    <col min="15877" max="15878" width="15.7109375" style="63" customWidth="1"/>
    <col min="15879" max="15879" width="18.7109375" style="63" customWidth="1"/>
    <col min="15880" max="15881" width="15.7109375" style="63" customWidth="1"/>
    <col min="15882" max="15882" width="17.28515625" style="63" customWidth="1"/>
    <col min="15883" max="15884" width="15.7109375" style="63" customWidth="1"/>
    <col min="15885" max="15885" width="16.5703125" style="63" customWidth="1"/>
    <col min="15886" max="15886" width="15" style="63" customWidth="1"/>
    <col min="15887" max="15887" width="15.7109375" style="63" customWidth="1"/>
    <col min="15888" max="15888" width="13.85546875" style="63" customWidth="1"/>
    <col min="15889" max="15889" width="13" style="63" customWidth="1"/>
    <col min="15890" max="15890" width="13.42578125" style="63" customWidth="1"/>
    <col min="15891" max="15892" width="11.7109375" style="63" customWidth="1"/>
    <col min="15893" max="15895" width="8.28515625" style="63" customWidth="1"/>
    <col min="15896" max="15896" width="14" style="63" customWidth="1"/>
    <col min="15897" max="15897" width="12.7109375" style="63" customWidth="1"/>
    <col min="15898" max="15898" width="14.140625" style="63" customWidth="1"/>
    <col min="15899" max="15899" width="16" style="63" customWidth="1"/>
    <col min="15900" max="15900" width="16.42578125" style="63" customWidth="1"/>
    <col min="15901" max="15904" width="8.28515625" style="63" customWidth="1"/>
    <col min="15905" max="16128" width="9.140625" style="63"/>
    <col min="16129" max="16129" width="5.7109375" style="63" customWidth="1"/>
    <col min="16130" max="16131" width="21.7109375" style="63" customWidth="1"/>
    <col min="16132" max="16132" width="18.7109375" style="63" customWidth="1"/>
    <col min="16133" max="16134" width="15.7109375" style="63" customWidth="1"/>
    <col min="16135" max="16135" width="18.7109375" style="63" customWidth="1"/>
    <col min="16136" max="16137" width="15.7109375" style="63" customWidth="1"/>
    <col min="16138" max="16138" width="17.28515625" style="63" customWidth="1"/>
    <col min="16139" max="16140" width="15.7109375" style="63" customWidth="1"/>
    <col min="16141" max="16141" width="16.5703125" style="63" customWidth="1"/>
    <col min="16142" max="16142" width="15" style="63" customWidth="1"/>
    <col min="16143" max="16143" width="15.7109375" style="63" customWidth="1"/>
    <col min="16144" max="16144" width="13.85546875" style="63" customWidth="1"/>
    <col min="16145" max="16145" width="13" style="63" customWidth="1"/>
    <col min="16146" max="16146" width="13.42578125" style="63" customWidth="1"/>
    <col min="16147" max="16148" width="11.7109375" style="63" customWidth="1"/>
    <col min="16149" max="16151" width="8.28515625" style="63" customWidth="1"/>
    <col min="16152" max="16152" width="14" style="63" customWidth="1"/>
    <col min="16153" max="16153" width="12.7109375" style="63" customWidth="1"/>
    <col min="16154" max="16154" width="14.140625" style="63" customWidth="1"/>
    <col min="16155" max="16155" width="16" style="63" customWidth="1"/>
    <col min="16156" max="16156" width="16.42578125" style="63" customWidth="1"/>
    <col min="16157" max="16160" width="8.28515625" style="63" customWidth="1"/>
    <col min="16161" max="16384" width="9.140625" style="63"/>
  </cols>
  <sheetData>
    <row r="1" spans="1:32" ht="15.75" x14ac:dyDescent="0.25">
      <c r="A1" s="217" t="s">
        <v>1078</v>
      </c>
    </row>
    <row r="3" spans="1:32" ht="16.5" x14ac:dyDescent="0.25">
      <c r="A3" s="610" t="s">
        <v>704</v>
      </c>
      <c r="B3" s="610"/>
      <c r="C3" s="610"/>
      <c r="D3" s="610"/>
      <c r="E3" s="610"/>
      <c r="F3" s="610"/>
      <c r="G3" s="610"/>
      <c r="H3" s="610"/>
      <c r="I3" s="610"/>
      <c r="J3" s="610"/>
      <c r="K3" s="611"/>
      <c r="L3" s="611"/>
      <c r="M3" s="612"/>
      <c r="N3" s="612"/>
      <c r="O3" s="424"/>
      <c r="P3" s="424"/>
      <c r="Q3" s="424"/>
      <c r="R3" s="424"/>
      <c r="S3" s="424"/>
      <c r="T3" s="424"/>
      <c r="U3" s="424"/>
      <c r="V3" s="424"/>
      <c r="W3" s="424"/>
      <c r="X3" s="424"/>
      <c r="Y3" s="424"/>
      <c r="Z3" s="424"/>
      <c r="AA3" s="424"/>
      <c r="AB3" s="424"/>
      <c r="AC3" s="424"/>
      <c r="AD3" s="424"/>
      <c r="AE3" s="424"/>
      <c r="AF3" s="424"/>
    </row>
    <row r="4" spans="1:32" ht="16.5" x14ac:dyDescent="0.25">
      <c r="A4" s="160"/>
      <c r="B4" s="160"/>
      <c r="C4" s="160"/>
      <c r="D4" s="160"/>
      <c r="E4" s="160"/>
      <c r="F4" s="427" t="str">
        <f>'1'!$E$5</f>
        <v>KABUPATEN</v>
      </c>
      <c r="G4" s="428" t="str">
        <f>'1'!$F$5</f>
        <v>BELITUNG TIMUR</v>
      </c>
      <c r="H4" s="160"/>
      <c r="I4" s="160"/>
      <c r="J4" s="160"/>
      <c r="K4" s="613"/>
      <c r="L4" s="613"/>
      <c r="M4" s="613"/>
      <c r="N4" s="613"/>
      <c r="Z4" s="91"/>
    </row>
    <row r="5" spans="1:32" ht="16.5" x14ac:dyDescent="0.25">
      <c r="A5" s="160"/>
      <c r="B5" s="160"/>
      <c r="C5" s="160"/>
      <c r="D5" s="160"/>
      <c r="E5" s="160"/>
      <c r="F5" s="427" t="str">
        <f>'1'!$E$6</f>
        <v>TAHUN</v>
      </c>
      <c r="G5" s="428">
        <f>'1'!$F$6</f>
        <v>2023</v>
      </c>
      <c r="H5" s="160"/>
      <c r="I5" s="160"/>
      <c r="J5" s="160"/>
      <c r="K5" s="613"/>
      <c r="L5" s="613"/>
      <c r="M5" s="613"/>
      <c r="N5" s="613"/>
      <c r="R5" s="402"/>
      <c r="S5" s="402"/>
      <c r="T5" s="402"/>
      <c r="U5" s="402"/>
      <c r="V5" s="402"/>
      <c r="W5" s="402"/>
      <c r="Z5" s="91"/>
      <c r="AA5" s="402"/>
      <c r="AB5" s="402"/>
      <c r="AC5" s="402"/>
      <c r="AD5" s="402"/>
      <c r="AE5" s="402"/>
      <c r="AF5" s="402"/>
    </row>
    <row r="6" spans="1:32" ht="15.75" thickBot="1" x14ac:dyDescent="0.3">
      <c r="A6" s="64"/>
      <c r="B6" s="64"/>
      <c r="C6" s="64"/>
      <c r="D6" s="64"/>
      <c r="E6" s="64"/>
      <c r="F6" s="64"/>
      <c r="G6" s="64"/>
      <c r="H6" s="64"/>
      <c r="I6" s="64"/>
      <c r="J6" s="64"/>
      <c r="K6" s="525"/>
      <c r="L6" s="525"/>
    </row>
    <row r="7" spans="1:32" ht="36.75" customHeight="1" x14ac:dyDescent="0.25">
      <c r="A7" s="1190" t="s">
        <v>2</v>
      </c>
      <c r="B7" s="1190" t="s">
        <v>253</v>
      </c>
      <c r="C7" s="1190" t="s">
        <v>407</v>
      </c>
      <c r="D7" s="1179" t="s">
        <v>705</v>
      </c>
      <c r="E7" s="1180" t="s">
        <v>1110</v>
      </c>
      <c r="F7" s="1182"/>
      <c r="G7" s="1179" t="s">
        <v>706</v>
      </c>
      <c r="H7" s="1180" t="s">
        <v>707</v>
      </c>
      <c r="I7" s="1182"/>
      <c r="J7" s="1179" t="s">
        <v>708</v>
      </c>
      <c r="K7" s="1363" t="s">
        <v>1079</v>
      </c>
      <c r="L7" s="1365"/>
      <c r="M7" s="1363" t="s">
        <v>1080</v>
      </c>
      <c r="N7" s="1365"/>
      <c r="O7" s="246"/>
      <c r="P7" s="83"/>
      <c r="T7" s="246"/>
      <c r="U7" s="246"/>
      <c r="V7" s="246"/>
      <c r="W7" s="246"/>
      <c r="X7" s="246"/>
      <c r="Y7" s="83"/>
    </row>
    <row r="8" spans="1:32" ht="24.75" customHeight="1" x14ac:dyDescent="0.25">
      <c r="A8" s="1165"/>
      <c r="B8" s="1165"/>
      <c r="C8" s="1165"/>
      <c r="D8" s="1170"/>
      <c r="E8" s="614" t="s">
        <v>255</v>
      </c>
      <c r="F8" s="581" t="s">
        <v>27</v>
      </c>
      <c r="G8" s="1170"/>
      <c r="H8" s="614" t="s">
        <v>594</v>
      </c>
      <c r="I8" s="581" t="s">
        <v>27</v>
      </c>
      <c r="J8" s="1170"/>
      <c r="K8" s="615" t="s">
        <v>594</v>
      </c>
      <c r="L8" s="616" t="s">
        <v>27</v>
      </c>
      <c r="M8" s="615" t="s">
        <v>594</v>
      </c>
      <c r="N8" s="616" t="s">
        <v>27</v>
      </c>
      <c r="O8" s="87"/>
      <c r="P8" s="87"/>
    </row>
    <row r="9" spans="1:32" s="747" customFormat="1" ht="16.5" customHeight="1" x14ac:dyDescent="0.25">
      <c r="A9" s="745">
        <v>1</v>
      </c>
      <c r="B9" s="768">
        <v>2</v>
      </c>
      <c r="C9" s="745">
        <v>3</v>
      </c>
      <c r="D9" s="745">
        <v>4</v>
      </c>
      <c r="E9" s="745">
        <v>5</v>
      </c>
      <c r="F9" s="768">
        <v>6</v>
      </c>
      <c r="G9" s="768">
        <v>7</v>
      </c>
      <c r="H9" s="745">
        <v>8</v>
      </c>
      <c r="I9" s="745">
        <v>9</v>
      </c>
      <c r="J9" s="745">
        <v>10</v>
      </c>
      <c r="K9" s="617">
        <v>11</v>
      </c>
      <c r="L9" s="618">
        <v>12</v>
      </c>
      <c r="M9" s="617">
        <v>13</v>
      </c>
      <c r="N9" s="618">
        <v>14</v>
      </c>
    </row>
    <row r="10" spans="1:32" ht="16.5" customHeight="1" x14ac:dyDescent="0.25">
      <c r="A10" s="725">
        <v>1</v>
      </c>
      <c r="B10" s="93" t="str">
        <f>'9'!B9</f>
        <v>Manggar</v>
      </c>
      <c r="C10" s="93" t="str">
        <f>'9'!C9</f>
        <v>Manggar</v>
      </c>
      <c r="D10" s="249">
        <v>1712</v>
      </c>
      <c r="E10" s="177">
        <v>133</v>
      </c>
      <c r="F10" s="164">
        <f>IFERROR(E10/D10*100,0)</f>
        <v>7.768691588785047</v>
      </c>
      <c r="G10" s="165">
        <v>1702</v>
      </c>
      <c r="H10" s="177">
        <v>29</v>
      </c>
      <c r="I10" s="164">
        <f>IFERROR(H10/G10*100,0)</f>
        <v>1.7038777908343123</v>
      </c>
      <c r="J10" s="165">
        <v>1695</v>
      </c>
      <c r="K10" s="177">
        <v>89</v>
      </c>
      <c r="L10" s="164">
        <f>IFERROR(K10/$J10*100,0)</f>
        <v>5.2507374631268435</v>
      </c>
      <c r="M10" s="177">
        <v>0</v>
      </c>
      <c r="N10" s="164">
        <f>IFERROR(M10/$J10*100,0)</f>
        <v>0</v>
      </c>
    </row>
    <row r="11" spans="1:32" ht="17.100000000000001" customHeight="1" x14ac:dyDescent="0.25">
      <c r="A11" s="724">
        <v>2</v>
      </c>
      <c r="B11" s="93" t="str">
        <f>'9'!B10</f>
        <v>Damar</v>
      </c>
      <c r="C11" s="93" t="str">
        <f>'9'!C10</f>
        <v>Mengkubang</v>
      </c>
      <c r="D11" s="249">
        <v>849</v>
      </c>
      <c r="E11" s="177">
        <v>85</v>
      </c>
      <c r="F11" s="164">
        <f t="shared" ref="F11:F18" si="0">IFERROR(E11/D11*100,0)</f>
        <v>10.011778563015312</v>
      </c>
      <c r="G11" s="165">
        <v>849</v>
      </c>
      <c r="H11" s="177">
        <v>55</v>
      </c>
      <c r="I11" s="164">
        <f t="shared" ref="I11:I18" si="1">IFERROR(H11/G11*100,0)</f>
        <v>6.4782096584216724</v>
      </c>
      <c r="J11" s="165">
        <v>842</v>
      </c>
      <c r="K11" s="177">
        <v>22</v>
      </c>
      <c r="L11" s="164">
        <f t="shared" ref="L11:N18" si="2">IFERROR(K11/$J11*100,0)</f>
        <v>2.6128266033254155</v>
      </c>
      <c r="M11" s="177">
        <v>0</v>
      </c>
      <c r="N11" s="164">
        <f t="shared" si="2"/>
        <v>0</v>
      </c>
    </row>
    <row r="12" spans="1:32" ht="17.100000000000001" customHeight="1" x14ac:dyDescent="0.25">
      <c r="A12" s="724">
        <v>3</v>
      </c>
      <c r="B12" s="93" t="str">
        <f>'9'!B11</f>
        <v>Kelapa Kampit</v>
      </c>
      <c r="C12" s="93" t="str">
        <f>'9'!C11</f>
        <v>Kelapa Kampit</v>
      </c>
      <c r="D12" s="249">
        <v>1054</v>
      </c>
      <c r="E12" s="177">
        <v>112</v>
      </c>
      <c r="F12" s="164">
        <f t="shared" si="0"/>
        <v>10.62618595825427</v>
      </c>
      <c r="G12" s="165">
        <v>1054</v>
      </c>
      <c r="H12" s="177">
        <v>74</v>
      </c>
      <c r="I12" s="164">
        <f t="shared" si="1"/>
        <v>7.020872865275142</v>
      </c>
      <c r="J12" s="165">
        <v>1048</v>
      </c>
      <c r="K12" s="177">
        <v>24</v>
      </c>
      <c r="L12" s="164">
        <f t="shared" si="2"/>
        <v>2.2900763358778624</v>
      </c>
      <c r="M12" s="177">
        <v>0</v>
      </c>
      <c r="N12" s="164">
        <f t="shared" si="2"/>
        <v>0</v>
      </c>
    </row>
    <row r="13" spans="1:32" ht="17.100000000000001" customHeight="1" x14ac:dyDescent="0.25">
      <c r="A13" s="724">
        <v>4</v>
      </c>
      <c r="B13" s="93" t="str">
        <f>'9'!B12</f>
        <v>Gantung</v>
      </c>
      <c r="C13" s="93" t="str">
        <f>'9'!C12</f>
        <v>Gantung</v>
      </c>
      <c r="D13" s="249">
        <v>1916</v>
      </c>
      <c r="E13" s="177">
        <v>64</v>
      </c>
      <c r="F13" s="164">
        <f t="shared" si="0"/>
        <v>3.3402922755741122</v>
      </c>
      <c r="G13" s="165">
        <v>1916</v>
      </c>
      <c r="H13" s="177">
        <v>41</v>
      </c>
      <c r="I13" s="164">
        <f t="shared" si="1"/>
        <v>2.1398747390396657</v>
      </c>
      <c r="J13" s="165">
        <v>1913</v>
      </c>
      <c r="K13" s="177">
        <v>33</v>
      </c>
      <c r="L13" s="164">
        <f t="shared" si="2"/>
        <v>1.7250392054364874</v>
      </c>
      <c r="M13" s="177">
        <v>2</v>
      </c>
      <c r="N13" s="164">
        <f t="shared" si="2"/>
        <v>0.10454783063251437</v>
      </c>
    </row>
    <row r="14" spans="1:32" ht="17.100000000000001" customHeight="1" x14ac:dyDescent="0.25">
      <c r="A14" s="724">
        <v>5</v>
      </c>
      <c r="B14" s="93" t="str">
        <f>'9'!B13</f>
        <v>Simpang Renggiang</v>
      </c>
      <c r="C14" s="93" t="str">
        <f>'9'!C13</f>
        <v>Renggiang</v>
      </c>
      <c r="D14" s="249">
        <v>455</v>
      </c>
      <c r="E14" s="177">
        <v>70</v>
      </c>
      <c r="F14" s="164">
        <f t="shared" si="0"/>
        <v>15.384615384615385</v>
      </c>
      <c r="G14" s="165">
        <v>455</v>
      </c>
      <c r="H14" s="177">
        <v>64</v>
      </c>
      <c r="I14" s="164">
        <f t="shared" si="1"/>
        <v>14.065934065934066</v>
      </c>
      <c r="J14" s="165">
        <v>454</v>
      </c>
      <c r="K14" s="177">
        <v>25</v>
      </c>
      <c r="L14" s="164">
        <f t="shared" si="2"/>
        <v>5.5066079295154182</v>
      </c>
      <c r="M14" s="177">
        <v>0</v>
      </c>
      <c r="N14" s="164">
        <f t="shared" si="2"/>
        <v>0</v>
      </c>
    </row>
    <row r="15" spans="1:32" ht="17.100000000000001" customHeight="1" x14ac:dyDescent="0.25">
      <c r="A15" s="724">
        <v>6</v>
      </c>
      <c r="B15" s="93" t="str">
        <f>'9'!B14</f>
        <v>Simpang Pesak</v>
      </c>
      <c r="C15" s="93" t="str">
        <f>'9'!C14</f>
        <v>Simpang Pesak</v>
      </c>
      <c r="D15" s="249">
        <v>514</v>
      </c>
      <c r="E15" s="177">
        <v>53</v>
      </c>
      <c r="F15" s="164">
        <f t="shared" si="0"/>
        <v>10.311284046692606</v>
      </c>
      <c r="G15" s="165">
        <v>514</v>
      </c>
      <c r="H15" s="177">
        <v>33</v>
      </c>
      <c r="I15" s="164">
        <f t="shared" si="1"/>
        <v>6.4202334630350189</v>
      </c>
      <c r="J15" s="165">
        <v>511</v>
      </c>
      <c r="K15" s="177">
        <v>34</v>
      </c>
      <c r="L15" s="164">
        <f t="shared" si="2"/>
        <v>6.6536203522504884</v>
      </c>
      <c r="M15" s="177">
        <v>0</v>
      </c>
      <c r="N15" s="164">
        <f t="shared" si="2"/>
        <v>0</v>
      </c>
    </row>
    <row r="16" spans="1:32" ht="17.100000000000001" customHeight="1" x14ac:dyDescent="0.25">
      <c r="A16" s="724">
        <v>7</v>
      </c>
      <c r="B16" s="93" t="str">
        <f>'9'!B15</f>
        <v>Dendang</v>
      </c>
      <c r="C16" s="93" t="str">
        <f>'9'!C15</f>
        <v>Dendang</v>
      </c>
      <c r="D16" s="249">
        <v>712</v>
      </c>
      <c r="E16" s="177">
        <v>101</v>
      </c>
      <c r="F16" s="164">
        <f t="shared" si="0"/>
        <v>14.185393258426968</v>
      </c>
      <c r="G16" s="165">
        <v>712</v>
      </c>
      <c r="H16" s="177">
        <v>64</v>
      </c>
      <c r="I16" s="164">
        <f t="shared" si="1"/>
        <v>8.9887640449438209</v>
      </c>
      <c r="J16" s="165">
        <v>709</v>
      </c>
      <c r="K16" s="177">
        <v>29</v>
      </c>
      <c r="L16" s="164">
        <f t="shared" si="2"/>
        <v>4.090267983074753</v>
      </c>
      <c r="M16" s="177">
        <v>1</v>
      </c>
      <c r="N16" s="164">
        <f t="shared" si="2"/>
        <v>0.14104372355430184</v>
      </c>
    </row>
    <row r="17" spans="1:14" ht="17.100000000000001" customHeight="1" x14ac:dyDescent="0.25">
      <c r="A17" s="65"/>
      <c r="B17" s="67"/>
      <c r="C17" s="67"/>
      <c r="D17" s="249"/>
      <c r="E17" s="177"/>
      <c r="F17" s="164"/>
      <c r="G17" s="165"/>
      <c r="H17" s="177"/>
      <c r="I17" s="164">
        <f t="shared" si="1"/>
        <v>0</v>
      </c>
      <c r="J17" s="165"/>
      <c r="K17" s="177"/>
      <c r="L17" s="164">
        <f t="shared" si="2"/>
        <v>0</v>
      </c>
      <c r="M17" s="177"/>
      <c r="N17" s="164">
        <f t="shared" si="2"/>
        <v>0</v>
      </c>
    </row>
    <row r="18" spans="1:14" ht="20.100000000000001" customHeight="1" thickBot="1" x14ac:dyDescent="0.3">
      <c r="A18" s="68" t="s">
        <v>476</v>
      </c>
      <c r="B18" s="406"/>
      <c r="C18" s="408"/>
      <c r="D18" s="250">
        <f>SUM(D10:D17)</f>
        <v>7212</v>
      </c>
      <c r="E18" s="243">
        <f>SUM(E10:E17)</f>
        <v>618</v>
      </c>
      <c r="F18" s="242">
        <f t="shared" si="0"/>
        <v>8.5690515806988348</v>
      </c>
      <c r="G18" s="250">
        <f>SUM(G10:G17)</f>
        <v>7202</v>
      </c>
      <c r="H18" s="243">
        <f>SUM(H10:H17)</f>
        <v>360</v>
      </c>
      <c r="I18" s="242">
        <f t="shared" si="1"/>
        <v>4.9986114968064426</v>
      </c>
      <c r="J18" s="250">
        <f>SUM(J10:J17)</f>
        <v>7172</v>
      </c>
      <c r="K18" s="243">
        <f>SUM(K10:K17)</f>
        <v>256</v>
      </c>
      <c r="L18" s="242">
        <f t="shared" si="2"/>
        <v>3.5694366982710544</v>
      </c>
      <c r="M18" s="243">
        <f>SUM(M10:M17)</f>
        <v>3</v>
      </c>
      <c r="N18" s="242">
        <f t="shared" si="2"/>
        <v>4.1829336307863917E-2</v>
      </c>
    </row>
    <row r="20" spans="1:14" ht="20.100000000000001" customHeight="1" x14ac:dyDescent="0.25">
      <c r="A20" s="63" t="s">
        <v>386</v>
      </c>
    </row>
    <row r="21" spans="1:14" x14ac:dyDescent="0.2">
      <c r="A21" s="236"/>
      <c r="D21" s="63" t="s">
        <v>1311</v>
      </c>
      <c r="G21" s="859" t="s">
        <v>1311</v>
      </c>
      <c r="J21" s="859" t="s">
        <v>1311</v>
      </c>
    </row>
  </sheetData>
  <mergeCells count="10">
    <mergeCell ref="M7:N7"/>
    <mergeCell ref="H7:I7"/>
    <mergeCell ref="J7:J8"/>
    <mergeCell ref="K7:L7"/>
    <mergeCell ref="A7:A8"/>
    <mergeCell ref="B7:B8"/>
    <mergeCell ref="C7:C8"/>
    <mergeCell ref="D7:D8"/>
    <mergeCell ref="E7:F7"/>
    <mergeCell ref="G7:G8"/>
  </mergeCells>
  <printOptions horizontalCentered="1"/>
  <pageMargins left="0.90551181102362199" right="0.90551181102362199" top="1.14173228346457" bottom="0.90551181102362199" header="0" footer="0"/>
  <pageSetup paperSize="9" scale="56" orientation="landscape" horizontalDpi="300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  <pageSetUpPr fitToPage="1"/>
  </sheetPr>
  <dimension ref="A1:X23"/>
  <sheetViews>
    <sheetView topLeftCell="J1" zoomScaleNormal="100" workbookViewId="0">
      <selection activeCell="O15" sqref="O15"/>
    </sheetView>
  </sheetViews>
  <sheetFormatPr defaultColWidth="21.7109375" defaultRowHeight="15" x14ac:dyDescent="0.25"/>
  <cols>
    <col min="1" max="1" width="5.7109375" style="63" customWidth="1"/>
    <col min="2" max="3" width="21.7109375" style="63" customWidth="1"/>
    <col min="4" max="24" width="14.5703125" style="63" customWidth="1"/>
    <col min="25" max="253" width="9.140625" style="63" customWidth="1"/>
    <col min="254" max="254" width="5.7109375" style="63" customWidth="1"/>
    <col min="255" max="256" width="21.7109375" style="63"/>
    <col min="257" max="257" width="5.7109375" style="63" customWidth="1"/>
    <col min="258" max="259" width="21.7109375" style="63"/>
    <col min="260" max="280" width="11.7109375" style="63" customWidth="1"/>
    <col min="281" max="509" width="9.140625" style="63" customWidth="1"/>
    <col min="510" max="510" width="5.7109375" style="63" customWidth="1"/>
    <col min="511" max="512" width="21.7109375" style="63"/>
    <col min="513" max="513" width="5.7109375" style="63" customWidth="1"/>
    <col min="514" max="515" width="21.7109375" style="63"/>
    <col min="516" max="536" width="11.7109375" style="63" customWidth="1"/>
    <col min="537" max="765" width="9.140625" style="63" customWidth="1"/>
    <col min="766" max="766" width="5.7109375" style="63" customWidth="1"/>
    <col min="767" max="768" width="21.7109375" style="63"/>
    <col min="769" max="769" width="5.7109375" style="63" customWidth="1"/>
    <col min="770" max="771" width="21.7109375" style="63"/>
    <col min="772" max="792" width="11.7109375" style="63" customWidth="1"/>
    <col min="793" max="1021" width="9.140625" style="63" customWidth="1"/>
    <col min="1022" max="1022" width="5.7109375" style="63" customWidth="1"/>
    <col min="1023" max="1024" width="21.7109375" style="63"/>
    <col min="1025" max="1025" width="5.7109375" style="63" customWidth="1"/>
    <col min="1026" max="1027" width="21.7109375" style="63"/>
    <col min="1028" max="1048" width="11.7109375" style="63" customWidth="1"/>
    <col min="1049" max="1277" width="9.140625" style="63" customWidth="1"/>
    <col min="1278" max="1278" width="5.7109375" style="63" customWidth="1"/>
    <col min="1279" max="1280" width="21.7109375" style="63"/>
    <col min="1281" max="1281" width="5.7109375" style="63" customWidth="1"/>
    <col min="1282" max="1283" width="21.7109375" style="63"/>
    <col min="1284" max="1304" width="11.7109375" style="63" customWidth="1"/>
    <col min="1305" max="1533" width="9.140625" style="63" customWidth="1"/>
    <col min="1534" max="1534" width="5.7109375" style="63" customWidth="1"/>
    <col min="1535" max="1536" width="21.7109375" style="63"/>
    <col min="1537" max="1537" width="5.7109375" style="63" customWidth="1"/>
    <col min="1538" max="1539" width="21.7109375" style="63"/>
    <col min="1540" max="1560" width="11.7109375" style="63" customWidth="1"/>
    <col min="1561" max="1789" width="9.140625" style="63" customWidth="1"/>
    <col min="1790" max="1790" width="5.7109375" style="63" customWidth="1"/>
    <col min="1791" max="1792" width="21.7109375" style="63"/>
    <col min="1793" max="1793" width="5.7109375" style="63" customWidth="1"/>
    <col min="1794" max="1795" width="21.7109375" style="63"/>
    <col min="1796" max="1816" width="11.7109375" style="63" customWidth="1"/>
    <col min="1817" max="2045" width="9.140625" style="63" customWidth="1"/>
    <col min="2046" max="2046" width="5.7109375" style="63" customWidth="1"/>
    <col min="2047" max="2048" width="21.7109375" style="63"/>
    <col min="2049" max="2049" width="5.7109375" style="63" customWidth="1"/>
    <col min="2050" max="2051" width="21.7109375" style="63"/>
    <col min="2052" max="2072" width="11.7109375" style="63" customWidth="1"/>
    <col min="2073" max="2301" width="9.140625" style="63" customWidth="1"/>
    <col min="2302" max="2302" width="5.7109375" style="63" customWidth="1"/>
    <col min="2303" max="2304" width="21.7109375" style="63"/>
    <col min="2305" max="2305" width="5.7109375" style="63" customWidth="1"/>
    <col min="2306" max="2307" width="21.7109375" style="63"/>
    <col min="2308" max="2328" width="11.7109375" style="63" customWidth="1"/>
    <col min="2329" max="2557" width="9.140625" style="63" customWidth="1"/>
    <col min="2558" max="2558" width="5.7109375" style="63" customWidth="1"/>
    <col min="2559" max="2560" width="21.7109375" style="63"/>
    <col min="2561" max="2561" width="5.7109375" style="63" customWidth="1"/>
    <col min="2562" max="2563" width="21.7109375" style="63"/>
    <col min="2564" max="2584" width="11.7109375" style="63" customWidth="1"/>
    <col min="2585" max="2813" width="9.140625" style="63" customWidth="1"/>
    <col min="2814" max="2814" width="5.7109375" style="63" customWidth="1"/>
    <col min="2815" max="2816" width="21.7109375" style="63"/>
    <col min="2817" max="2817" width="5.7109375" style="63" customWidth="1"/>
    <col min="2818" max="2819" width="21.7109375" style="63"/>
    <col min="2820" max="2840" width="11.7109375" style="63" customWidth="1"/>
    <col min="2841" max="3069" width="9.140625" style="63" customWidth="1"/>
    <col min="3070" max="3070" width="5.7109375" style="63" customWidth="1"/>
    <col min="3071" max="3072" width="21.7109375" style="63"/>
    <col min="3073" max="3073" width="5.7109375" style="63" customWidth="1"/>
    <col min="3074" max="3075" width="21.7109375" style="63"/>
    <col min="3076" max="3096" width="11.7109375" style="63" customWidth="1"/>
    <col min="3097" max="3325" width="9.140625" style="63" customWidth="1"/>
    <col min="3326" max="3326" width="5.7109375" style="63" customWidth="1"/>
    <col min="3327" max="3328" width="21.7109375" style="63"/>
    <col min="3329" max="3329" width="5.7109375" style="63" customWidth="1"/>
    <col min="3330" max="3331" width="21.7109375" style="63"/>
    <col min="3332" max="3352" width="11.7109375" style="63" customWidth="1"/>
    <col min="3353" max="3581" width="9.140625" style="63" customWidth="1"/>
    <col min="3582" max="3582" width="5.7109375" style="63" customWidth="1"/>
    <col min="3583" max="3584" width="21.7109375" style="63"/>
    <col min="3585" max="3585" width="5.7109375" style="63" customWidth="1"/>
    <col min="3586" max="3587" width="21.7109375" style="63"/>
    <col min="3588" max="3608" width="11.7109375" style="63" customWidth="1"/>
    <col min="3609" max="3837" width="9.140625" style="63" customWidth="1"/>
    <col min="3838" max="3838" width="5.7109375" style="63" customWidth="1"/>
    <col min="3839" max="3840" width="21.7109375" style="63"/>
    <col min="3841" max="3841" width="5.7109375" style="63" customWidth="1"/>
    <col min="3842" max="3843" width="21.7109375" style="63"/>
    <col min="3844" max="3864" width="11.7109375" style="63" customWidth="1"/>
    <col min="3865" max="4093" width="9.140625" style="63" customWidth="1"/>
    <col min="4094" max="4094" width="5.7109375" style="63" customWidth="1"/>
    <col min="4095" max="4096" width="21.7109375" style="63"/>
    <col min="4097" max="4097" width="5.7109375" style="63" customWidth="1"/>
    <col min="4098" max="4099" width="21.7109375" style="63"/>
    <col min="4100" max="4120" width="11.7109375" style="63" customWidth="1"/>
    <col min="4121" max="4349" width="9.140625" style="63" customWidth="1"/>
    <col min="4350" max="4350" width="5.7109375" style="63" customWidth="1"/>
    <col min="4351" max="4352" width="21.7109375" style="63"/>
    <col min="4353" max="4353" width="5.7109375" style="63" customWidth="1"/>
    <col min="4354" max="4355" width="21.7109375" style="63"/>
    <col min="4356" max="4376" width="11.7109375" style="63" customWidth="1"/>
    <col min="4377" max="4605" width="9.140625" style="63" customWidth="1"/>
    <col min="4606" max="4606" width="5.7109375" style="63" customWidth="1"/>
    <col min="4607" max="4608" width="21.7109375" style="63"/>
    <col min="4609" max="4609" width="5.7109375" style="63" customWidth="1"/>
    <col min="4610" max="4611" width="21.7109375" style="63"/>
    <col min="4612" max="4632" width="11.7109375" style="63" customWidth="1"/>
    <col min="4633" max="4861" width="9.140625" style="63" customWidth="1"/>
    <col min="4862" max="4862" width="5.7109375" style="63" customWidth="1"/>
    <col min="4863" max="4864" width="21.7109375" style="63"/>
    <col min="4865" max="4865" width="5.7109375" style="63" customWidth="1"/>
    <col min="4866" max="4867" width="21.7109375" style="63"/>
    <col min="4868" max="4888" width="11.7109375" style="63" customWidth="1"/>
    <col min="4889" max="5117" width="9.140625" style="63" customWidth="1"/>
    <col min="5118" max="5118" width="5.7109375" style="63" customWidth="1"/>
    <col min="5119" max="5120" width="21.7109375" style="63"/>
    <col min="5121" max="5121" width="5.7109375" style="63" customWidth="1"/>
    <col min="5122" max="5123" width="21.7109375" style="63"/>
    <col min="5124" max="5144" width="11.7109375" style="63" customWidth="1"/>
    <col min="5145" max="5373" width="9.140625" style="63" customWidth="1"/>
    <col min="5374" max="5374" width="5.7109375" style="63" customWidth="1"/>
    <col min="5375" max="5376" width="21.7109375" style="63"/>
    <col min="5377" max="5377" width="5.7109375" style="63" customWidth="1"/>
    <col min="5378" max="5379" width="21.7109375" style="63"/>
    <col min="5380" max="5400" width="11.7109375" style="63" customWidth="1"/>
    <col min="5401" max="5629" width="9.140625" style="63" customWidth="1"/>
    <col min="5630" max="5630" width="5.7109375" style="63" customWidth="1"/>
    <col min="5631" max="5632" width="21.7109375" style="63"/>
    <col min="5633" max="5633" width="5.7109375" style="63" customWidth="1"/>
    <col min="5634" max="5635" width="21.7109375" style="63"/>
    <col min="5636" max="5656" width="11.7109375" style="63" customWidth="1"/>
    <col min="5657" max="5885" width="9.140625" style="63" customWidth="1"/>
    <col min="5886" max="5886" width="5.7109375" style="63" customWidth="1"/>
    <col min="5887" max="5888" width="21.7109375" style="63"/>
    <col min="5889" max="5889" width="5.7109375" style="63" customWidth="1"/>
    <col min="5890" max="5891" width="21.7109375" style="63"/>
    <col min="5892" max="5912" width="11.7109375" style="63" customWidth="1"/>
    <col min="5913" max="6141" width="9.140625" style="63" customWidth="1"/>
    <col min="6142" max="6142" width="5.7109375" style="63" customWidth="1"/>
    <col min="6143" max="6144" width="21.7109375" style="63"/>
    <col min="6145" max="6145" width="5.7109375" style="63" customWidth="1"/>
    <col min="6146" max="6147" width="21.7109375" style="63"/>
    <col min="6148" max="6168" width="11.7109375" style="63" customWidth="1"/>
    <col min="6169" max="6397" width="9.140625" style="63" customWidth="1"/>
    <col min="6398" max="6398" width="5.7109375" style="63" customWidth="1"/>
    <col min="6399" max="6400" width="21.7109375" style="63"/>
    <col min="6401" max="6401" width="5.7109375" style="63" customWidth="1"/>
    <col min="6402" max="6403" width="21.7109375" style="63"/>
    <col min="6404" max="6424" width="11.7109375" style="63" customWidth="1"/>
    <col min="6425" max="6653" width="9.140625" style="63" customWidth="1"/>
    <col min="6654" max="6654" width="5.7109375" style="63" customWidth="1"/>
    <col min="6655" max="6656" width="21.7109375" style="63"/>
    <col min="6657" max="6657" width="5.7109375" style="63" customWidth="1"/>
    <col min="6658" max="6659" width="21.7109375" style="63"/>
    <col min="6660" max="6680" width="11.7109375" style="63" customWidth="1"/>
    <col min="6681" max="6909" width="9.140625" style="63" customWidth="1"/>
    <col min="6910" max="6910" width="5.7109375" style="63" customWidth="1"/>
    <col min="6911" max="6912" width="21.7109375" style="63"/>
    <col min="6913" max="6913" width="5.7109375" style="63" customWidth="1"/>
    <col min="6914" max="6915" width="21.7109375" style="63"/>
    <col min="6916" max="6936" width="11.7109375" style="63" customWidth="1"/>
    <col min="6937" max="7165" width="9.140625" style="63" customWidth="1"/>
    <col min="7166" max="7166" width="5.7109375" style="63" customWidth="1"/>
    <col min="7167" max="7168" width="21.7109375" style="63"/>
    <col min="7169" max="7169" width="5.7109375" style="63" customWidth="1"/>
    <col min="7170" max="7171" width="21.7109375" style="63"/>
    <col min="7172" max="7192" width="11.7109375" style="63" customWidth="1"/>
    <col min="7193" max="7421" width="9.140625" style="63" customWidth="1"/>
    <col min="7422" max="7422" width="5.7109375" style="63" customWidth="1"/>
    <col min="7423" max="7424" width="21.7109375" style="63"/>
    <col min="7425" max="7425" width="5.7109375" style="63" customWidth="1"/>
    <col min="7426" max="7427" width="21.7109375" style="63"/>
    <col min="7428" max="7448" width="11.7109375" style="63" customWidth="1"/>
    <col min="7449" max="7677" width="9.140625" style="63" customWidth="1"/>
    <col min="7678" max="7678" width="5.7109375" style="63" customWidth="1"/>
    <col min="7679" max="7680" width="21.7109375" style="63"/>
    <col min="7681" max="7681" width="5.7109375" style="63" customWidth="1"/>
    <col min="7682" max="7683" width="21.7109375" style="63"/>
    <col min="7684" max="7704" width="11.7109375" style="63" customWidth="1"/>
    <col min="7705" max="7933" width="9.140625" style="63" customWidth="1"/>
    <col min="7934" max="7934" width="5.7109375" style="63" customWidth="1"/>
    <col min="7935" max="7936" width="21.7109375" style="63"/>
    <col min="7937" max="7937" width="5.7109375" style="63" customWidth="1"/>
    <col min="7938" max="7939" width="21.7109375" style="63"/>
    <col min="7940" max="7960" width="11.7109375" style="63" customWidth="1"/>
    <col min="7961" max="8189" width="9.140625" style="63" customWidth="1"/>
    <col min="8190" max="8190" width="5.7109375" style="63" customWidth="1"/>
    <col min="8191" max="8192" width="21.7109375" style="63"/>
    <col min="8193" max="8193" width="5.7109375" style="63" customWidth="1"/>
    <col min="8194" max="8195" width="21.7109375" style="63"/>
    <col min="8196" max="8216" width="11.7109375" style="63" customWidth="1"/>
    <col min="8217" max="8445" width="9.140625" style="63" customWidth="1"/>
    <col min="8446" max="8446" width="5.7109375" style="63" customWidth="1"/>
    <col min="8447" max="8448" width="21.7109375" style="63"/>
    <col min="8449" max="8449" width="5.7109375" style="63" customWidth="1"/>
    <col min="8450" max="8451" width="21.7109375" style="63"/>
    <col min="8452" max="8472" width="11.7109375" style="63" customWidth="1"/>
    <col min="8473" max="8701" width="9.140625" style="63" customWidth="1"/>
    <col min="8702" max="8702" width="5.7109375" style="63" customWidth="1"/>
    <col min="8703" max="8704" width="21.7109375" style="63"/>
    <col min="8705" max="8705" width="5.7109375" style="63" customWidth="1"/>
    <col min="8706" max="8707" width="21.7109375" style="63"/>
    <col min="8708" max="8728" width="11.7109375" style="63" customWidth="1"/>
    <col min="8729" max="8957" width="9.140625" style="63" customWidth="1"/>
    <col min="8958" max="8958" width="5.7109375" style="63" customWidth="1"/>
    <col min="8959" max="8960" width="21.7109375" style="63"/>
    <col min="8961" max="8961" width="5.7109375" style="63" customWidth="1"/>
    <col min="8962" max="8963" width="21.7109375" style="63"/>
    <col min="8964" max="8984" width="11.7109375" style="63" customWidth="1"/>
    <col min="8985" max="9213" width="9.140625" style="63" customWidth="1"/>
    <col min="9214" max="9214" width="5.7109375" style="63" customWidth="1"/>
    <col min="9215" max="9216" width="21.7109375" style="63"/>
    <col min="9217" max="9217" width="5.7109375" style="63" customWidth="1"/>
    <col min="9218" max="9219" width="21.7109375" style="63"/>
    <col min="9220" max="9240" width="11.7109375" style="63" customWidth="1"/>
    <col min="9241" max="9469" width="9.140625" style="63" customWidth="1"/>
    <col min="9470" max="9470" width="5.7109375" style="63" customWidth="1"/>
    <col min="9471" max="9472" width="21.7109375" style="63"/>
    <col min="9473" max="9473" width="5.7109375" style="63" customWidth="1"/>
    <col min="9474" max="9475" width="21.7109375" style="63"/>
    <col min="9476" max="9496" width="11.7109375" style="63" customWidth="1"/>
    <col min="9497" max="9725" width="9.140625" style="63" customWidth="1"/>
    <col min="9726" max="9726" width="5.7109375" style="63" customWidth="1"/>
    <col min="9727" max="9728" width="21.7109375" style="63"/>
    <col min="9729" max="9729" width="5.7109375" style="63" customWidth="1"/>
    <col min="9730" max="9731" width="21.7109375" style="63"/>
    <col min="9732" max="9752" width="11.7109375" style="63" customWidth="1"/>
    <col min="9753" max="9981" width="9.140625" style="63" customWidth="1"/>
    <col min="9982" max="9982" width="5.7109375" style="63" customWidth="1"/>
    <col min="9983" max="9984" width="21.7109375" style="63"/>
    <col min="9985" max="9985" width="5.7109375" style="63" customWidth="1"/>
    <col min="9986" max="9987" width="21.7109375" style="63"/>
    <col min="9988" max="10008" width="11.7109375" style="63" customWidth="1"/>
    <col min="10009" max="10237" width="9.140625" style="63" customWidth="1"/>
    <col min="10238" max="10238" width="5.7109375" style="63" customWidth="1"/>
    <col min="10239" max="10240" width="21.7109375" style="63"/>
    <col min="10241" max="10241" width="5.7109375" style="63" customWidth="1"/>
    <col min="10242" max="10243" width="21.7109375" style="63"/>
    <col min="10244" max="10264" width="11.7109375" style="63" customWidth="1"/>
    <col min="10265" max="10493" width="9.140625" style="63" customWidth="1"/>
    <col min="10494" max="10494" width="5.7109375" style="63" customWidth="1"/>
    <col min="10495" max="10496" width="21.7109375" style="63"/>
    <col min="10497" max="10497" width="5.7109375" style="63" customWidth="1"/>
    <col min="10498" max="10499" width="21.7109375" style="63"/>
    <col min="10500" max="10520" width="11.7109375" style="63" customWidth="1"/>
    <col min="10521" max="10749" width="9.140625" style="63" customWidth="1"/>
    <col min="10750" max="10750" width="5.7109375" style="63" customWidth="1"/>
    <col min="10751" max="10752" width="21.7109375" style="63"/>
    <col min="10753" max="10753" width="5.7109375" style="63" customWidth="1"/>
    <col min="10754" max="10755" width="21.7109375" style="63"/>
    <col min="10756" max="10776" width="11.7109375" style="63" customWidth="1"/>
    <col min="10777" max="11005" width="9.140625" style="63" customWidth="1"/>
    <col min="11006" max="11006" width="5.7109375" style="63" customWidth="1"/>
    <col min="11007" max="11008" width="21.7109375" style="63"/>
    <col min="11009" max="11009" width="5.7109375" style="63" customWidth="1"/>
    <col min="11010" max="11011" width="21.7109375" style="63"/>
    <col min="11012" max="11032" width="11.7109375" style="63" customWidth="1"/>
    <col min="11033" max="11261" width="9.140625" style="63" customWidth="1"/>
    <col min="11262" max="11262" width="5.7109375" style="63" customWidth="1"/>
    <col min="11263" max="11264" width="21.7109375" style="63"/>
    <col min="11265" max="11265" width="5.7109375" style="63" customWidth="1"/>
    <col min="11266" max="11267" width="21.7109375" style="63"/>
    <col min="11268" max="11288" width="11.7109375" style="63" customWidth="1"/>
    <col min="11289" max="11517" width="9.140625" style="63" customWidth="1"/>
    <col min="11518" max="11518" width="5.7109375" style="63" customWidth="1"/>
    <col min="11519" max="11520" width="21.7109375" style="63"/>
    <col min="11521" max="11521" width="5.7109375" style="63" customWidth="1"/>
    <col min="11522" max="11523" width="21.7109375" style="63"/>
    <col min="11524" max="11544" width="11.7109375" style="63" customWidth="1"/>
    <col min="11545" max="11773" width="9.140625" style="63" customWidth="1"/>
    <col min="11774" max="11774" width="5.7109375" style="63" customWidth="1"/>
    <col min="11775" max="11776" width="21.7109375" style="63"/>
    <col min="11777" max="11777" width="5.7109375" style="63" customWidth="1"/>
    <col min="11778" max="11779" width="21.7109375" style="63"/>
    <col min="11780" max="11800" width="11.7109375" style="63" customWidth="1"/>
    <col min="11801" max="12029" width="9.140625" style="63" customWidth="1"/>
    <col min="12030" max="12030" width="5.7109375" style="63" customWidth="1"/>
    <col min="12031" max="12032" width="21.7109375" style="63"/>
    <col min="12033" max="12033" width="5.7109375" style="63" customWidth="1"/>
    <col min="12034" max="12035" width="21.7109375" style="63"/>
    <col min="12036" max="12056" width="11.7109375" style="63" customWidth="1"/>
    <col min="12057" max="12285" width="9.140625" style="63" customWidth="1"/>
    <col min="12286" max="12286" width="5.7109375" style="63" customWidth="1"/>
    <col min="12287" max="12288" width="21.7109375" style="63"/>
    <col min="12289" max="12289" width="5.7109375" style="63" customWidth="1"/>
    <col min="12290" max="12291" width="21.7109375" style="63"/>
    <col min="12292" max="12312" width="11.7109375" style="63" customWidth="1"/>
    <col min="12313" max="12541" width="9.140625" style="63" customWidth="1"/>
    <col min="12542" max="12542" width="5.7109375" style="63" customWidth="1"/>
    <col min="12543" max="12544" width="21.7109375" style="63"/>
    <col min="12545" max="12545" width="5.7109375" style="63" customWidth="1"/>
    <col min="12546" max="12547" width="21.7109375" style="63"/>
    <col min="12548" max="12568" width="11.7109375" style="63" customWidth="1"/>
    <col min="12569" max="12797" width="9.140625" style="63" customWidth="1"/>
    <col min="12798" max="12798" width="5.7109375" style="63" customWidth="1"/>
    <col min="12799" max="12800" width="21.7109375" style="63"/>
    <col min="12801" max="12801" width="5.7109375" style="63" customWidth="1"/>
    <col min="12802" max="12803" width="21.7109375" style="63"/>
    <col min="12804" max="12824" width="11.7109375" style="63" customWidth="1"/>
    <col min="12825" max="13053" width="9.140625" style="63" customWidth="1"/>
    <col min="13054" max="13054" width="5.7109375" style="63" customWidth="1"/>
    <col min="13055" max="13056" width="21.7109375" style="63"/>
    <col min="13057" max="13057" width="5.7109375" style="63" customWidth="1"/>
    <col min="13058" max="13059" width="21.7109375" style="63"/>
    <col min="13060" max="13080" width="11.7109375" style="63" customWidth="1"/>
    <col min="13081" max="13309" width="9.140625" style="63" customWidth="1"/>
    <col min="13310" max="13310" width="5.7109375" style="63" customWidth="1"/>
    <col min="13311" max="13312" width="21.7109375" style="63"/>
    <col min="13313" max="13313" width="5.7109375" style="63" customWidth="1"/>
    <col min="13314" max="13315" width="21.7109375" style="63"/>
    <col min="13316" max="13336" width="11.7109375" style="63" customWidth="1"/>
    <col min="13337" max="13565" width="9.140625" style="63" customWidth="1"/>
    <col min="13566" max="13566" width="5.7109375" style="63" customWidth="1"/>
    <col min="13567" max="13568" width="21.7109375" style="63"/>
    <col min="13569" max="13569" width="5.7109375" style="63" customWidth="1"/>
    <col min="13570" max="13571" width="21.7109375" style="63"/>
    <col min="13572" max="13592" width="11.7109375" style="63" customWidth="1"/>
    <col min="13593" max="13821" width="9.140625" style="63" customWidth="1"/>
    <col min="13822" max="13822" width="5.7109375" style="63" customWidth="1"/>
    <col min="13823" max="13824" width="21.7109375" style="63"/>
    <col min="13825" max="13825" width="5.7109375" style="63" customWidth="1"/>
    <col min="13826" max="13827" width="21.7109375" style="63"/>
    <col min="13828" max="13848" width="11.7109375" style="63" customWidth="1"/>
    <col min="13849" max="14077" width="9.140625" style="63" customWidth="1"/>
    <col min="14078" max="14078" width="5.7109375" style="63" customWidth="1"/>
    <col min="14079" max="14080" width="21.7109375" style="63"/>
    <col min="14081" max="14081" width="5.7109375" style="63" customWidth="1"/>
    <col min="14082" max="14083" width="21.7109375" style="63"/>
    <col min="14084" max="14104" width="11.7109375" style="63" customWidth="1"/>
    <col min="14105" max="14333" width="9.140625" style="63" customWidth="1"/>
    <col min="14334" max="14334" width="5.7109375" style="63" customWidth="1"/>
    <col min="14335" max="14336" width="21.7109375" style="63"/>
    <col min="14337" max="14337" width="5.7109375" style="63" customWidth="1"/>
    <col min="14338" max="14339" width="21.7109375" style="63"/>
    <col min="14340" max="14360" width="11.7109375" style="63" customWidth="1"/>
    <col min="14361" max="14589" width="9.140625" style="63" customWidth="1"/>
    <col min="14590" max="14590" width="5.7109375" style="63" customWidth="1"/>
    <col min="14591" max="14592" width="21.7109375" style="63"/>
    <col min="14593" max="14593" width="5.7109375" style="63" customWidth="1"/>
    <col min="14594" max="14595" width="21.7109375" style="63"/>
    <col min="14596" max="14616" width="11.7109375" style="63" customWidth="1"/>
    <col min="14617" max="14845" width="9.140625" style="63" customWidth="1"/>
    <col min="14846" max="14846" width="5.7109375" style="63" customWidth="1"/>
    <col min="14847" max="14848" width="21.7109375" style="63"/>
    <col min="14849" max="14849" width="5.7109375" style="63" customWidth="1"/>
    <col min="14850" max="14851" width="21.7109375" style="63"/>
    <col min="14852" max="14872" width="11.7109375" style="63" customWidth="1"/>
    <col min="14873" max="15101" width="9.140625" style="63" customWidth="1"/>
    <col min="15102" max="15102" width="5.7109375" style="63" customWidth="1"/>
    <col min="15103" max="15104" width="21.7109375" style="63"/>
    <col min="15105" max="15105" width="5.7109375" style="63" customWidth="1"/>
    <col min="15106" max="15107" width="21.7109375" style="63"/>
    <col min="15108" max="15128" width="11.7109375" style="63" customWidth="1"/>
    <col min="15129" max="15357" width="9.140625" style="63" customWidth="1"/>
    <col min="15358" max="15358" width="5.7109375" style="63" customWidth="1"/>
    <col min="15359" max="15360" width="21.7109375" style="63"/>
    <col min="15361" max="15361" width="5.7109375" style="63" customWidth="1"/>
    <col min="15362" max="15363" width="21.7109375" style="63"/>
    <col min="15364" max="15384" width="11.7109375" style="63" customWidth="1"/>
    <col min="15385" max="15613" width="9.140625" style="63" customWidth="1"/>
    <col min="15614" max="15614" width="5.7109375" style="63" customWidth="1"/>
    <col min="15615" max="15616" width="21.7109375" style="63"/>
    <col min="15617" max="15617" width="5.7109375" style="63" customWidth="1"/>
    <col min="15618" max="15619" width="21.7109375" style="63"/>
    <col min="15620" max="15640" width="11.7109375" style="63" customWidth="1"/>
    <col min="15641" max="15869" width="9.140625" style="63" customWidth="1"/>
    <col min="15870" max="15870" width="5.7109375" style="63" customWidth="1"/>
    <col min="15871" max="15872" width="21.7109375" style="63"/>
    <col min="15873" max="15873" width="5.7109375" style="63" customWidth="1"/>
    <col min="15874" max="15875" width="21.7109375" style="63"/>
    <col min="15876" max="15896" width="11.7109375" style="63" customWidth="1"/>
    <col min="15897" max="16125" width="9.140625" style="63" customWidth="1"/>
    <col min="16126" max="16126" width="5.7109375" style="63" customWidth="1"/>
    <col min="16127" max="16128" width="21.7109375" style="63"/>
    <col min="16129" max="16129" width="5.7109375" style="63" customWidth="1"/>
    <col min="16130" max="16131" width="21.7109375" style="63"/>
    <col min="16132" max="16152" width="11.7109375" style="63" customWidth="1"/>
    <col min="16153" max="16381" width="9.140625" style="63" customWidth="1"/>
    <col min="16382" max="16382" width="5.7109375" style="63" customWidth="1"/>
    <col min="16383" max="16384" width="21.7109375" style="63"/>
  </cols>
  <sheetData>
    <row r="1" spans="1:24" ht="15.75" x14ac:dyDescent="0.25">
      <c r="A1" s="217" t="s">
        <v>744</v>
      </c>
    </row>
    <row r="3" spans="1:24" ht="15.75" x14ac:dyDescent="0.25">
      <c r="A3" s="1188" t="s">
        <v>709</v>
      </c>
      <c r="B3" s="1188"/>
      <c r="C3" s="1188"/>
      <c r="D3" s="1188"/>
      <c r="E3" s="1188"/>
      <c r="F3" s="1188"/>
      <c r="G3" s="1188"/>
      <c r="H3" s="1188"/>
      <c r="I3" s="1188"/>
      <c r="J3" s="1188"/>
      <c r="K3" s="1188"/>
      <c r="L3" s="1188"/>
      <c r="M3" s="1188"/>
      <c r="N3" s="1188"/>
      <c r="O3" s="1188"/>
      <c r="P3" s="1188"/>
      <c r="Q3" s="1188"/>
      <c r="R3" s="1188"/>
      <c r="S3" s="1188"/>
      <c r="T3" s="1188"/>
      <c r="U3" s="1188"/>
      <c r="V3" s="1188"/>
      <c r="W3" s="1188"/>
      <c r="X3" s="1188"/>
    </row>
    <row r="4" spans="1:24" ht="15.75" x14ac:dyDescent="0.25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427" t="str">
        <f>'1'!$E$5</f>
        <v>KABUPATEN</v>
      </c>
      <c r="L4" s="428" t="str">
        <f>'1'!$F$5</f>
        <v>BELITUNG TIMUR</v>
      </c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</row>
    <row r="5" spans="1:24" ht="15.75" x14ac:dyDescent="0.25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427" t="str">
        <f>'1'!$E$6</f>
        <v>TAHUN</v>
      </c>
      <c r="L5" s="428">
        <f>'1'!$F$6</f>
        <v>2023</v>
      </c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</row>
    <row r="6" spans="1:24" ht="15.75" thickBot="1" x14ac:dyDescent="0.3">
      <c r="M6" s="64"/>
      <c r="N6" s="64"/>
      <c r="O6" s="64"/>
    </row>
    <row r="7" spans="1:24" ht="19.5" customHeight="1" x14ac:dyDescent="0.25">
      <c r="A7" s="1190" t="s">
        <v>2</v>
      </c>
      <c r="B7" s="1190" t="s">
        <v>253</v>
      </c>
      <c r="C7" s="1190" t="s">
        <v>407</v>
      </c>
      <c r="D7" s="1180" t="s">
        <v>710</v>
      </c>
      <c r="E7" s="1181"/>
      <c r="F7" s="1181"/>
      <c r="G7" s="1181"/>
      <c r="H7" s="1181"/>
      <c r="I7" s="1181"/>
      <c r="J7" s="1181"/>
      <c r="K7" s="1181"/>
      <c r="L7" s="1181"/>
      <c r="M7" s="1170" t="s">
        <v>1235</v>
      </c>
      <c r="N7" s="1170"/>
      <c r="O7" s="1170"/>
      <c r="P7" s="1228" t="s">
        <v>711</v>
      </c>
      <c r="Q7" s="1210"/>
      <c r="R7" s="1210"/>
      <c r="S7" s="1210"/>
      <c r="T7" s="1210"/>
      <c r="U7" s="1210"/>
      <c r="V7" s="1210"/>
      <c r="W7" s="1210"/>
      <c r="X7" s="1209"/>
    </row>
    <row r="8" spans="1:24" ht="46.5" customHeight="1" x14ac:dyDescent="0.25">
      <c r="A8" s="1164"/>
      <c r="B8" s="1164"/>
      <c r="C8" s="1164"/>
      <c r="D8" s="1243" t="s">
        <v>712</v>
      </c>
      <c r="E8" s="1243"/>
      <c r="F8" s="1243"/>
      <c r="G8" s="1243" t="s">
        <v>713</v>
      </c>
      <c r="H8" s="1243"/>
      <c r="I8" s="1243"/>
      <c r="J8" s="1243" t="s">
        <v>714</v>
      </c>
      <c r="K8" s="1243"/>
      <c r="L8" s="1361"/>
      <c r="M8" s="1243"/>
      <c r="N8" s="1243"/>
      <c r="O8" s="1243"/>
      <c r="P8" s="1243" t="s">
        <v>715</v>
      </c>
      <c r="Q8" s="1243"/>
      <c r="R8" s="1243"/>
      <c r="S8" s="1243" t="s">
        <v>716</v>
      </c>
      <c r="T8" s="1243"/>
      <c r="U8" s="1243"/>
      <c r="V8" s="1243" t="s">
        <v>717</v>
      </c>
      <c r="W8" s="1243"/>
      <c r="X8" s="1243"/>
    </row>
    <row r="9" spans="1:24" ht="61.9" customHeight="1" x14ac:dyDescent="0.25">
      <c r="A9" s="1165"/>
      <c r="B9" s="1165"/>
      <c r="C9" s="1165"/>
      <c r="D9" s="583" t="s">
        <v>718</v>
      </c>
      <c r="E9" s="581" t="s">
        <v>719</v>
      </c>
      <c r="F9" s="581" t="s">
        <v>27</v>
      </c>
      <c r="G9" s="583" t="s">
        <v>718</v>
      </c>
      <c r="H9" s="581" t="s">
        <v>719</v>
      </c>
      <c r="I9" s="581" t="s">
        <v>27</v>
      </c>
      <c r="J9" s="583" t="s">
        <v>718</v>
      </c>
      <c r="K9" s="581" t="s">
        <v>719</v>
      </c>
      <c r="L9" s="581" t="s">
        <v>27</v>
      </c>
      <c r="M9" s="583" t="s">
        <v>255</v>
      </c>
      <c r="N9" s="581" t="s">
        <v>719</v>
      </c>
      <c r="O9" s="581" t="s">
        <v>27</v>
      </c>
      <c r="P9" s="590" t="s">
        <v>255</v>
      </c>
      <c r="Q9" s="581" t="s">
        <v>719</v>
      </c>
      <c r="R9" s="581" t="s">
        <v>27</v>
      </c>
      <c r="S9" s="590" t="s">
        <v>255</v>
      </c>
      <c r="T9" s="581" t="s">
        <v>719</v>
      </c>
      <c r="U9" s="581" t="s">
        <v>27</v>
      </c>
      <c r="V9" s="590" t="s">
        <v>255</v>
      </c>
      <c r="W9" s="581" t="s">
        <v>719</v>
      </c>
      <c r="X9" s="581" t="s">
        <v>27</v>
      </c>
    </row>
    <row r="10" spans="1:24" s="747" customFormat="1" ht="18" customHeight="1" x14ac:dyDescent="0.25">
      <c r="A10" s="745">
        <v>1</v>
      </c>
      <c r="B10" s="745">
        <v>2</v>
      </c>
      <c r="C10" s="745">
        <v>3</v>
      </c>
      <c r="D10" s="745">
        <v>4</v>
      </c>
      <c r="E10" s="745">
        <v>5</v>
      </c>
      <c r="F10" s="745">
        <v>6</v>
      </c>
      <c r="G10" s="745">
        <v>7</v>
      </c>
      <c r="H10" s="745">
        <v>8</v>
      </c>
      <c r="I10" s="745">
        <v>9</v>
      </c>
      <c r="J10" s="745">
        <v>10</v>
      </c>
      <c r="K10" s="745">
        <v>11</v>
      </c>
      <c r="L10" s="745">
        <v>12</v>
      </c>
      <c r="M10" s="745">
        <v>13</v>
      </c>
      <c r="N10" s="745">
        <v>14</v>
      </c>
      <c r="O10" s="745">
        <v>15</v>
      </c>
      <c r="P10" s="745">
        <v>16</v>
      </c>
      <c r="Q10" s="745">
        <v>17</v>
      </c>
      <c r="R10" s="745">
        <v>18</v>
      </c>
      <c r="S10" s="745">
        <v>19</v>
      </c>
      <c r="T10" s="745">
        <v>20</v>
      </c>
      <c r="U10" s="745">
        <v>21</v>
      </c>
      <c r="V10" s="745">
        <v>22</v>
      </c>
      <c r="W10" s="745">
        <v>23</v>
      </c>
      <c r="X10" s="745">
        <v>24</v>
      </c>
    </row>
    <row r="11" spans="1:24" ht="17.100000000000001" customHeight="1" x14ac:dyDescent="0.25">
      <c r="A11" s="725">
        <v>1</v>
      </c>
      <c r="B11" s="93" t="str">
        <f>'9'!B9</f>
        <v>Manggar</v>
      </c>
      <c r="C11" s="93" t="str">
        <f>'9'!C9</f>
        <v>Manggar</v>
      </c>
      <c r="D11" s="101">
        <v>699</v>
      </c>
      <c r="E11" s="101">
        <v>699</v>
      </c>
      <c r="F11" s="888">
        <f>IFERROR(E11/D11*100,0)</f>
        <v>100</v>
      </c>
      <c r="G11" s="101">
        <v>666</v>
      </c>
      <c r="H11" s="101">
        <v>666</v>
      </c>
      <c r="I11" s="888">
        <f t="shared" ref="I11:I19" si="0">IFERROR(H11/G11*100,0)</f>
        <v>100</v>
      </c>
      <c r="J11" s="101">
        <v>684</v>
      </c>
      <c r="K11" s="101">
        <v>684</v>
      </c>
      <c r="L11" s="888">
        <f t="shared" ref="L11:L19" si="1">IFERROR(K11/J11*100,0)</f>
        <v>100</v>
      </c>
      <c r="M11" s="101">
        <v>6257</v>
      </c>
      <c r="N11" s="101">
        <v>6257</v>
      </c>
      <c r="O11" s="888">
        <f t="shared" ref="O11:O19" si="2">IFERROR(N11/M11*100,0)</f>
        <v>100</v>
      </c>
      <c r="P11" s="101">
        <v>31</v>
      </c>
      <c r="Q11" s="101">
        <v>31</v>
      </c>
      <c r="R11" s="888">
        <f t="shared" ref="R11:R19" si="3">IFERROR(Q11/P11*100,0)</f>
        <v>100</v>
      </c>
      <c r="S11" s="101">
        <v>7</v>
      </c>
      <c r="T11" s="101">
        <v>7</v>
      </c>
      <c r="U11" s="888">
        <f t="shared" ref="U11:U19" si="4">IFERROR(T11/S11*100,0)</f>
        <v>100</v>
      </c>
      <c r="V11" s="101">
        <v>6</v>
      </c>
      <c r="W11" s="101">
        <v>6</v>
      </c>
      <c r="X11" s="888">
        <f t="shared" ref="X11:X19" si="5">IFERROR(W11/V11*100,0)</f>
        <v>100</v>
      </c>
    </row>
    <row r="12" spans="1:24" ht="17.100000000000001" customHeight="1" x14ac:dyDescent="0.25">
      <c r="A12" s="724">
        <v>2</v>
      </c>
      <c r="B12" s="93" t="str">
        <f>'9'!B10</f>
        <v>Damar</v>
      </c>
      <c r="C12" s="93" t="str">
        <f>'9'!C10</f>
        <v>Mengkubang</v>
      </c>
      <c r="D12" s="101">
        <v>217</v>
      </c>
      <c r="E12" s="101">
        <v>217</v>
      </c>
      <c r="F12" s="888">
        <f t="shared" ref="F12:F19" si="6">IFERROR(E12/D12*100,0)</f>
        <v>100</v>
      </c>
      <c r="G12" s="101">
        <v>199</v>
      </c>
      <c r="H12" s="101">
        <v>199</v>
      </c>
      <c r="I12" s="888">
        <f t="shared" si="0"/>
        <v>100</v>
      </c>
      <c r="J12" s="101">
        <v>142</v>
      </c>
      <c r="K12" s="101">
        <v>142</v>
      </c>
      <c r="L12" s="888">
        <f t="shared" si="1"/>
        <v>100</v>
      </c>
      <c r="M12" s="101">
        <v>1992</v>
      </c>
      <c r="N12" s="101">
        <v>1992</v>
      </c>
      <c r="O12" s="888">
        <f t="shared" si="2"/>
        <v>100</v>
      </c>
      <c r="P12" s="101">
        <v>9</v>
      </c>
      <c r="Q12" s="101">
        <v>9</v>
      </c>
      <c r="R12" s="888">
        <f t="shared" si="3"/>
        <v>100</v>
      </c>
      <c r="S12" s="101">
        <v>2</v>
      </c>
      <c r="T12" s="101">
        <v>2</v>
      </c>
      <c r="U12" s="888">
        <f t="shared" si="4"/>
        <v>100</v>
      </c>
      <c r="V12" s="101">
        <v>2</v>
      </c>
      <c r="W12" s="101">
        <v>2</v>
      </c>
      <c r="X12" s="888">
        <f t="shared" si="5"/>
        <v>100</v>
      </c>
    </row>
    <row r="13" spans="1:24" ht="17.100000000000001" customHeight="1" x14ac:dyDescent="0.25">
      <c r="A13" s="724">
        <v>3</v>
      </c>
      <c r="B13" s="93" t="str">
        <f>'9'!B11</f>
        <v>Kelapa Kampit</v>
      </c>
      <c r="C13" s="93" t="str">
        <f>'9'!C11</f>
        <v>Kelapa Kampit</v>
      </c>
      <c r="D13" s="101">
        <v>305</v>
      </c>
      <c r="E13" s="101">
        <v>305</v>
      </c>
      <c r="F13" s="888">
        <f t="shared" si="6"/>
        <v>100</v>
      </c>
      <c r="G13" s="101">
        <v>289</v>
      </c>
      <c r="H13" s="101">
        <v>289</v>
      </c>
      <c r="I13" s="888">
        <f t="shared" si="0"/>
        <v>100</v>
      </c>
      <c r="J13" s="101">
        <v>279</v>
      </c>
      <c r="K13" s="101">
        <v>279</v>
      </c>
      <c r="L13" s="888">
        <f t="shared" si="1"/>
        <v>100</v>
      </c>
      <c r="M13" s="101">
        <v>2810</v>
      </c>
      <c r="N13" s="101">
        <v>2810</v>
      </c>
      <c r="O13" s="888">
        <f t="shared" si="2"/>
        <v>100</v>
      </c>
      <c r="P13" s="101">
        <v>17</v>
      </c>
      <c r="Q13" s="101">
        <v>17</v>
      </c>
      <c r="R13" s="888">
        <f t="shared" si="3"/>
        <v>100</v>
      </c>
      <c r="S13" s="101">
        <v>5</v>
      </c>
      <c r="T13" s="101">
        <v>5</v>
      </c>
      <c r="U13" s="888">
        <f t="shared" si="4"/>
        <v>100</v>
      </c>
      <c r="V13" s="101">
        <v>2</v>
      </c>
      <c r="W13" s="101">
        <v>2</v>
      </c>
      <c r="X13" s="888">
        <f t="shared" si="5"/>
        <v>100</v>
      </c>
    </row>
    <row r="14" spans="1:24" ht="17.100000000000001" customHeight="1" x14ac:dyDescent="0.25">
      <c r="A14" s="724">
        <v>4</v>
      </c>
      <c r="B14" s="93" t="str">
        <f>'9'!B12</f>
        <v>Gantung</v>
      </c>
      <c r="C14" s="93" t="str">
        <f>'9'!C12</f>
        <v>Gantung</v>
      </c>
      <c r="D14" s="101">
        <v>522</v>
      </c>
      <c r="E14" s="101">
        <v>522</v>
      </c>
      <c r="F14" s="888">
        <f t="shared" si="6"/>
        <v>100</v>
      </c>
      <c r="G14" s="101">
        <v>472</v>
      </c>
      <c r="H14" s="101">
        <v>472</v>
      </c>
      <c r="I14" s="888">
        <f t="shared" si="0"/>
        <v>100</v>
      </c>
      <c r="J14" s="101">
        <v>265</v>
      </c>
      <c r="K14" s="101">
        <v>265</v>
      </c>
      <c r="L14" s="888">
        <f t="shared" si="1"/>
        <v>100</v>
      </c>
      <c r="M14" s="101">
        <v>4616</v>
      </c>
      <c r="N14" s="101">
        <v>4616</v>
      </c>
      <c r="O14" s="888">
        <f t="shared" si="2"/>
        <v>100</v>
      </c>
      <c r="P14" s="101">
        <v>21</v>
      </c>
      <c r="Q14" s="101">
        <v>21</v>
      </c>
      <c r="R14" s="888">
        <f t="shared" si="3"/>
        <v>100</v>
      </c>
      <c r="S14" s="101">
        <v>5</v>
      </c>
      <c r="T14" s="101">
        <v>5</v>
      </c>
      <c r="U14" s="888">
        <f t="shared" si="4"/>
        <v>100</v>
      </c>
      <c r="V14" s="101">
        <v>2</v>
      </c>
      <c r="W14" s="101">
        <v>2</v>
      </c>
      <c r="X14" s="888">
        <f t="shared" si="5"/>
        <v>100</v>
      </c>
    </row>
    <row r="15" spans="1:24" ht="17.100000000000001" customHeight="1" x14ac:dyDescent="0.25">
      <c r="A15" s="724">
        <v>5</v>
      </c>
      <c r="B15" s="93" t="str">
        <f>'9'!B13</f>
        <v>Simpang Renggiang</v>
      </c>
      <c r="C15" s="93" t="str">
        <f>'9'!C13</f>
        <v>Renggiang</v>
      </c>
      <c r="D15" s="101">
        <v>107</v>
      </c>
      <c r="E15" s="101">
        <v>107</v>
      </c>
      <c r="F15" s="888">
        <f t="shared" si="6"/>
        <v>100</v>
      </c>
      <c r="G15" s="101">
        <v>119</v>
      </c>
      <c r="H15" s="101">
        <v>119</v>
      </c>
      <c r="I15" s="888">
        <f t="shared" si="0"/>
        <v>100</v>
      </c>
      <c r="J15" s="101">
        <v>41</v>
      </c>
      <c r="K15" s="101">
        <v>41</v>
      </c>
      <c r="L15" s="888">
        <f t="shared" si="1"/>
        <v>100</v>
      </c>
      <c r="M15" s="101">
        <v>1018</v>
      </c>
      <c r="N15" s="101">
        <v>1011</v>
      </c>
      <c r="O15" s="888">
        <f t="shared" si="2"/>
        <v>99.312377210216113</v>
      </c>
      <c r="P15" s="101">
        <v>8</v>
      </c>
      <c r="Q15" s="101">
        <v>8</v>
      </c>
      <c r="R15" s="888">
        <f t="shared" si="3"/>
        <v>100</v>
      </c>
      <c r="S15" s="101">
        <v>2</v>
      </c>
      <c r="T15" s="101">
        <v>2</v>
      </c>
      <c r="U15" s="888">
        <f t="shared" si="4"/>
        <v>100</v>
      </c>
      <c r="V15" s="101">
        <v>1</v>
      </c>
      <c r="W15" s="101">
        <v>1</v>
      </c>
      <c r="X15" s="888">
        <f t="shared" si="5"/>
        <v>100</v>
      </c>
    </row>
    <row r="16" spans="1:24" ht="17.100000000000001" customHeight="1" x14ac:dyDescent="0.25">
      <c r="A16" s="724">
        <v>6</v>
      </c>
      <c r="B16" s="93" t="str">
        <f>'9'!B14</f>
        <v>Simpang Pesak</v>
      </c>
      <c r="C16" s="93" t="str">
        <f>'9'!C14</f>
        <v>Simpang Pesak</v>
      </c>
      <c r="D16" s="101">
        <v>163</v>
      </c>
      <c r="E16" s="101">
        <v>163</v>
      </c>
      <c r="F16" s="888">
        <f t="shared" si="6"/>
        <v>100</v>
      </c>
      <c r="G16" s="101">
        <v>112</v>
      </c>
      <c r="H16" s="101">
        <v>112</v>
      </c>
      <c r="I16" s="888">
        <f t="shared" si="0"/>
        <v>100</v>
      </c>
      <c r="J16" s="101">
        <v>136</v>
      </c>
      <c r="K16" s="101">
        <v>136</v>
      </c>
      <c r="L16" s="888">
        <f t="shared" si="1"/>
        <v>100</v>
      </c>
      <c r="M16" s="101">
        <v>1306</v>
      </c>
      <c r="N16" s="101">
        <v>1306</v>
      </c>
      <c r="O16" s="888">
        <f t="shared" si="2"/>
        <v>100</v>
      </c>
      <c r="P16" s="101">
        <v>10</v>
      </c>
      <c r="Q16" s="101">
        <v>10</v>
      </c>
      <c r="R16" s="888">
        <f t="shared" si="3"/>
        <v>100</v>
      </c>
      <c r="S16" s="101">
        <v>2</v>
      </c>
      <c r="T16" s="101">
        <v>2</v>
      </c>
      <c r="U16" s="888">
        <f t="shared" si="4"/>
        <v>100</v>
      </c>
      <c r="V16" s="101">
        <v>1</v>
      </c>
      <c r="W16" s="101">
        <v>1</v>
      </c>
      <c r="X16" s="888">
        <f t="shared" si="5"/>
        <v>100</v>
      </c>
    </row>
    <row r="17" spans="1:24" ht="17.100000000000001" customHeight="1" x14ac:dyDescent="0.25">
      <c r="A17" s="724">
        <v>7</v>
      </c>
      <c r="B17" s="93" t="str">
        <f>'9'!B15</f>
        <v>Dendang</v>
      </c>
      <c r="C17" s="93" t="str">
        <f>'9'!C15</f>
        <v>Dendang</v>
      </c>
      <c r="D17" s="101">
        <v>201</v>
      </c>
      <c r="E17" s="101">
        <v>201</v>
      </c>
      <c r="F17" s="888">
        <f t="shared" si="6"/>
        <v>100</v>
      </c>
      <c r="G17" s="101">
        <v>128</v>
      </c>
      <c r="H17" s="101">
        <v>128</v>
      </c>
      <c r="I17" s="888">
        <f t="shared" si="0"/>
        <v>100</v>
      </c>
      <c r="J17" s="101">
        <v>84</v>
      </c>
      <c r="K17" s="101">
        <v>84</v>
      </c>
      <c r="L17" s="888">
        <f t="shared" si="1"/>
        <v>100</v>
      </c>
      <c r="M17" s="101">
        <v>1443</v>
      </c>
      <c r="N17" s="101">
        <v>1443</v>
      </c>
      <c r="O17" s="888">
        <f t="shared" si="2"/>
        <v>100</v>
      </c>
      <c r="P17" s="101">
        <v>10</v>
      </c>
      <c r="Q17" s="101">
        <v>10</v>
      </c>
      <c r="R17" s="888">
        <f t="shared" si="3"/>
        <v>100</v>
      </c>
      <c r="S17" s="101">
        <v>2</v>
      </c>
      <c r="T17" s="101">
        <v>2</v>
      </c>
      <c r="U17" s="888">
        <f t="shared" si="4"/>
        <v>100</v>
      </c>
      <c r="V17" s="101">
        <v>1</v>
      </c>
      <c r="W17" s="101">
        <v>1</v>
      </c>
      <c r="X17" s="888">
        <f t="shared" si="5"/>
        <v>100</v>
      </c>
    </row>
    <row r="18" spans="1:24" ht="17.100000000000001" customHeight="1" x14ac:dyDescent="0.25">
      <c r="A18" s="396"/>
      <c r="B18" s="67"/>
      <c r="C18" s="67"/>
      <c r="D18" s="101"/>
      <c r="E18" s="101"/>
      <c r="F18" s="888"/>
      <c r="G18" s="101"/>
      <c r="H18" s="101"/>
      <c r="I18" s="888"/>
      <c r="J18" s="101"/>
      <c r="K18" s="101"/>
      <c r="L18" s="888"/>
      <c r="M18" s="101"/>
      <c r="N18" s="101"/>
      <c r="O18" s="888"/>
      <c r="P18" s="101"/>
      <c r="Q18" s="101"/>
      <c r="R18" s="888"/>
      <c r="S18" s="101"/>
      <c r="T18" s="101"/>
      <c r="U18" s="888"/>
      <c r="V18" s="101"/>
      <c r="W18" s="101"/>
      <c r="X18" s="888"/>
    </row>
    <row r="19" spans="1:24" ht="20.100000000000001" customHeight="1" thickBot="1" x14ac:dyDescent="0.3">
      <c r="A19" s="406" t="s">
        <v>476</v>
      </c>
      <c r="B19" s="407"/>
      <c r="C19" s="408"/>
      <c r="D19" s="106">
        <f>SUM(D11:D18)</f>
        <v>2214</v>
      </c>
      <c r="E19" s="106">
        <f>SUM(E11:E18)</f>
        <v>2214</v>
      </c>
      <c r="F19" s="982">
        <f t="shared" si="6"/>
        <v>100</v>
      </c>
      <c r="G19" s="106">
        <f>SUM(G11:G18)</f>
        <v>1985</v>
      </c>
      <c r="H19" s="106">
        <f>SUM(H11:H18)</f>
        <v>1985</v>
      </c>
      <c r="I19" s="982">
        <f t="shared" si="0"/>
        <v>100</v>
      </c>
      <c r="J19" s="106">
        <f>SUM(J11:J18)</f>
        <v>1631</v>
      </c>
      <c r="K19" s="106">
        <f>SUM(K11:K18)</f>
        <v>1631</v>
      </c>
      <c r="L19" s="982">
        <f t="shared" si="1"/>
        <v>100</v>
      </c>
      <c r="M19" s="106">
        <f>SUM(M11:M18)</f>
        <v>19442</v>
      </c>
      <c r="N19" s="106">
        <f>SUM(N11:N18)</f>
        <v>19435</v>
      </c>
      <c r="O19" s="982">
        <f t="shared" si="2"/>
        <v>99.963995473716693</v>
      </c>
      <c r="P19" s="106">
        <f>SUM(P11:P18)</f>
        <v>106</v>
      </c>
      <c r="Q19" s="106">
        <f>SUM(Q11:Q18)</f>
        <v>106</v>
      </c>
      <c r="R19" s="982">
        <f t="shared" si="3"/>
        <v>100</v>
      </c>
      <c r="S19" s="106">
        <f>SUM(S11:S18)</f>
        <v>25</v>
      </c>
      <c r="T19" s="106">
        <f>SUM(T11:T18)</f>
        <v>25</v>
      </c>
      <c r="U19" s="982">
        <f t="shared" si="4"/>
        <v>100</v>
      </c>
      <c r="V19" s="106">
        <f>SUM(V11:V18)</f>
        <v>15</v>
      </c>
      <c r="W19" s="106">
        <f>SUM(W11:W18)</f>
        <v>15</v>
      </c>
      <c r="X19" s="982">
        <f t="shared" si="5"/>
        <v>100</v>
      </c>
    </row>
    <row r="20" spans="1:24" ht="20.100000000000001" customHeight="1" x14ac:dyDescent="0.25">
      <c r="A20" s="402"/>
      <c r="B20" s="402"/>
      <c r="C20" s="402"/>
    </row>
    <row r="21" spans="1:24" ht="20.100000000000001" customHeight="1" x14ac:dyDescent="0.25">
      <c r="A21" s="544" t="s">
        <v>548</v>
      </c>
    </row>
    <row r="23" spans="1:24" x14ac:dyDescent="0.25">
      <c r="A23" s="418"/>
    </row>
  </sheetData>
  <mergeCells count="13">
    <mergeCell ref="P8:R8"/>
    <mergeCell ref="S8:U8"/>
    <mergeCell ref="V8:X8"/>
    <mergeCell ref="A3:X3"/>
    <mergeCell ref="A7:A9"/>
    <mergeCell ref="B7:B9"/>
    <mergeCell ref="C7:C9"/>
    <mergeCell ref="D7:L7"/>
    <mergeCell ref="M7:O8"/>
    <mergeCell ref="P7:X7"/>
    <mergeCell ref="D8:F8"/>
    <mergeCell ref="G8:I8"/>
    <mergeCell ref="J8:L8"/>
  </mergeCells>
  <printOptions horizontalCentered="1"/>
  <pageMargins left="1.19" right="0.9" top="1.1499999999999999" bottom="0.9" header="0" footer="0"/>
  <pageSetup paperSize="9" scale="35" orientation="landscape" horizontalDpi="300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tabColor rgb="FF92D050"/>
    <pageSetUpPr fitToPage="1"/>
  </sheetPr>
  <dimension ref="A1:J21"/>
  <sheetViews>
    <sheetView zoomScaleNormal="100" workbookViewId="0">
      <selection activeCell="D18" sqref="D10:J18"/>
    </sheetView>
  </sheetViews>
  <sheetFormatPr defaultColWidth="9.140625" defaultRowHeight="15" x14ac:dyDescent="0.25"/>
  <cols>
    <col min="1" max="1" width="5.7109375" style="63" customWidth="1"/>
    <col min="2" max="3" width="21.7109375" style="63" customWidth="1"/>
    <col min="4" max="10" width="20.7109375" style="63" customWidth="1"/>
    <col min="11" max="11" width="9.140625" style="63"/>
    <col min="12" max="12" width="10.5703125" style="63" bestFit="1" customWidth="1"/>
    <col min="13" max="256" width="9.140625" style="63"/>
    <col min="257" max="257" width="5.7109375" style="63" customWidth="1"/>
    <col min="258" max="259" width="21.7109375" style="63" customWidth="1"/>
    <col min="260" max="266" width="20.7109375" style="63" customWidth="1"/>
    <col min="267" max="267" width="9.140625" style="63"/>
    <col min="268" max="268" width="10.5703125" style="63" bestFit="1" customWidth="1"/>
    <col min="269" max="512" width="9.140625" style="63"/>
    <col min="513" max="513" width="5.7109375" style="63" customWidth="1"/>
    <col min="514" max="515" width="21.7109375" style="63" customWidth="1"/>
    <col min="516" max="522" width="20.7109375" style="63" customWidth="1"/>
    <col min="523" max="523" width="9.140625" style="63"/>
    <col min="524" max="524" width="10.5703125" style="63" bestFit="1" customWidth="1"/>
    <col min="525" max="768" width="9.140625" style="63"/>
    <col min="769" max="769" width="5.7109375" style="63" customWidth="1"/>
    <col min="770" max="771" width="21.7109375" style="63" customWidth="1"/>
    <col min="772" max="778" width="20.7109375" style="63" customWidth="1"/>
    <col min="779" max="779" width="9.140625" style="63"/>
    <col min="780" max="780" width="10.5703125" style="63" bestFit="1" customWidth="1"/>
    <col min="781" max="1024" width="9.140625" style="63"/>
    <col min="1025" max="1025" width="5.7109375" style="63" customWidth="1"/>
    <col min="1026" max="1027" width="21.7109375" style="63" customWidth="1"/>
    <col min="1028" max="1034" width="20.7109375" style="63" customWidth="1"/>
    <col min="1035" max="1035" width="9.140625" style="63"/>
    <col min="1036" max="1036" width="10.5703125" style="63" bestFit="1" customWidth="1"/>
    <col min="1037" max="1280" width="9.140625" style="63"/>
    <col min="1281" max="1281" width="5.7109375" style="63" customWidth="1"/>
    <col min="1282" max="1283" width="21.7109375" style="63" customWidth="1"/>
    <col min="1284" max="1290" width="20.7109375" style="63" customWidth="1"/>
    <col min="1291" max="1291" width="9.140625" style="63"/>
    <col min="1292" max="1292" width="10.5703125" style="63" bestFit="1" customWidth="1"/>
    <col min="1293" max="1536" width="9.140625" style="63"/>
    <col min="1537" max="1537" width="5.7109375" style="63" customWidth="1"/>
    <col min="1538" max="1539" width="21.7109375" style="63" customWidth="1"/>
    <col min="1540" max="1546" width="20.7109375" style="63" customWidth="1"/>
    <col min="1547" max="1547" width="9.140625" style="63"/>
    <col min="1548" max="1548" width="10.5703125" style="63" bestFit="1" customWidth="1"/>
    <col min="1549" max="1792" width="9.140625" style="63"/>
    <col min="1793" max="1793" width="5.7109375" style="63" customWidth="1"/>
    <col min="1794" max="1795" width="21.7109375" style="63" customWidth="1"/>
    <col min="1796" max="1802" width="20.7109375" style="63" customWidth="1"/>
    <col min="1803" max="1803" width="9.140625" style="63"/>
    <col min="1804" max="1804" width="10.5703125" style="63" bestFit="1" customWidth="1"/>
    <col min="1805" max="2048" width="9.140625" style="63"/>
    <col min="2049" max="2049" width="5.7109375" style="63" customWidth="1"/>
    <col min="2050" max="2051" width="21.7109375" style="63" customWidth="1"/>
    <col min="2052" max="2058" width="20.7109375" style="63" customWidth="1"/>
    <col min="2059" max="2059" width="9.140625" style="63"/>
    <col min="2060" max="2060" width="10.5703125" style="63" bestFit="1" customWidth="1"/>
    <col min="2061" max="2304" width="9.140625" style="63"/>
    <col min="2305" max="2305" width="5.7109375" style="63" customWidth="1"/>
    <col min="2306" max="2307" width="21.7109375" style="63" customWidth="1"/>
    <col min="2308" max="2314" width="20.7109375" style="63" customWidth="1"/>
    <col min="2315" max="2315" width="9.140625" style="63"/>
    <col min="2316" max="2316" width="10.5703125" style="63" bestFit="1" customWidth="1"/>
    <col min="2317" max="2560" width="9.140625" style="63"/>
    <col min="2561" max="2561" width="5.7109375" style="63" customWidth="1"/>
    <col min="2562" max="2563" width="21.7109375" style="63" customWidth="1"/>
    <col min="2564" max="2570" width="20.7109375" style="63" customWidth="1"/>
    <col min="2571" max="2571" width="9.140625" style="63"/>
    <col min="2572" max="2572" width="10.5703125" style="63" bestFit="1" customWidth="1"/>
    <col min="2573" max="2816" width="9.140625" style="63"/>
    <col min="2817" max="2817" width="5.7109375" style="63" customWidth="1"/>
    <col min="2818" max="2819" width="21.7109375" style="63" customWidth="1"/>
    <col min="2820" max="2826" width="20.7109375" style="63" customWidth="1"/>
    <col min="2827" max="2827" width="9.140625" style="63"/>
    <col min="2828" max="2828" width="10.5703125" style="63" bestFit="1" customWidth="1"/>
    <col min="2829" max="3072" width="9.140625" style="63"/>
    <col min="3073" max="3073" width="5.7109375" style="63" customWidth="1"/>
    <col min="3074" max="3075" width="21.7109375" style="63" customWidth="1"/>
    <col min="3076" max="3082" width="20.7109375" style="63" customWidth="1"/>
    <col min="3083" max="3083" width="9.140625" style="63"/>
    <col min="3084" max="3084" width="10.5703125" style="63" bestFit="1" customWidth="1"/>
    <col min="3085" max="3328" width="9.140625" style="63"/>
    <col min="3329" max="3329" width="5.7109375" style="63" customWidth="1"/>
    <col min="3330" max="3331" width="21.7109375" style="63" customWidth="1"/>
    <col min="3332" max="3338" width="20.7109375" style="63" customWidth="1"/>
    <col min="3339" max="3339" width="9.140625" style="63"/>
    <col min="3340" max="3340" width="10.5703125" style="63" bestFit="1" customWidth="1"/>
    <col min="3341" max="3584" width="9.140625" style="63"/>
    <col min="3585" max="3585" width="5.7109375" style="63" customWidth="1"/>
    <col min="3586" max="3587" width="21.7109375" style="63" customWidth="1"/>
    <col min="3588" max="3594" width="20.7109375" style="63" customWidth="1"/>
    <col min="3595" max="3595" width="9.140625" style="63"/>
    <col min="3596" max="3596" width="10.5703125" style="63" bestFit="1" customWidth="1"/>
    <col min="3597" max="3840" width="9.140625" style="63"/>
    <col min="3841" max="3841" width="5.7109375" style="63" customWidth="1"/>
    <col min="3842" max="3843" width="21.7109375" style="63" customWidth="1"/>
    <col min="3844" max="3850" width="20.7109375" style="63" customWidth="1"/>
    <col min="3851" max="3851" width="9.140625" style="63"/>
    <col min="3852" max="3852" width="10.5703125" style="63" bestFit="1" customWidth="1"/>
    <col min="3853" max="4096" width="9.140625" style="63"/>
    <col min="4097" max="4097" width="5.7109375" style="63" customWidth="1"/>
    <col min="4098" max="4099" width="21.7109375" style="63" customWidth="1"/>
    <col min="4100" max="4106" width="20.7109375" style="63" customWidth="1"/>
    <col min="4107" max="4107" width="9.140625" style="63"/>
    <col min="4108" max="4108" width="10.5703125" style="63" bestFit="1" customWidth="1"/>
    <col min="4109" max="4352" width="9.140625" style="63"/>
    <col min="4353" max="4353" width="5.7109375" style="63" customWidth="1"/>
    <col min="4354" max="4355" width="21.7109375" style="63" customWidth="1"/>
    <col min="4356" max="4362" width="20.7109375" style="63" customWidth="1"/>
    <col min="4363" max="4363" width="9.140625" style="63"/>
    <col min="4364" max="4364" width="10.5703125" style="63" bestFit="1" customWidth="1"/>
    <col min="4365" max="4608" width="9.140625" style="63"/>
    <col min="4609" max="4609" width="5.7109375" style="63" customWidth="1"/>
    <col min="4610" max="4611" width="21.7109375" style="63" customWidth="1"/>
    <col min="4612" max="4618" width="20.7109375" style="63" customWidth="1"/>
    <col min="4619" max="4619" width="9.140625" style="63"/>
    <col min="4620" max="4620" width="10.5703125" style="63" bestFit="1" customWidth="1"/>
    <col min="4621" max="4864" width="9.140625" style="63"/>
    <col min="4865" max="4865" width="5.7109375" style="63" customWidth="1"/>
    <col min="4866" max="4867" width="21.7109375" style="63" customWidth="1"/>
    <col min="4868" max="4874" width="20.7109375" style="63" customWidth="1"/>
    <col min="4875" max="4875" width="9.140625" style="63"/>
    <col min="4876" max="4876" width="10.5703125" style="63" bestFit="1" customWidth="1"/>
    <col min="4877" max="5120" width="9.140625" style="63"/>
    <col min="5121" max="5121" width="5.7109375" style="63" customWidth="1"/>
    <col min="5122" max="5123" width="21.7109375" style="63" customWidth="1"/>
    <col min="5124" max="5130" width="20.7109375" style="63" customWidth="1"/>
    <col min="5131" max="5131" width="9.140625" style="63"/>
    <col min="5132" max="5132" width="10.5703125" style="63" bestFit="1" customWidth="1"/>
    <col min="5133" max="5376" width="9.140625" style="63"/>
    <col min="5377" max="5377" width="5.7109375" style="63" customWidth="1"/>
    <col min="5378" max="5379" width="21.7109375" style="63" customWidth="1"/>
    <col min="5380" max="5386" width="20.7109375" style="63" customWidth="1"/>
    <col min="5387" max="5387" width="9.140625" style="63"/>
    <col min="5388" max="5388" width="10.5703125" style="63" bestFit="1" customWidth="1"/>
    <col min="5389" max="5632" width="9.140625" style="63"/>
    <col min="5633" max="5633" width="5.7109375" style="63" customWidth="1"/>
    <col min="5634" max="5635" width="21.7109375" style="63" customWidth="1"/>
    <col min="5636" max="5642" width="20.7109375" style="63" customWidth="1"/>
    <col min="5643" max="5643" width="9.140625" style="63"/>
    <col min="5644" max="5644" width="10.5703125" style="63" bestFit="1" customWidth="1"/>
    <col min="5645" max="5888" width="9.140625" style="63"/>
    <col min="5889" max="5889" width="5.7109375" style="63" customWidth="1"/>
    <col min="5890" max="5891" width="21.7109375" style="63" customWidth="1"/>
    <col min="5892" max="5898" width="20.7109375" style="63" customWidth="1"/>
    <col min="5899" max="5899" width="9.140625" style="63"/>
    <col min="5900" max="5900" width="10.5703125" style="63" bestFit="1" customWidth="1"/>
    <col min="5901" max="6144" width="9.140625" style="63"/>
    <col min="6145" max="6145" width="5.7109375" style="63" customWidth="1"/>
    <col min="6146" max="6147" width="21.7109375" style="63" customWidth="1"/>
    <col min="6148" max="6154" width="20.7109375" style="63" customWidth="1"/>
    <col min="6155" max="6155" width="9.140625" style="63"/>
    <col min="6156" max="6156" width="10.5703125" style="63" bestFit="1" customWidth="1"/>
    <col min="6157" max="6400" width="9.140625" style="63"/>
    <col min="6401" max="6401" width="5.7109375" style="63" customWidth="1"/>
    <col min="6402" max="6403" width="21.7109375" style="63" customWidth="1"/>
    <col min="6404" max="6410" width="20.7109375" style="63" customWidth="1"/>
    <col min="6411" max="6411" width="9.140625" style="63"/>
    <col min="6412" max="6412" width="10.5703125" style="63" bestFit="1" customWidth="1"/>
    <col min="6413" max="6656" width="9.140625" style="63"/>
    <col min="6657" max="6657" width="5.7109375" style="63" customWidth="1"/>
    <col min="6658" max="6659" width="21.7109375" style="63" customWidth="1"/>
    <col min="6660" max="6666" width="20.7109375" style="63" customWidth="1"/>
    <col min="6667" max="6667" width="9.140625" style="63"/>
    <col min="6668" max="6668" width="10.5703125" style="63" bestFit="1" customWidth="1"/>
    <col min="6669" max="6912" width="9.140625" style="63"/>
    <col min="6913" max="6913" width="5.7109375" style="63" customWidth="1"/>
    <col min="6914" max="6915" width="21.7109375" style="63" customWidth="1"/>
    <col min="6916" max="6922" width="20.7109375" style="63" customWidth="1"/>
    <col min="6923" max="6923" width="9.140625" style="63"/>
    <col min="6924" max="6924" width="10.5703125" style="63" bestFit="1" customWidth="1"/>
    <col min="6925" max="7168" width="9.140625" style="63"/>
    <col min="7169" max="7169" width="5.7109375" style="63" customWidth="1"/>
    <col min="7170" max="7171" width="21.7109375" style="63" customWidth="1"/>
    <col min="7172" max="7178" width="20.7109375" style="63" customWidth="1"/>
    <col min="7179" max="7179" width="9.140625" style="63"/>
    <col min="7180" max="7180" width="10.5703125" style="63" bestFit="1" customWidth="1"/>
    <col min="7181" max="7424" width="9.140625" style="63"/>
    <col min="7425" max="7425" width="5.7109375" style="63" customWidth="1"/>
    <col min="7426" max="7427" width="21.7109375" style="63" customWidth="1"/>
    <col min="7428" max="7434" width="20.7109375" style="63" customWidth="1"/>
    <col min="7435" max="7435" width="9.140625" style="63"/>
    <col min="7436" max="7436" width="10.5703125" style="63" bestFit="1" customWidth="1"/>
    <col min="7437" max="7680" width="9.140625" style="63"/>
    <col min="7681" max="7681" width="5.7109375" style="63" customWidth="1"/>
    <col min="7682" max="7683" width="21.7109375" style="63" customWidth="1"/>
    <col min="7684" max="7690" width="20.7109375" style="63" customWidth="1"/>
    <col min="7691" max="7691" width="9.140625" style="63"/>
    <col min="7692" max="7692" width="10.5703125" style="63" bestFit="1" customWidth="1"/>
    <col min="7693" max="7936" width="9.140625" style="63"/>
    <col min="7937" max="7937" width="5.7109375" style="63" customWidth="1"/>
    <col min="7938" max="7939" width="21.7109375" style="63" customWidth="1"/>
    <col min="7940" max="7946" width="20.7109375" style="63" customWidth="1"/>
    <col min="7947" max="7947" width="9.140625" style="63"/>
    <col min="7948" max="7948" width="10.5703125" style="63" bestFit="1" customWidth="1"/>
    <col min="7949" max="8192" width="9.140625" style="63"/>
    <col min="8193" max="8193" width="5.7109375" style="63" customWidth="1"/>
    <col min="8194" max="8195" width="21.7109375" style="63" customWidth="1"/>
    <col min="8196" max="8202" width="20.7109375" style="63" customWidth="1"/>
    <col min="8203" max="8203" width="9.140625" style="63"/>
    <col min="8204" max="8204" width="10.5703125" style="63" bestFit="1" customWidth="1"/>
    <col min="8205" max="8448" width="9.140625" style="63"/>
    <col min="8449" max="8449" width="5.7109375" style="63" customWidth="1"/>
    <col min="8450" max="8451" width="21.7109375" style="63" customWidth="1"/>
    <col min="8452" max="8458" width="20.7109375" style="63" customWidth="1"/>
    <col min="8459" max="8459" width="9.140625" style="63"/>
    <col min="8460" max="8460" width="10.5703125" style="63" bestFit="1" customWidth="1"/>
    <col min="8461" max="8704" width="9.140625" style="63"/>
    <col min="8705" max="8705" width="5.7109375" style="63" customWidth="1"/>
    <col min="8706" max="8707" width="21.7109375" style="63" customWidth="1"/>
    <col min="8708" max="8714" width="20.7109375" style="63" customWidth="1"/>
    <col min="8715" max="8715" width="9.140625" style="63"/>
    <col min="8716" max="8716" width="10.5703125" style="63" bestFit="1" customWidth="1"/>
    <col min="8717" max="8960" width="9.140625" style="63"/>
    <col min="8961" max="8961" width="5.7109375" style="63" customWidth="1"/>
    <col min="8962" max="8963" width="21.7109375" style="63" customWidth="1"/>
    <col min="8964" max="8970" width="20.7109375" style="63" customWidth="1"/>
    <col min="8971" max="8971" width="9.140625" style="63"/>
    <col min="8972" max="8972" width="10.5703125" style="63" bestFit="1" customWidth="1"/>
    <col min="8973" max="9216" width="9.140625" style="63"/>
    <col min="9217" max="9217" width="5.7109375" style="63" customWidth="1"/>
    <col min="9218" max="9219" width="21.7109375" style="63" customWidth="1"/>
    <col min="9220" max="9226" width="20.7109375" style="63" customWidth="1"/>
    <col min="9227" max="9227" width="9.140625" style="63"/>
    <col min="9228" max="9228" width="10.5703125" style="63" bestFit="1" customWidth="1"/>
    <col min="9229" max="9472" width="9.140625" style="63"/>
    <col min="9473" max="9473" width="5.7109375" style="63" customWidth="1"/>
    <col min="9474" max="9475" width="21.7109375" style="63" customWidth="1"/>
    <col min="9476" max="9482" width="20.7109375" style="63" customWidth="1"/>
    <col min="9483" max="9483" width="9.140625" style="63"/>
    <col min="9484" max="9484" width="10.5703125" style="63" bestFit="1" customWidth="1"/>
    <col min="9485" max="9728" width="9.140625" style="63"/>
    <col min="9729" max="9729" width="5.7109375" style="63" customWidth="1"/>
    <col min="9730" max="9731" width="21.7109375" style="63" customWidth="1"/>
    <col min="9732" max="9738" width="20.7109375" style="63" customWidth="1"/>
    <col min="9739" max="9739" width="9.140625" style="63"/>
    <col min="9740" max="9740" width="10.5703125" style="63" bestFit="1" customWidth="1"/>
    <col min="9741" max="9984" width="9.140625" style="63"/>
    <col min="9985" max="9985" width="5.7109375" style="63" customWidth="1"/>
    <col min="9986" max="9987" width="21.7109375" style="63" customWidth="1"/>
    <col min="9988" max="9994" width="20.7109375" style="63" customWidth="1"/>
    <col min="9995" max="9995" width="9.140625" style="63"/>
    <col min="9996" max="9996" width="10.5703125" style="63" bestFit="1" customWidth="1"/>
    <col min="9997" max="10240" width="9.140625" style="63"/>
    <col min="10241" max="10241" width="5.7109375" style="63" customWidth="1"/>
    <col min="10242" max="10243" width="21.7109375" style="63" customWidth="1"/>
    <col min="10244" max="10250" width="20.7109375" style="63" customWidth="1"/>
    <col min="10251" max="10251" width="9.140625" style="63"/>
    <col min="10252" max="10252" width="10.5703125" style="63" bestFit="1" customWidth="1"/>
    <col min="10253" max="10496" width="9.140625" style="63"/>
    <col min="10497" max="10497" width="5.7109375" style="63" customWidth="1"/>
    <col min="10498" max="10499" width="21.7109375" style="63" customWidth="1"/>
    <col min="10500" max="10506" width="20.7109375" style="63" customWidth="1"/>
    <col min="10507" max="10507" width="9.140625" style="63"/>
    <col min="10508" max="10508" width="10.5703125" style="63" bestFit="1" customWidth="1"/>
    <col min="10509" max="10752" width="9.140625" style="63"/>
    <col min="10753" max="10753" width="5.7109375" style="63" customWidth="1"/>
    <col min="10754" max="10755" width="21.7109375" style="63" customWidth="1"/>
    <col min="10756" max="10762" width="20.7109375" style="63" customWidth="1"/>
    <col min="10763" max="10763" width="9.140625" style="63"/>
    <col min="10764" max="10764" width="10.5703125" style="63" bestFit="1" customWidth="1"/>
    <col min="10765" max="11008" width="9.140625" style="63"/>
    <col min="11009" max="11009" width="5.7109375" style="63" customWidth="1"/>
    <col min="11010" max="11011" width="21.7109375" style="63" customWidth="1"/>
    <col min="11012" max="11018" width="20.7109375" style="63" customWidth="1"/>
    <col min="11019" max="11019" width="9.140625" style="63"/>
    <col min="11020" max="11020" width="10.5703125" style="63" bestFit="1" customWidth="1"/>
    <col min="11021" max="11264" width="9.140625" style="63"/>
    <col min="11265" max="11265" width="5.7109375" style="63" customWidth="1"/>
    <col min="11266" max="11267" width="21.7109375" style="63" customWidth="1"/>
    <col min="11268" max="11274" width="20.7109375" style="63" customWidth="1"/>
    <col min="11275" max="11275" width="9.140625" style="63"/>
    <col min="11276" max="11276" width="10.5703125" style="63" bestFit="1" customWidth="1"/>
    <col min="11277" max="11520" width="9.140625" style="63"/>
    <col min="11521" max="11521" width="5.7109375" style="63" customWidth="1"/>
    <col min="11522" max="11523" width="21.7109375" style="63" customWidth="1"/>
    <col min="11524" max="11530" width="20.7109375" style="63" customWidth="1"/>
    <col min="11531" max="11531" width="9.140625" style="63"/>
    <col min="11532" max="11532" width="10.5703125" style="63" bestFit="1" customWidth="1"/>
    <col min="11533" max="11776" width="9.140625" style="63"/>
    <col min="11777" max="11777" width="5.7109375" style="63" customWidth="1"/>
    <col min="11778" max="11779" width="21.7109375" style="63" customWidth="1"/>
    <col min="11780" max="11786" width="20.7109375" style="63" customWidth="1"/>
    <col min="11787" max="11787" width="9.140625" style="63"/>
    <col min="11788" max="11788" width="10.5703125" style="63" bestFit="1" customWidth="1"/>
    <col min="11789" max="12032" width="9.140625" style="63"/>
    <col min="12033" max="12033" width="5.7109375" style="63" customWidth="1"/>
    <col min="12034" max="12035" width="21.7109375" style="63" customWidth="1"/>
    <col min="12036" max="12042" width="20.7109375" style="63" customWidth="1"/>
    <col min="12043" max="12043" width="9.140625" style="63"/>
    <col min="12044" max="12044" width="10.5703125" style="63" bestFit="1" customWidth="1"/>
    <col min="12045" max="12288" width="9.140625" style="63"/>
    <col min="12289" max="12289" width="5.7109375" style="63" customWidth="1"/>
    <col min="12290" max="12291" width="21.7109375" style="63" customWidth="1"/>
    <col min="12292" max="12298" width="20.7109375" style="63" customWidth="1"/>
    <col min="12299" max="12299" width="9.140625" style="63"/>
    <col min="12300" max="12300" width="10.5703125" style="63" bestFit="1" customWidth="1"/>
    <col min="12301" max="12544" width="9.140625" style="63"/>
    <col min="12545" max="12545" width="5.7109375" style="63" customWidth="1"/>
    <col min="12546" max="12547" width="21.7109375" style="63" customWidth="1"/>
    <col min="12548" max="12554" width="20.7109375" style="63" customWidth="1"/>
    <col min="12555" max="12555" width="9.140625" style="63"/>
    <col min="12556" max="12556" width="10.5703125" style="63" bestFit="1" customWidth="1"/>
    <col min="12557" max="12800" width="9.140625" style="63"/>
    <col min="12801" max="12801" width="5.7109375" style="63" customWidth="1"/>
    <col min="12802" max="12803" width="21.7109375" style="63" customWidth="1"/>
    <col min="12804" max="12810" width="20.7109375" style="63" customWidth="1"/>
    <col min="12811" max="12811" width="9.140625" style="63"/>
    <col min="12812" max="12812" width="10.5703125" style="63" bestFit="1" customWidth="1"/>
    <col min="12813" max="13056" width="9.140625" style="63"/>
    <col min="13057" max="13057" width="5.7109375" style="63" customWidth="1"/>
    <col min="13058" max="13059" width="21.7109375" style="63" customWidth="1"/>
    <col min="13060" max="13066" width="20.7109375" style="63" customWidth="1"/>
    <col min="13067" max="13067" width="9.140625" style="63"/>
    <col min="13068" max="13068" width="10.5703125" style="63" bestFit="1" customWidth="1"/>
    <col min="13069" max="13312" width="9.140625" style="63"/>
    <col min="13313" max="13313" width="5.7109375" style="63" customWidth="1"/>
    <col min="13314" max="13315" width="21.7109375" style="63" customWidth="1"/>
    <col min="13316" max="13322" width="20.7109375" style="63" customWidth="1"/>
    <col min="13323" max="13323" width="9.140625" style="63"/>
    <col min="13324" max="13324" width="10.5703125" style="63" bestFit="1" customWidth="1"/>
    <col min="13325" max="13568" width="9.140625" style="63"/>
    <col min="13569" max="13569" width="5.7109375" style="63" customWidth="1"/>
    <col min="13570" max="13571" width="21.7109375" style="63" customWidth="1"/>
    <col min="13572" max="13578" width="20.7109375" style="63" customWidth="1"/>
    <col min="13579" max="13579" width="9.140625" style="63"/>
    <col min="13580" max="13580" width="10.5703125" style="63" bestFit="1" customWidth="1"/>
    <col min="13581" max="13824" width="9.140625" style="63"/>
    <col min="13825" max="13825" width="5.7109375" style="63" customWidth="1"/>
    <col min="13826" max="13827" width="21.7109375" style="63" customWidth="1"/>
    <col min="13828" max="13834" width="20.7109375" style="63" customWidth="1"/>
    <col min="13835" max="13835" width="9.140625" style="63"/>
    <col min="13836" max="13836" width="10.5703125" style="63" bestFit="1" customWidth="1"/>
    <col min="13837" max="14080" width="9.140625" style="63"/>
    <col min="14081" max="14081" width="5.7109375" style="63" customWidth="1"/>
    <col min="14082" max="14083" width="21.7109375" style="63" customWidth="1"/>
    <col min="14084" max="14090" width="20.7109375" style="63" customWidth="1"/>
    <col min="14091" max="14091" width="9.140625" style="63"/>
    <col min="14092" max="14092" width="10.5703125" style="63" bestFit="1" customWidth="1"/>
    <col min="14093" max="14336" width="9.140625" style="63"/>
    <col min="14337" max="14337" width="5.7109375" style="63" customWidth="1"/>
    <col min="14338" max="14339" width="21.7109375" style="63" customWidth="1"/>
    <col min="14340" max="14346" width="20.7109375" style="63" customWidth="1"/>
    <col min="14347" max="14347" width="9.140625" style="63"/>
    <col min="14348" max="14348" width="10.5703125" style="63" bestFit="1" customWidth="1"/>
    <col min="14349" max="14592" width="9.140625" style="63"/>
    <col min="14593" max="14593" width="5.7109375" style="63" customWidth="1"/>
    <col min="14594" max="14595" width="21.7109375" style="63" customWidth="1"/>
    <col min="14596" max="14602" width="20.7109375" style="63" customWidth="1"/>
    <col min="14603" max="14603" width="9.140625" style="63"/>
    <col min="14604" max="14604" width="10.5703125" style="63" bestFit="1" customWidth="1"/>
    <col min="14605" max="14848" width="9.140625" style="63"/>
    <col min="14849" max="14849" width="5.7109375" style="63" customWidth="1"/>
    <col min="14850" max="14851" width="21.7109375" style="63" customWidth="1"/>
    <col min="14852" max="14858" width="20.7109375" style="63" customWidth="1"/>
    <col min="14859" max="14859" width="9.140625" style="63"/>
    <col min="14860" max="14860" width="10.5703125" style="63" bestFit="1" customWidth="1"/>
    <col min="14861" max="15104" width="9.140625" style="63"/>
    <col min="15105" max="15105" width="5.7109375" style="63" customWidth="1"/>
    <col min="15106" max="15107" width="21.7109375" style="63" customWidth="1"/>
    <col min="15108" max="15114" width="20.7109375" style="63" customWidth="1"/>
    <col min="15115" max="15115" width="9.140625" style="63"/>
    <col min="15116" max="15116" width="10.5703125" style="63" bestFit="1" customWidth="1"/>
    <col min="15117" max="15360" width="9.140625" style="63"/>
    <col min="15361" max="15361" width="5.7109375" style="63" customWidth="1"/>
    <col min="15362" max="15363" width="21.7109375" style="63" customWidth="1"/>
    <col min="15364" max="15370" width="20.7109375" style="63" customWidth="1"/>
    <col min="15371" max="15371" width="9.140625" style="63"/>
    <col min="15372" max="15372" width="10.5703125" style="63" bestFit="1" customWidth="1"/>
    <col min="15373" max="15616" width="9.140625" style="63"/>
    <col min="15617" max="15617" width="5.7109375" style="63" customWidth="1"/>
    <col min="15618" max="15619" width="21.7109375" style="63" customWidth="1"/>
    <col min="15620" max="15626" width="20.7109375" style="63" customWidth="1"/>
    <col min="15627" max="15627" width="9.140625" style="63"/>
    <col min="15628" max="15628" width="10.5703125" style="63" bestFit="1" customWidth="1"/>
    <col min="15629" max="15872" width="9.140625" style="63"/>
    <col min="15873" max="15873" width="5.7109375" style="63" customWidth="1"/>
    <col min="15874" max="15875" width="21.7109375" style="63" customWidth="1"/>
    <col min="15876" max="15882" width="20.7109375" style="63" customWidth="1"/>
    <col min="15883" max="15883" width="9.140625" style="63"/>
    <col min="15884" max="15884" width="10.5703125" style="63" bestFit="1" customWidth="1"/>
    <col min="15885" max="16128" width="9.140625" style="63"/>
    <col min="16129" max="16129" width="5.7109375" style="63" customWidth="1"/>
    <col min="16130" max="16131" width="21.7109375" style="63" customWidth="1"/>
    <col min="16132" max="16138" width="20.7109375" style="63" customWidth="1"/>
    <col min="16139" max="16139" width="9.140625" style="63"/>
    <col min="16140" max="16140" width="10.5703125" style="63" bestFit="1" customWidth="1"/>
    <col min="16141" max="16384" width="9.140625" style="63"/>
  </cols>
  <sheetData>
    <row r="1" spans="1:10" ht="15.75" x14ac:dyDescent="0.25">
      <c r="A1" s="160" t="s">
        <v>748</v>
      </c>
      <c r="C1" s="63" t="s">
        <v>315</v>
      </c>
    </row>
    <row r="2" spans="1:10" ht="15.75" x14ac:dyDescent="0.25">
      <c r="A2" s="160"/>
      <c r="B2" s="160"/>
      <c r="C2" s="160"/>
      <c r="D2" s="160"/>
      <c r="E2" s="160"/>
      <c r="F2" s="160"/>
      <c r="G2" s="160"/>
      <c r="H2" s="160"/>
      <c r="I2" s="160"/>
      <c r="J2" s="160"/>
    </row>
    <row r="3" spans="1:10" ht="15.75" x14ac:dyDescent="0.25">
      <c r="A3" s="426" t="s">
        <v>722</v>
      </c>
      <c r="B3" s="426"/>
      <c r="C3" s="426"/>
      <c r="D3" s="426"/>
      <c r="E3" s="426"/>
      <c r="F3" s="426"/>
      <c r="G3" s="426"/>
      <c r="H3" s="426"/>
      <c r="I3" s="426"/>
      <c r="J3" s="426"/>
    </row>
    <row r="4" spans="1:10" ht="15.75" x14ac:dyDescent="0.25">
      <c r="A4" s="160"/>
      <c r="B4" s="160"/>
      <c r="C4" s="160"/>
      <c r="D4" s="160"/>
      <c r="E4" s="427"/>
      <c r="F4" s="427" t="str">
        <f>'1'!$E$5</f>
        <v>KABUPATEN</v>
      </c>
      <c r="G4" s="428" t="str">
        <f>'1'!$F$5</f>
        <v>BELITUNG TIMUR</v>
      </c>
      <c r="H4" s="160"/>
      <c r="I4" s="160"/>
      <c r="J4" s="160"/>
    </row>
    <row r="5" spans="1:10" ht="15.75" x14ac:dyDescent="0.25">
      <c r="A5" s="160"/>
      <c r="B5" s="160"/>
      <c r="C5" s="160"/>
      <c r="D5" s="160"/>
      <c r="E5" s="427"/>
      <c r="F5" s="427" t="str">
        <f>'1'!$E$6</f>
        <v>TAHUN</v>
      </c>
      <c r="G5" s="428">
        <f>'1'!$F$6</f>
        <v>2023</v>
      </c>
      <c r="H5" s="160"/>
      <c r="I5" s="160"/>
      <c r="J5" s="160"/>
    </row>
    <row r="6" spans="1:10" ht="15.75" thickBot="1" x14ac:dyDescent="0.3">
      <c r="A6" s="64"/>
      <c r="B6" s="64"/>
      <c r="C6" s="64"/>
    </row>
    <row r="7" spans="1:10" ht="18" customHeight="1" x14ac:dyDescent="0.25">
      <c r="A7" s="1190" t="s">
        <v>2</v>
      </c>
      <c r="B7" s="1190" t="s">
        <v>253</v>
      </c>
      <c r="C7" s="1190" t="s">
        <v>407</v>
      </c>
      <c r="D7" s="1396" t="s">
        <v>723</v>
      </c>
      <c r="E7" s="1396"/>
      <c r="F7" s="1396"/>
      <c r="G7" s="1396"/>
      <c r="H7" s="1396"/>
      <c r="I7" s="1396"/>
      <c r="J7" s="1396"/>
    </row>
    <row r="8" spans="1:10" ht="43.9" customHeight="1" x14ac:dyDescent="0.25">
      <c r="A8" s="1165"/>
      <c r="B8" s="1165"/>
      <c r="C8" s="1165"/>
      <c r="D8" s="581" t="s">
        <v>724</v>
      </c>
      <c r="E8" s="581" t="s">
        <v>725</v>
      </c>
      <c r="F8" s="609" t="s">
        <v>365</v>
      </c>
      <c r="G8" s="581" t="s">
        <v>726</v>
      </c>
      <c r="H8" s="581" t="s">
        <v>727</v>
      </c>
      <c r="I8" s="581" t="s">
        <v>728</v>
      </c>
      <c r="J8" s="581" t="s">
        <v>729</v>
      </c>
    </row>
    <row r="9" spans="1:10" s="747" customFormat="1" ht="18.600000000000001" customHeight="1" x14ac:dyDescent="0.25">
      <c r="A9" s="756">
        <v>1</v>
      </c>
      <c r="B9" s="745">
        <v>2</v>
      </c>
      <c r="C9" s="756">
        <v>3</v>
      </c>
      <c r="D9" s="745">
        <v>4</v>
      </c>
      <c r="E9" s="756">
        <v>5</v>
      </c>
      <c r="F9" s="745">
        <v>6</v>
      </c>
      <c r="G9" s="756">
        <v>7</v>
      </c>
      <c r="H9" s="745">
        <v>8</v>
      </c>
      <c r="I9" s="756">
        <v>9</v>
      </c>
      <c r="J9" s="745">
        <v>10</v>
      </c>
    </row>
    <row r="10" spans="1:10" x14ac:dyDescent="0.25">
      <c r="A10" s="725">
        <v>1</v>
      </c>
      <c r="B10" s="93" t="str">
        <f>'9'!B9</f>
        <v>Manggar</v>
      </c>
      <c r="C10" s="93" t="str">
        <f>'9'!C9</f>
        <v>Manggar</v>
      </c>
      <c r="D10" s="179">
        <v>187</v>
      </c>
      <c r="E10" s="179">
        <v>243</v>
      </c>
      <c r="F10" s="179">
        <v>2265</v>
      </c>
      <c r="G10" s="913">
        <f>IFERROR(D10/E10,0)</f>
        <v>0.76954732510288071</v>
      </c>
      <c r="H10" s="179">
        <v>2370</v>
      </c>
      <c r="I10" s="163">
        <v>179</v>
      </c>
      <c r="J10" s="913">
        <f>IFERROR(I10/H10,0)</f>
        <v>7.5527426160337557E-2</v>
      </c>
    </row>
    <row r="11" spans="1:10" x14ac:dyDescent="0.25">
      <c r="A11" s="724">
        <v>2</v>
      </c>
      <c r="B11" s="93" t="str">
        <f>'9'!B10</f>
        <v>Damar</v>
      </c>
      <c r="C11" s="93" t="str">
        <f>'9'!C10</f>
        <v>Mengkubang</v>
      </c>
      <c r="D11" s="177">
        <v>143</v>
      </c>
      <c r="E11" s="177">
        <v>203</v>
      </c>
      <c r="F11" s="177">
        <v>1145</v>
      </c>
      <c r="G11" s="914">
        <f t="shared" ref="G11:G18" si="0">IFERROR(D11/E11,0)</f>
        <v>0.70443349753694584</v>
      </c>
      <c r="H11" s="177">
        <v>1145</v>
      </c>
      <c r="I11" s="165">
        <v>45</v>
      </c>
      <c r="J11" s="914">
        <f t="shared" ref="J11:J18" si="1">IFERROR(I11/H11,0)</f>
        <v>3.9301310043668124E-2</v>
      </c>
    </row>
    <row r="12" spans="1:10" x14ac:dyDescent="0.25">
      <c r="A12" s="724">
        <v>3</v>
      </c>
      <c r="B12" s="93" t="str">
        <f>'9'!B11</f>
        <v>Kelapa Kampit</v>
      </c>
      <c r="C12" s="93" t="str">
        <f>'9'!C11</f>
        <v>Kelapa Kampit</v>
      </c>
      <c r="D12" s="177">
        <v>23</v>
      </c>
      <c r="E12" s="177">
        <v>183</v>
      </c>
      <c r="F12" s="177">
        <v>969</v>
      </c>
      <c r="G12" s="914">
        <f t="shared" si="0"/>
        <v>0.12568306010928962</v>
      </c>
      <c r="H12" s="177">
        <v>969</v>
      </c>
      <c r="I12" s="165">
        <v>33</v>
      </c>
      <c r="J12" s="914">
        <f t="shared" si="1"/>
        <v>3.4055727554179564E-2</v>
      </c>
    </row>
    <row r="13" spans="1:10" x14ac:dyDescent="0.25">
      <c r="A13" s="724">
        <v>4</v>
      </c>
      <c r="B13" s="93" t="str">
        <f>'9'!B12</f>
        <v>Gantung</v>
      </c>
      <c r="C13" s="93" t="str">
        <f>'9'!C12</f>
        <v>Gantung</v>
      </c>
      <c r="D13" s="177">
        <v>76</v>
      </c>
      <c r="E13" s="177">
        <v>21</v>
      </c>
      <c r="F13" s="177">
        <v>580</v>
      </c>
      <c r="G13" s="914">
        <f t="shared" si="0"/>
        <v>3.6190476190476191</v>
      </c>
      <c r="H13" s="177">
        <v>327</v>
      </c>
      <c r="I13" s="165">
        <v>18</v>
      </c>
      <c r="J13" s="914">
        <f t="shared" si="1"/>
        <v>5.5045871559633031E-2</v>
      </c>
    </row>
    <row r="14" spans="1:10" x14ac:dyDescent="0.25">
      <c r="A14" s="724">
        <v>5</v>
      </c>
      <c r="B14" s="93" t="str">
        <f>'9'!B13</f>
        <v>Simpang Renggiang</v>
      </c>
      <c r="C14" s="93" t="str">
        <f>'9'!C13</f>
        <v>Renggiang</v>
      </c>
      <c r="D14" s="177">
        <v>95</v>
      </c>
      <c r="E14" s="177">
        <v>35</v>
      </c>
      <c r="F14" s="177">
        <v>327</v>
      </c>
      <c r="G14" s="914">
        <f t="shared" si="0"/>
        <v>2.7142857142857144</v>
      </c>
      <c r="H14" s="177">
        <v>580</v>
      </c>
      <c r="I14" s="165">
        <v>83</v>
      </c>
      <c r="J14" s="914">
        <f t="shared" si="1"/>
        <v>0.14310344827586208</v>
      </c>
    </row>
    <row r="15" spans="1:10" x14ac:dyDescent="0.25">
      <c r="A15" s="724">
        <v>6</v>
      </c>
      <c r="B15" s="93" t="str">
        <f>'9'!B14</f>
        <v>Simpang Pesak</v>
      </c>
      <c r="C15" s="93" t="str">
        <f>'9'!C14</f>
        <v>Simpang Pesak</v>
      </c>
      <c r="D15" s="177">
        <v>0</v>
      </c>
      <c r="E15" s="177">
        <v>15</v>
      </c>
      <c r="F15" s="177">
        <v>286</v>
      </c>
      <c r="G15" s="914">
        <f t="shared" si="0"/>
        <v>0</v>
      </c>
      <c r="H15" s="177">
        <v>286</v>
      </c>
      <c r="I15" s="165">
        <v>33</v>
      </c>
      <c r="J15" s="914">
        <f t="shared" si="1"/>
        <v>0.11538461538461539</v>
      </c>
    </row>
    <row r="16" spans="1:10" x14ac:dyDescent="0.25">
      <c r="A16" s="724">
        <v>7</v>
      </c>
      <c r="B16" s="93" t="str">
        <f>'9'!B15</f>
        <v>Dendang</v>
      </c>
      <c r="C16" s="93" t="str">
        <f>'9'!C15</f>
        <v>Dendang</v>
      </c>
      <c r="D16" s="177">
        <v>65</v>
      </c>
      <c r="E16" s="177">
        <v>13</v>
      </c>
      <c r="F16" s="177">
        <v>731</v>
      </c>
      <c r="G16" s="914">
        <f t="shared" si="0"/>
        <v>5</v>
      </c>
      <c r="H16" s="177">
        <v>731</v>
      </c>
      <c r="I16" s="165">
        <v>26</v>
      </c>
      <c r="J16" s="914">
        <f t="shared" si="1"/>
        <v>3.5567715458276333E-2</v>
      </c>
    </row>
    <row r="17" spans="1:10" x14ac:dyDescent="0.25">
      <c r="A17" s="66"/>
      <c r="B17" s="66"/>
      <c r="C17" s="120"/>
      <c r="D17" s="178"/>
      <c r="E17" s="178"/>
      <c r="F17" s="178"/>
      <c r="G17" s="915"/>
      <c r="H17" s="178"/>
      <c r="I17" s="170"/>
      <c r="J17" s="915"/>
    </row>
    <row r="18" spans="1:10" ht="20.100000000000001" customHeight="1" thickBot="1" x14ac:dyDescent="0.3">
      <c r="A18" s="251" t="s">
        <v>730</v>
      </c>
      <c r="B18" s="410"/>
      <c r="C18" s="252"/>
      <c r="D18" s="965">
        <f>SUM(D10:D17)</f>
        <v>589</v>
      </c>
      <c r="E18" s="965">
        <f>SUM(E10:E17)</f>
        <v>713</v>
      </c>
      <c r="F18" s="965">
        <f>SUM(F10:F17)</f>
        <v>6303</v>
      </c>
      <c r="G18" s="1073">
        <f t="shared" si="0"/>
        <v>0.82608695652173914</v>
      </c>
      <c r="H18" s="965">
        <f>SUM(H10:H17)</f>
        <v>6408</v>
      </c>
      <c r="I18" s="965">
        <f>SUM(I10:I17)</f>
        <v>417</v>
      </c>
      <c r="J18" s="1073">
        <f t="shared" si="1"/>
        <v>6.5074906367041205E-2</v>
      </c>
    </row>
    <row r="19" spans="1:10" x14ac:dyDescent="0.25">
      <c r="A19" s="80"/>
      <c r="B19" s="409"/>
      <c r="C19" s="409"/>
      <c r="E19" s="402"/>
      <c r="F19" s="402"/>
      <c r="G19" s="402"/>
    </row>
    <row r="20" spans="1:10" x14ac:dyDescent="0.25">
      <c r="A20" s="544" t="s">
        <v>314</v>
      </c>
      <c r="B20" s="544"/>
      <c r="C20" s="544"/>
      <c r="D20" s="544"/>
      <c r="E20" s="544"/>
      <c r="F20" s="544"/>
    </row>
    <row r="21" spans="1:10" x14ac:dyDescent="0.25">
      <c r="A21" s="544" t="s">
        <v>731</v>
      </c>
      <c r="B21" s="544"/>
      <c r="C21" s="544"/>
      <c r="D21" s="544"/>
      <c r="E21" s="544"/>
      <c r="F21" s="544"/>
    </row>
  </sheetData>
  <mergeCells count="4">
    <mergeCell ref="A7:A8"/>
    <mergeCell ref="B7:B8"/>
    <mergeCell ref="C7:C8"/>
    <mergeCell ref="D7:J7"/>
  </mergeCells>
  <printOptions horizontalCentered="1"/>
  <pageMargins left="1.7" right="0.9" top="1.1499999999999999" bottom="0.9" header="0" footer="0"/>
  <pageSetup paperSize="9" scale="61" orientation="landscape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tabColor rgb="FF92D050"/>
    <pageSetUpPr fitToPage="1"/>
  </sheetPr>
  <dimension ref="A1:AM21"/>
  <sheetViews>
    <sheetView zoomScaleNormal="100" workbookViewId="0">
      <selection activeCell="U20" sqref="U20"/>
    </sheetView>
  </sheetViews>
  <sheetFormatPr defaultColWidth="9.140625" defaultRowHeight="15" x14ac:dyDescent="0.25"/>
  <cols>
    <col min="1" max="1" width="7.140625" style="63" customWidth="1"/>
    <col min="2" max="3" width="15.140625" style="63" bestFit="1" customWidth="1"/>
    <col min="4" max="4" width="11.28515625" style="63" customWidth="1"/>
    <col min="5" max="5" width="12.85546875" style="63" customWidth="1"/>
    <col min="6" max="6" width="11.85546875" style="63" bestFit="1" customWidth="1"/>
    <col min="7" max="7" width="15.140625" style="63" customWidth="1"/>
    <col min="8" max="8" width="11.85546875" style="63" bestFit="1" customWidth="1"/>
    <col min="9" max="9" width="9.42578125" style="63" customWidth="1"/>
    <col min="10" max="10" width="10.5703125" style="63" customWidth="1"/>
    <col min="11" max="11" width="11.140625" style="63" customWidth="1"/>
    <col min="12" max="12" width="7.42578125" style="63" customWidth="1"/>
    <col min="13" max="13" width="9.85546875" style="63" customWidth="1"/>
    <col min="14" max="14" width="7.42578125" style="63" customWidth="1"/>
    <col min="15" max="16" width="9.85546875" style="63" customWidth="1"/>
    <col min="17" max="17" width="10.140625" style="63" customWidth="1"/>
    <col min="18" max="21" width="7.42578125" style="63" customWidth="1"/>
    <col min="22" max="22" width="9" style="63" customWidth="1"/>
    <col min="23" max="23" width="7.42578125" style="63" customWidth="1"/>
    <col min="24" max="24" width="9.140625" style="63" customWidth="1"/>
    <col min="25" max="25" width="7.42578125" style="63" customWidth="1"/>
    <col min="26" max="26" width="8.42578125" style="63" customWidth="1"/>
    <col min="27" max="33" width="8.7109375" style="63" customWidth="1"/>
    <col min="34" max="34" width="16.140625" style="63" customWidth="1"/>
    <col min="35" max="35" width="15" style="63" customWidth="1"/>
    <col min="36" max="38" width="8.7109375" style="63" customWidth="1"/>
    <col min="39" max="41" width="9.140625" style="63"/>
    <col min="42" max="42" width="10.5703125" style="63" bestFit="1" customWidth="1"/>
    <col min="43" max="256" width="9.140625" style="63"/>
    <col min="257" max="257" width="5.7109375" style="63" customWidth="1"/>
    <col min="258" max="258" width="19" style="63" customWidth="1"/>
    <col min="259" max="259" width="20.140625" style="63" customWidth="1"/>
    <col min="260" max="260" width="9.5703125" style="63" customWidth="1"/>
    <col min="261" max="261" width="11" style="63" customWidth="1"/>
    <col min="262" max="262" width="8.7109375" style="63" customWidth="1"/>
    <col min="263" max="263" width="12" style="63" customWidth="1"/>
    <col min="264" max="264" width="8.7109375" style="63" customWidth="1"/>
    <col min="265" max="265" width="7.7109375" style="63" customWidth="1"/>
    <col min="266" max="266" width="7.85546875" style="63" customWidth="1"/>
    <col min="267" max="282" width="7.7109375" style="63" customWidth="1"/>
    <col min="283" max="289" width="8.7109375" style="63" customWidth="1"/>
    <col min="290" max="290" width="16.140625" style="63" customWidth="1"/>
    <col min="291" max="291" width="15" style="63" customWidth="1"/>
    <col min="292" max="294" width="8.7109375" style="63" customWidth="1"/>
    <col min="295" max="297" width="9.140625" style="63"/>
    <col min="298" max="298" width="10.5703125" style="63" bestFit="1" customWidth="1"/>
    <col min="299" max="512" width="9.140625" style="63"/>
    <col min="513" max="513" width="5.7109375" style="63" customWidth="1"/>
    <col min="514" max="514" width="19" style="63" customWidth="1"/>
    <col min="515" max="515" width="20.140625" style="63" customWidth="1"/>
    <col min="516" max="516" width="9.5703125" style="63" customWidth="1"/>
    <col min="517" max="517" width="11" style="63" customWidth="1"/>
    <col min="518" max="518" width="8.7109375" style="63" customWidth="1"/>
    <col min="519" max="519" width="12" style="63" customWidth="1"/>
    <col min="520" max="520" width="8.7109375" style="63" customWidth="1"/>
    <col min="521" max="521" width="7.7109375" style="63" customWidth="1"/>
    <col min="522" max="522" width="7.85546875" style="63" customWidth="1"/>
    <col min="523" max="538" width="7.7109375" style="63" customWidth="1"/>
    <col min="539" max="545" width="8.7109375" style="63" customWidth="1"/>
    <col min="546" max="546" width="16.140625" style="63" customWidth="1"/>
    <col min="547" max="547" width="15" style="63" customWidth="1"/>
    <col min="548" max="550" width="8.7109375" style="63" customWidth="1"/>
    <col min="551" max="553" width="9.140625" style="63"/>
    <col min="554" max="554" width="10.5703125" style="63" bestFit="1" customWidth="1"/>
    <col min="555" max="768" width="9.140625" style="63"/>
    <col min="769" max="769" width="5.7109375" style="63" customWidth="1"/>
    <col min="770" max="770" width="19" style="63" customWidth="1"/>
    <col min="771" max="771" width="20.140625" style="63" customWidth="1"/>
    <col min="772" max="772" width="9.5703125" style="63" customWidth="1"/>
    <col min="773" max="773" width="11" style="63" customWidth="1"/>
    <col min="774" max="774" width="8.7109375" style="63" customWidth="1"/>
    <col min="775" max="775" width="12" style="63" customWidth="1"/>
    <col min="776" max="776" width="8.7109375" style="63" customWidth="1"/>
    <col min="777" max="777" width="7.7109375" style="63" customWidth="1"/>
    <col min="778" max="778" width="7.85546875" style="63" customWidth="1"/>
    <col min="779" max="794" width="7.7109375" style="63" customWidth="1"/>
    <col min="795" max="801" width="8.7109375" style="63" customWidth="1"/>
    <col min="802" max="802" width="16.140625" style="63" customWidth="1"/>
    <col min="803" max="803" width="15" style="63" customWidth="1"/>
    <col min="804" max="806" width="8.7109375" style="63" customWidth="1"/>
    <col min="807" max="809" width="9.140625" style="63"/>
    <col min="810" max="810" width="10.5703125" style="63" bestFit="1" customWidth="1"/>
    <col min="811" max="1024" width="9.140625" style="63"/>
    <col min="1025" max="1025" width="5.7109375" style="63" customWidth="1"/>
    <col min="1026" max="1026" width="19" style="63" customWidth="1"/>
    <col min="1027" max="1027" width="20.140625" style="63" customWidth="1"/>
    <col min="1028" max="1028" width="9.5703125" style="63" customWidth="1"/>
    <col min="1029" max="1029" width="11" style="63" customWidth="1"/>
    <col min="1030" max="1030" width="8.7109375" style="63" customWidth="1"/>
    <col min="1031" max="1031" width="12" style="63" customWidth="1"/>
    <col min="1032" max="1032" width="8.7109375" style="63" customWidth="1"/>
    <col min="1033" max="1033" width="7.7109375" style="63" customWidth="1"/>
    <col min="1034" max="1034" width="7.85546875" style="63" customWidth="1"/>
    <col min="1035" max="1050" width="7.7109375" style="63" customWidth="1"/>
    <col min="1051" max="1057" width="8.7109375" style="63" customWidth="1"/>
    <col min="1058" max="1058" width="16.140625" style="63" customWidth="1"/>
    <col min="1059" max="1059" width="15" style="63" customWidth="1"/>
    <col min="1060" max="1062" width="8.7109375" style="63" customWidth="1"/>
    <col min="1063" max="1065" width="9.140625" style="63"/>
    <col min="1066" max="1066" width="10.5703125" style="63" bestFit="1" customWidth="1"/>
    <col min="1067" max="1280" width="9.140625" style="63"/>
    <col min="1281" max="1281" width="5.7109375" style="63" customWidth="1"/>
    <col min="1282" max="1282" width="19" style="63" customWidth="1"/>
    <col min="1283" max="1283" width="20.140625" style="63" customWidth="1"/>
    <col min="1284" max="1284" width="9.5703125" style="63" customWidth="1"/>
    <col min="1285" max="1285" width="11" style="63" customWidth="1"/>
    <col min="1286" max="1286" width="8.7109375" style="63" customWidth="1"/>
    <col min="1287" max="1287" width="12" style="63" customWidth="1"/>
    <col min="1288" max="1288" width="8.7109375" style="63" customWidth="1"/>
    <col min="1289" max="1289" width="7.7109375" style="63" customWidth="1"/>
    <col min="1290" max="1290" width="7.85546875" style="63" customWidth="1"/>
    <col min="1291" max="1306" width="7.7109375" style="63" customWidth="1"/>
    <col min="1307" max="1313" width="8.7109375" style="63" customWidth="1"/>
    <col min="1314" max="1314" width="16.140625" style="63" customWidth="1"/>
    <col min="1315" max="1315" width="15" style="63" customWidth="1"/>
    <col min="1316" max="1318" width="8.7109375" style="63" customWidth="1"/>
    <col min="1319" max="1321" width="9.140625" style="63"/>
    <col min="1322" max="1322" width="10.5703125" style="63" bestFit="1" customWidth="1"/>
    <col min="1323" max="1536" width="9.140625" style="63"/>
    <col min="1537" max="1537" width="5.7109375" style="63" customWidth="1"/>
    <col min="1538" max="1538" width="19" style="63" customWidth="1"/>
    <col min="1539" max="1539" width="20.140625" style="63" customWidth="1"/>
    <col min="1540" max="1540" width="9.5703125" style="63" customWidth="1"/>
    <col min="1541" max="1541" width="11" style="63" customWidth="1"/>
    <col min="1542" max="1542" width="8.7109375" style="63" customWidth="1"/>
    <col min="1543" max="1543" width="12" style="63" customWidth="1"/>
    <col min="1544" max="1544" width="8.7109375" style="63" customWidth="1"/>
    <col min="1545" max="1545" width="7.7109375" style="63" customWidth="1"/>
    <col min="1546" max="1546" width="7.85546875" style="63" customWidth="1"/>
    <col min="1547" max="1562" width="7.7109375" style="63" customWidth="1"/>
    <col min="1563" max="1569" width="8.7109375" style="63" customWidth="1"/>
    <col min="1570" max="1570" width="16.140625" style="63" customWidth="1"/>
    <col min="1571" max="1571" width="15" style="63" customWidth="1"/>
    <col min="1572" max="1574" width="8.7109375" style="63" customWidth="1"/>
    <col min="1575" max="1577" width="9.140625" style="63"/>
    <col min="1578" max="1578" width="10.5703125" style="63" bestFit="1" customWidth="1"/>
    <col min="1579" max="1792" width="9.140625" style="63"/>
    <col min="1793" max="1793" width="5.7109375" style="63" customWidth="1"/>
    <col min="1794" max="1794" width="19" style="63" customWidth="1"/>
    <col min="1795" max="1795" width="20.140625" style="63" customWidth="1"/>
    <col min="1796" max="1796" width="9.5703125" style="63" customWidth="1"/>
    <col min="1797" max="1797" width="11" style="63" customWidth="1"/>
    <col min="1798" max="1798" width="8.7109375" style="63" customWidth="1"/>
    <col min="1799" max="1799" width="12" style="63" customWidth="1"/>
    <col min="1800" max="1800" width="8.7109375" style="63" customWidth="1"/>
    <col min="1801" max="1801" width="7.7109375" style="63" customWidth="1"/>
    <col min="1802" max="1802" width="7.85546875" style="63" customWidth="1"/>
    <col min="1803" max="1818" width="7.7109375" style="63" customWidth="1"/>
    <col min="1819" max="1825" width="8.7109375" style="63" customWidth="1"/>
    <col min="1826" max="1826" width="16.140625" style="63" customWidth="1"/>
    <col min="1827" max="1827" width="15" style="63" customWidth="1"/>
    <col min="1828" max="1830" width="8.7109375" style="63" customWidth="1"/>
    <col min="1831" max="1833" width="9.140625" style="63"/>
    <col min="1834" max="1834" width="10.5703125" style="63" bestFit="1" customWidth="1"/>
    <col min="1835" max="2048" width="9.140625" style="63"/>
    <col min="2049" max="2049" width="5.7109375" style="63" customWidth="1"/>
    <col min="2050" max="2050" width="19" style="63" customWidth="1"/>
    <col min="2051" max="2051" width="20.140625" style="63" customWidth="1"/>
    <col min="2052" max="2052" width="9.5703125" style="63" customWidth="1"/>
    <col min="2053" max="2053" width="11" style="63" customWidth="1"/>
    <col min="2054" max="2054" width="8.7109375" style="63" customWidth="1"/>
    <col min="2055" max="2055" width="12" style="63" customWidth="1"/>
    <col min="2056" max="2056" width="8.7109375" style="63" customWidth="1"/>
    <col min="2057" max="2057" width="7.7109375" style="63" customWidth="1"/>
    <col min="2058" max="2058" width="7.85546875" style="63" customWidth="1"/>
    <col min="2059" max="2074" width="7.7109375" style="63" customWidth="1"/>
    <col min="2075" max="2081" width="8.7109375" style="63" customWidth="1"/>
    <col min="2082" max="2082" width="16.140625" style="63" customWidth="1"/>
    <col min="2083" max="2083" width="15" style="63" customWidth="1"/>
    <col min="2084" max="2086" width="8.7109375" style="63" customWidth="1"/>
    <col min="2087" max="2089" width="9.140625" style="63"/>
    <col min="2090" max="2090" width="10.5703125" style="63" bestFit="1" customWidth="1"/>
    <col min="2091" max="2304" width="9.140625" style="63"/>
    <col min="2305" max="2305" width="5.7109375" style="63" customWidth="1"/>
    <col min="2306" max="2306" width="19" style="63" customWidth="1"/>
    <col min="2307" max="2307" width="20.140625" style="63" customWidth="1"/>
    <col min="2308" max="2308" width="9.5703125" style="63" customWidth="1"/>
    <col min="2309" max="2309" width="11" style="63" customWidth="1"/>
    <col min="2310" max="2310" width="8.7109375" style="63" customWidth="1"/>
    <col min="2311" max="2311" width="12" style="63" customWidth="1"/>
    <col min="2312" max="2312" width="8.7109375" style="63" customWidth="1"/>
    <col min="2313" max="2313" width="7.7109375" style="63" customWidth="1"/>
    <col min="2314" max="2314" width="7.85546875" style="63" customWidth="1"/>
    <col min="2315" max="2330" width="7.7109375" style="63" customWidth="1"/>
    <col min="2331" max="2337" width="8.7109375" style="63" customWidth="1"/>
    <col min="2338" max="2338" width="16.140625" style="63" customWidth="1"/>
    <col min="2339" max="2339" width="15" style="63" customWidth="1"/>
    <col min="2340" max="2342" width="8.7109375" style="63" customWidth="1"/>
    <col min="2343" max="2345" width="9.140625" style="63"/>
    <col min="2346" max="2346" width="10.5703125" style="63" bestFit="1" customWidth="1"/>
    <col min="2347" max="2560" width="9.140625" style="63"/>
    <col min="2561" max="2561" width="5.7109375" style="63" customWidth="1"/>
    <col min="2562" max="2562" width="19" style="63" customWidth="1"/>
    <col min="2563" max="2563" width="20.140625" style="63" customWidth="1"/>
    <col min="2564" max="2564" width="9.5703125" style="63" customWidth="1"/>
    <col min="2565" max="2565" width="11" style="63" customWidth="1"/>
    <col min="2566" max="2566" width="8.7109375" style="63" customWidth="1"/>
    <col min="2567" max="2567" width="12" style="63" customWidth="1"/>
    <col min="2568" max="2568" width="8.7109375" style="63" customWidth="1"/>
    <col min="2569" max="2569" width="7.7109375" style="63" customWidth="1"/>
    <col min="2570" max="2570" width="7.85546875" style="63" customWidth="1"/>
    <col min="2571" max="2586" width="7.7109375" style="63" customWidth="1"/>
    <col min="2587" max="2593" width="8.7109375" style="63" customWidth="1"/>
    <col min="2594" max="2594" width="16.140625" style="63" customWidth="1"/>
    <col min="2595" max="2595" width="15" style="63" customWidth="1"/>
    <col min="2596" max="2598" width="8.7109375" style="63" customWidth="1"/>
    <col min="2599" max="2601" width="9.140625" style="63"/>
    <col min="2602" max="2602" width="10.5703125" style="63" bestFit="1" customWidth="1"/>
    <col min="2603" max="2816" width="9.140625" style="63"/>
    <col min="2817" max="2817" width="5.7109375" style="63" customWidth="1"/>
    <col min="2818" max="2818" width="19" style="63" customWidth="1"/>
    <col min="2819" max="2819" width="20.140625" style="63" customWidth="1"/>
    <col min="2820" max="2820" width="9.5703125" style="63" customWidth="1"/>
    <col min="2821" max="2821" width="11" style="63" customWidth="1"/>
    <col min="2822" max="2822" width="8.7109375" style="63" customWidth="1"/>
    <col min="2823" max="2823" width="12" style="63" customWidth="1"/>
    <col min="2824" max="2824" width="8.7109375" style="63" customWidth="1"/>
    <col min="2825" max="2825" width="7.7109375" style="63" customWidth="1"/>
    <col min="2826" max="2826" width="7.85546875" style="63" customWidth="1"/>
    <col min="2827" max="2842" width="7.7109375" style="63" customWidth="1"/>
    <col min="2843" max="2849" width="8.7109375" style="63" customWidth="1"/>
    <col min="2850" max="2850" width="16.140625" style="63" customWidth="1"/>
    <col min="2851" max="2851" width="15" style="63" customWidth="1"/>
    <col min="2852" max="2854" width="8.7109375" style="63" customWidth="1"/>
    <col min="2855" max="2857" width="9.140625" style="63"/>
    <col min="2858" max="2858" width="10.5703125" style="63" bestFit="1" customWidth="1"/>
    <col min="2859" max="3072" width="9.140625" style="63"/>
    <col min="3073" max="3073" width="5.7109375" style="63" customWidth="1"/>
    <col min="3074" max="3074" width="19" style="63" customWidth="1"/>
    <col min="3075" max="3075" width="20.140625" style="63" customWidth="1"/>
    <col min="3076" max="3076" width="9.5703125" style="63" customWidth="1"/>
    <col min="3077" max="3077" width="11" style="63" customWidth="1"/>
    <col min="3078" max="3078" width="8.7109375" style="63" customWidth="1"/>
    <col min="3079" max="3079" width="12" style="63" customWidth="1"/>
    <col min="3080" max="3080" width="8.7109375" style="63" customWidth="1"/>
    <col min="3081" max="3081" width="7.7109375" style="63" customWidth="1"/>
    <col min="3082" max="3082" width="7.85546875" style="63" customWidth="1"/>
    <col min="3083" max="3098" width="7.7109375" style="63" customWidth="1"/>
    <col min="3099" max="3105" width="8.7109375" style="63" customWidth="1"/>
    <col min="3106" max="3106" width="16.140625" style="63" customWidth="1"/>
    <col min="3107" max="3107" width="15" style="63" customWidth="1"/>
    <col min="3108" max="3110" width="8.7109375" style="63" customWidth="1"/>
    <col min="3111" max="3113" width="9.140625" style="63"/>
    <col min="3114" max="3114" width="10.5703125" style="63" bestFit="1" customWidth="1"/>
    <col min="3115" max="3328" width="9.140625" style="63"/>
    <col min="3329" max="3329" width="5.7109375" style="63" customWidth="1"/>
    <col min="3330" max="3330" width="19" style="63" customWidth="1"/>
    <col min="3331" max="3331" width="20.140625" style="63" customWidth="1"/>
    <col min="3332" max="3332" width="9.5703125" style="63" customWidth="1"/>
    <col min="3333" max="3333" width="11" style="63" customWidth="1"/>
    <col min="3334" max="3334" width="8.7109375" style="63" customWidth="1"/>
    <col min="3335" max="3335" width="12" style="63" customWidth="1"/>
    <col min="3336" max="3336" width="8.7109375" style="63" customWidth="1"/>
    <col min="3337" max="3337" width="7.7109375" style="63" customWidth="1"/>
    <col min="3338" max="3338" width="7.85546875" style="63" customWidth="1"/>
    <col min="3339" max="3354" width="7.7109375" style="63" customWidth="1"/>
    <col min="3355" max="3361" width="8.7109375" style="63" customWidth="1"/>
    <col min="3362" max="3362" width="16.140625" style="63" customWidth="1"/>
    <col min="3363" max="3363" width="15" style="63" customWidth="1"/>
    <col min="3364" max="3366" width="8.7109375" style="63" customWidth="1"/>
    <col min="3367" max="3369" width="9.140625" style="63"/>
    <col min="3370" max="3370" width="10.5703125" style="63" bestFit="1" customWidth="1"/>
    <col min="3371" max="3584" width="9.140625" style="63"/>
    <col min="3585" max="3585" width="5.7109375" style="63" customWidth="1"/>
    <col min="3586" max="3586" width="19" style="63" customWidth="1"/>
    <col min="3587" max="3587" width="20.140625" style="63" customWidth="1"/>
    <col min="3588" max="3588" width="9.5703125" style="63" customWidth="1"/>
    <col min="3589" max="3589" width="11" style="63" customWidth="1"/>
    <col min="3590" max="3590" width="8.7109375" style="63" customWidth="1"/>
    <col min="3591" max="3591" width="12" style="63" customWidth="1"/>
    <col min="3592" max="3592" width="8.7109375" style="63" customWidth="1"/>
    <col min="3593" max="3593" width="7.7109375" style="63" customWidth="1"/>
    <col min="3594" max="3594" width="7.85546875" style="63" customWidth="1"/>
    <col min="3595" max="3610" width="7.7109375" style="63" customWidth="1"/>
    <col min="3611" max="3617" width="8.7109375" style="63" customWidth="1"/>
    <col min="3618" max="3618" width="16.140625" style="63" customWidth="1"/>
    <col min="3619" max="3619" width="15" style="63" customWidth="1"/>
    <col min="3620" max="3622" width="8.7109375" style="63" customWidth="1"/>
    <col min="3623" max="3625" width="9.140625" style="63"/>
    <col min="3626" max="3626" width="10.5703125" style="63" bestFit="1" customWidth="1"/>
    <col min="3627" max="3840" width="9.140625" style="63"/>
    <col min="3841" max="3841" width="5.7109375" style="63" customWidth="1"/>
    <col min="3842" max="3842" width="19" style="63" customWidth="1"/>
    <col min="3843" max="3843" width="20.140625" style="63" customWidth="1"/>
    <col min="3844" max="3844" width="9.5703125" style="63" customWidth="1"/>
    <col min="3845" max="3845" width="11" style="63" customWidth="1"/>
    <col min="3846" max="3846" width="8.7109375" style="63" customWidth="1"/>
    <col min="3847" max="3847" width="12" style="63" customWidth="1"/>
    <col min="3848" max="3848" width="8.7109375" style="63" customWidth="1"/>
    <col min="3849" max="3849" width="7.7109375" style="63" customWidth="1"/>
    <col min="3850" max="3850" width="7.85546875" style="63" customWidth="1"/>
    <col min="3851" max="3866" width="7.7109375" style="63" customWidth="1"/>
    <col min="3867" max="3873" width="8.7109375" style="63" customWidth="1"/>
    <col min="3874" max="3874" width="16.140625" style="63" customWidth="1"/>
    <col min="3875" max="3875" width="15" style="63" customWidth="1"/>
    <col min="3876" max="3878" width="8.7109375" style="63" customWidth="1"/>
    <col min="3879" max="3881" width="9.140625" style="63"/>
    <col min="3882" max="3882" width="10.5703125" style="63" bestFit="1" customWidth="1"/>
    <col min="3883" max="4096" width="9.140625" style="63"/>
    <col min="4097" max="4097" width="5.7109375" style="63" customWidth="1"/>
    <col min="4098" max="4098" width="19" style="63" customWidth="1"/>
    <col min="4099" max="4099" width="20.140625" style="63" customWidth="1"/>
    <col min="4100" max="4100" width="9.5703125" style="63" customWidth="1"/>
    <col min="4101" max="4101" width="11" style="63" customWidth="1"/>
    <col min="4102" max="4102" width="8.7109375" style="63" customWidth="1"/>
    <col min="4103" max="4103" width="12" style="63" customWidth="1"/>
    <col min="4104" max="4104" width="8.7109375" style="63" customWidth="1"/>
    <col min="4105" max="4105" width="7.7109375" style="63" customWidth="1"/>
    <col min="4106" max="4106" width="7.85546875" style="63" customWidth="1"/>
    <col min="4107" max="4122" width="7.7109375" style="63" customWidth="1"/>
    <col min="4123" max="4129" width="8.7109375" style="63" customWidth="1"/>
    <col min="4130" max="4130" width="16.140625" style="63" customWidth="1"/>
    <col min="4131" max="4131" width="15" style="63" customWidth="1"/>
    <col min="4132" max="4134" width="8.7109375" style="63" customWidth="1"/>
    <col min="4135" max="4137" width="9.140625" style="63"/>
    <col min="4138" max="4138" width="10.5703125" style="63" bestFit="1" customWidth="1"/>
    <col min="4139" max="4352" width="9.140625" style="63"/>
    <col min="4353" max="4353" width="5.7109375" style="63" customWidth="1"/>
    <col min="4354" max="4354" width="19" style="63" customWidth="1"/>
    <col min="4355" max="4355" width="20.140625" style="63" customWidth="1"/>
    <col min="4356" max="4356" width="9.5703125" style="63" customWidth="1"/>
    <col min="4357" max="4357" width="11" style="63" customWidth="1"/>
    <col min="4358" max="4358" width="8.7109375" style="63" customWidth="1"/>
    <col min="4359" max="4359" width="12" style="63" customWidth="1"/>
    <col min="4360" max="4360" width="8.7109375" style="63" customWidth="1"/>
    <col min="4361" max="4361" width="7.7109375" style="63" customWidth="1"/>
    <col min="4362" max="4362" width="7.85546875" style="63" customWidth="1"/>
    <col min="4363" max="4378" width="7.7109375" style="63" customWidth="1"/>
    <col min="4379" max="4385" width="8.7109375" style="63" customWidth="1"/>
    <col min="4386" max="4386" width="16.140625" style="63" customWidth="1"/>
    <col min="4387" max="4387" width="15" style="63" customWidth="1"/>
    <col min="4388" max="4390" width="8.7109375" style="63" customWidth="1"/>
    <col min="4391" max="4393" width="9.140625" style="63"/>
    <col min="4394" max="4394" width="10.5703125" style="63" bestFit="1" customWidth="1"/>
    <col min="4395" max="4608" width="9.140625" style="63"/>
    <col min="4609" max="4609" width="5.7109375" style="63" customWidth="1"/>
    <col min="4610" max="4610" width="19" style="63" customWidth="1"/>
    <col min="4611" max="4611" width="20.140625" style="63" customWidth="1"/>
    <col min="4612" max="4612" width="9.5703125" style="63" customWidth="1"/>
    <col min="4613" max="4613" width="11" style="63" customWidth="1"/>
    <col min="4614" max="4614" width="8.7109375" style="63" customWidth="1"/>
    <col min="4615" max="4615" width="12" style="63" customWidth="1"/>
    <col min="4616" max="4616" width="8.7109375" style="63" customWidth="1"/>
    <col min="4617" max="4617" width="7.7109375" style="63" customWidth="1"/>
    <col min="4618" max="4618" width="7.85546875" style="63" customWidth="1"/>
    <col min="4619" max="4634" width="7.7109375" style="63" customWidth="1"/>
    <col min="4635" max="4641" width="8.7109375" style="63" customWidth="1"/>
    <col min="4642" max="4642" width="16.140625" style="63" customWidth="1"/>
    <col min="4643" max="4643" width="15" style="63" customWidth="1"/>
    <col min="4644" max="4646" width="8.7109375" style="63" customWidth="1"/>
    <col min="4647" max="4649" width="9.140625" style="63"/>
    <col min="4650" max="4650" width="10.5703125" style="63" bestFit="1" customWidth="1"/>
    <col min="4651" max="4864" width="9.140625" style="63"/>
    <col min="4865" max="4865" width="5.7109375" style="63" customWidth="1"/>
    <col min="4866" max="4866" width="19" style="63" customWidth="1"/>
    <col min="4867" max="4867" width="20.140625" style="63" customWidth="1"/>
    <col min="4868" max="4868" width="9.5703125" style="63" customWidth="1"/>
    <col min="4869" max="4869" width="11" style="63" customWidth="1"/>
    <col min="4870" max="4870" width="8.7109375" style="63" customWidth="1"/>
    <col min="4871" max="4871" width="12" style="63" customWidth="1"/>
    <col min="4872" max="4872" width="8.7109375" style="63" customWidth="1"/>
    <col min="4873" max="4873" width="7.7109375" style="63" customWidth="1"/>
    <col min="4874" max="4874" width="7.85546875" style="63" customWidth="1"/>
    <col min="4875" max="4890" width="7.7109375" style="63" customWidth="1"/>
    <col min="4891" max="4897" width="8.7109375" style="63" customWidth="1"/>
    <col min="4898" max="4898" width="16.140625" style="63" customWidth="1"/>
    <col min="4899" max="4899" width="15" style="63" customWidth="1"/>
    <col min="4900" max="4902" width="8.7109375" style="63" customWidth="1"/>
    <col min="4903" max="4905" width="9.140625" style="63"/>
    <col min="4906" max="4906" width="10.5703125" style="63" bestFit="1" customWidth="1"/>
    <col min="4907" max="5120" width="9.140625" style="63"/>
    <col min="5121" max="5121" width="5.7109375" style="63" customWidth="1"/>
    <col min="5122" max="5122" width="19" style="63" customWidth="1"/>
    <col min="5123" max="5123" width="20.140625" style="63" customWidth="1"/>
    <col min="5124" max="5124" width="9.5703125" style="63" customWidth="1"/>
    <col min="5125" max="5125" width="11" style="63" customWidth="1"/>
    <col min="5126" max="5126" width="8.7109375" style="63" customWidth="1"/>
    <col min="5127" max="5127" width="12" style="63" customWidth="1"/>
    <col min="5128" max="5128" width="8.7109375" style="63" customWidth="1"/>
    <col min="5129" max="5129" width="7.7109375" style="63" customWidth="1"/>
    <col min="5130" max="5130" width="7.85546875" style="63" customWidth="1"/>
    <col min="5131" max="5146" width="7.7109375" style="63" customWidth="1"/>
    <col min="5147" max="5153" width="8.7109375" style="63" customWidth="1"/>
    <col min="5154" max="5154" width="16.140625" style="63" customWidth="1"/>
    <col min="5155" max="5155" width="15" style="63" customWidth="1"/>
    <col min="5156" max="5158" width="8.7109375" style="63" customWidth="1"/>
    <col min="5159" max="5161" width="9.140625" style="63"/>
    <col min="5162" max="5162" width="10.5703125" style="63" bestFit="1" customWidth="1"/>
    <col min="5163" max="5376" width="9.140625" style="63"/>
    <col min="5377" max="5377" width="5.7109375" style="63" customWidth="1"/>
    <col min="5378" max="5378" width="19" style="63" customWidth="1"/>
    <col min="5379" max="5379" width="20.140625" style="63" customWidth="1"/>
    <col min="5380" max="5380" width="9.5703125" style="63" customWidth="1"/>
    <col min="5381" max="5381" width="11" style="63" customWidth="1"/>
    <col min="5382" max="5382" width="8.7109375" style="63" customWidth="1"/>
    <col min="5383" max="5383" width="12" style="63" customWidth="1"/>
    <col min="5384" max="5384" width="8.7109375" style="63" customWidth="1"/>
    <col min="5385" max="5385" width="7.7109375" style="63" customWidth="1"/>
    <col min="5386" max="5386" width="7.85546875" style="63" customWidth="1"/>
    <col min="5387" max="5402" width="7.7109375" style="63" customWidth="1"/>
    <col min="5403" max="5409" width="8.7109375" style="63" customWidth="1"/>
    <col min="5410" max="5410" width="16.140625" style="63" customWidth="1"/>
    <col min="5411" max="5411" width="15" style="63" customWidth="1"/>
    <col min="5412" max="5414" width="8.7109375" style="63" customWidth="1"/>
    <col min="5415" max="5417" width="9.140625" style="63"/>
    <col min="5418" max="5418" width="10.5703125" style="63" bestFit="1" customWidth="1"/>
    <col min="5419" max="5632" width="9.140625" style="63"/>
    <col min="5633" max="5633" width="5.7109375" style="63" customWidth="1"/>
    <col min="5634" max="5634" width="19" style="63" customWidth="1"/>
    <col min="5635" max="5635" width="20.140625" style="63" customWidth="1"/>
    <col min="5636" max="5636" width="9.5703125" style="63" customWidth="1"/>
    <col min="5637" max="5637" width="11" style="63" customWidth="1"/>
    <col min="5638" max="5638" width="8.7109375" style="63" customWidth="1"/>
    <col min="5639" max="5639" width="12" style="63" customWidth="1"/>
    <col min="5640" max="5640" width="8.7109375" style="63" customWidth="1"/>
    <col min="5641" max="5641" width="7.7109375" style="63" customWidth="1"/>
    <col min="5642" max="5642" width="7.85546875" style="63" customWidth="1"/>
    <col min="5643" max="5658" width="7.7109375" style="63" customWidth="1"/>
    <col min="5659" max="5665" width="8.7109375" style="63" customWidth="1"/>
    <col min="5666" max="5666" width="16.140625" style="63" customWidth="1"/>
    <col min="5667" max="5667" width="15" style="63" customWidth="1"/>
    <col min="5668" max="5670" width="8.7109375" style="63" customWidth="1"/>
    <col min="5671" max="5673" width="9.140625" style="63"/>
    <col min="5674" max="5674" width="10.5703125" style="63" bestFit="1" customWidth="1"/>
    <col min="5675" max="5888" width="9.140625" style="63"/>
    <col min="5889" max="5889" width="5.7109375" style="63" customWidth="1"/>
    <col min="5890" max="5890" width="19" style="63" customWidth="1"/>
    <col min="5891" max="5891" width="20.140625" style="63" customWidth="1"/>
    <col min="5892" max="5892" width="9.5703125" style="63" customWidth="1"/>
    <col min="5893" max="5893" width="11" style="63" customWidth="1"/>
    <col min="5894" max="5894" width="8.7109375" style="63" customWidth="1"/>
    <col min="5895" max="5895" width="12" style="63" customWidth="1"/>
    <col min="5896" max="5896" width="8.7109375" style="63" customWidth="1"/>
    <col min="5897" max="5897" width="7.7109375" style="63" customWidth="1"/>
    <col min="5898" max="5898" width="7.85546875" style="63" customWidth="1"/>
    <col min="5899" max="5914" width="7.7109375" style="63" customWidth="1"/>
    <col min="5915" max="5921" width="8.7109375" style="63" customWidth="1"/>
    <col min="5922" max="5922" width="16.140625" style="63" customWidth="1"/>
    <col min="5923" max="5923" width="15" style="63" customWidth="1"/>
    <col min="5924" max="5926" width="8.7109375" style="63" customWidth="1"/>
    <col min="5927" max="5929" width="9.140625" style="63"/>
    <col min="5930" max="5930" width="10.5703125" style="63" bestFit="1" customWidth="1"/>
    <col min="5931" max="6144" width="9.140625" style="63"/>
    <col min="6145" max="6145" width="5.7109375" style="63" customWidth="1"/>
    <col min="6146" max="6146" width="19" style="63" customWidth="1"/>
    <col min="6147" max="6147" width="20.140625" style="63" customWidth="1"/>
    <col min="6148" max="6148" width="9.5703125" style="63" customWidth="1"/>
    <col min="6149" max="6149" width="11" style="63" customWidth="1"/>
    <col min="6150" max="6150" width="8.7109375" style="63" customWidth="1"/>
    <col min="6151" max="6151" width="12" style="63" customWidth="1"/>
    <col min="6152" max="6152" width="8.7109375" style="63" customWidth="1"/>
    <col min="6153" max="6153" width="7.7109375" style="63" customWidth="1"/>
    <col min="6154" max="6154" width="7.85546875" style="63" customWidth="1"/>
    <col min="6155" max="6170" width="7.7109375" style="63" customWidth="1"/>
    <col min="6171" max="6177" width="8.7109375" style="63" customWidth="1"/>
    <col min="6178" max="6178" width="16.140625" style="63" customWidth="1"/>
    <col min="6179" max="6179" width="15" style="63" customWidth="1"/>
    <col min="6180" max="6182" width="8.7109375" style="63" customWidth="1"/>
    <col min="6183" max="6185" width="9.140625" style="63"/>
    <col min="6186" max="6186" width="10.5703125" style="63" bestFit="1" customWidth="1"/>
    <col min="6187" max="6400" width="9.140625" style="63"/>
    <col min="6401" max="6401" width="5.7109375" style="63" customWidth="1"/>
    <col min="6402" max="6402" width="19" style="63" customWidth="1"/>
    <col min="6403" max="6403" width="20.140625" style="63" customWidth="1"/>
    <col min="6404" max="6404" width="9.5703125" style="63" customWidth="1"/>
    <col min="6405" max="6405" width="11" style="63" customWidth="1"/>
    <col min="6406" max="6406" width="8.7109375" style="63" customWidth="1"/>
    <col min="6407" max="6407" width="12" style="63" customWidth="1"/>
    <col min="6408" max="6408" width="8.7109375" style="63" customWidth="1"/>
    <col min="6409" max="6409" width="7.7109375" style="63" customWidth="1"/>
    <col min="6410" max="6410" width="7.85546875" style="63" customWidth="1"/>
    <col min="6411" max="6426" width="7.7109375" style="63" customWidth="1"/>
    <col min="6427" max="6433" width="8.7109375" style="63" customWidth="1"/>
    <col min="6434" max="6434" width="16.140625" style="63" customWidth="1"/>
    <col min="6435" max="6435" width="15" style="63" customWidth="1"/>
    <col min="6436" max="6438" width="8.7109375" style="63" customWidth="1"/>
    <col min="6439" max="6441" width="9.140625" style="63"/>
    <col min="6442" max="6442" width="10.5703125" style="63" bestFit="1" customWidth="1"/>
    <col min="6443" max="6656" width="9.140625" style="63"/>
    <col min="6657" max="6657" width="5.7109375" style="63" customWidth="1"/>
    <col min="6658" max="6658" width="19" style="63" customWidth="1"/>
    <col min="6659" max="6659" width="20.140625" style="63" customWidth="1"/>
    <col min="6660" max="6660" width="9.5703125" style="63" customWidth="1"/>
    <col min="6661" max="6661" width="11" style="63" customWidth="1"/>
    <col min="6662" max="6662" width="8.7109375" style="63" customWidth="1"/>
    <col min="6663" max="6663" width="12" style="63" customWidth="1"/>
    <col min="6664" max="6664" width="8.7109375" style="63" customWidth="1"/>
    <col min="6665" max="6665" width="7.7109375" style="63" customWidth="1"/>
    <col min="6666" max="6666" width="7.85546875" style="63" customWidth="1"/>
    <col min="6667" max="6682" width="7.7109375" style="63" customWidth="1"/>
    <col min="6683" max="6689" width="8.7109375" style="63" customWidth="1"/>
    <col min="6690" max="6690" width="16.140625" style="63" customWidth="1"/>
    <col min="6691" max="6691" width="15" style="63" customWidth="1"/>
    <col min="6692" max="6694" width="8.7109375" style="63" customWidth="1"/>
    <col min="6695" max="6697" width="9.140625" style="63"/>
    <col min="6698" max="6698" width="10.5703125" style="63" bestFit="1" customWidth="1"/>
    <col min="6699" max="6912" width="9.140625" style="63"/>
    <col min="6913" max="6913" width="5.7109375" style="63" customWidth="1"/>
    <col min="6914" max="6914" width="19" style="63" customWidth="1"/>
    <col min="6915" max="6915" width="20.140625" style="63" customWidth="1"/>
    <col min="6916" max="6916" width="9.5703125" style="63" customWidth="1"/>
    <col min="6917" max="6917" width="11" style="63" customWidth="1"/>
    <col min="6918" max="6918" width="8.7109375" style="63" customWidth="1"/>
    <col min="6919" max="6919" width="12" style="63" customWidth="1"/>
    <col min="6920" max="6920" width="8.7109375" style="63" customWidth="1"/>
    <col min="6921" max="6921" width="7.7109375" style="63" customWidth="1"/>
    <col min="6922" max="6922" width="7.85546875" style="63" customWidth="1"/>
    <col min="6923" max="6938" width="7.7109375" style="63" customWidth="1"/>
    <col min="6939" max="6945" width="8.7109375" style="63" customWidth="1"/>
    <col min="6946" max="6946" width="16.140625" style="63" customWidth="1"/>
    <col min="6947" max="6947" width="15" style="63" customWidth="1"/>
    <col min="6948" max="6950" width="8.7109375" style="63" customWidth="1"/>
    <col min="6951" max="6953" width="9.140625" style="63"/>
    <col min="6954" max="6954" width="10.5703125" style="63" bestFit="1" customWidth="1"/>
    <col min="6955" max="7168" width="9.140625" style="63"/>
    <col min="7169" max="7169" width="5.7109375" style="63" customWidth="1"/>
    <col min="7170" max="7170" width="19" style="63" customWidth="1"/>
    <col min="7171" max="7171" width="20.140625" style="63" customWidth="1"/>
    <col min="7172" max="7172" width="9.5703125" style="63" customWidth="1"/>
    <col min="7173" max="7173" width="11" style="63" customWidth="1"/>
    <col min="7174" max="7174" width="8.7109375" style="63" customWidth="1"/>
    <col min="7175" max="7175" width="12" style="63" customWidth="1"/>
    <col min="7176" max="7176" width="8.7109375" style="63" customWidth="1"/>
    <col min="7177" max="7177" width="7.7109375" style="63" customWidth="1"/>
    <col min="7178" max="7178" width="7.85546875" style="63" customWidth="1"/>
    <col min="7179" max="7194" width="7.7109375" style="63" customWidth="1"/>
    <col min="7195" max="7201" width="8.7109375" style="63" customWidth="1"/>
    <col min="7202" max="7202" width="16.140625" style="63" customWidth="1"/>
    <col min="7203" max="7203" width="15" style="63" customWidth="1"/>
    <col min="7204" max="7206" width="8.7109375" style="63" customWidth="1"/>
    <col min="7207" max="7209" width="9.140625" style="63"/>
    <col min="7210" max="7210" width="10.5703125" style="63" bestFit="1" customWidth="1"/>
    <col min="7211" max="7424" width="9.140625" style="63"/>
    <col min="7425" max="7425" width="5.7109375" style="63" customWidth="1"/>
    <col min="7426" max="7426" width="19" style="63" customWidth="1"/>
    <col min="7427" max="7427" width="20.140625" style="63" customWidth="1"/>
    <col min="7428" max="7428" width="9.5703125" style="63" customWidth="1"/>
    <col min="7429" max="7429" width="11" style="63" customWidth="1"/>
    <col min="7430" max="7430" width="8.7109375" style="63" customWidth="1"/>
    <col min="7431" max="7431" width="12" style="63" customWidth="1"/>
    <col min="7432" max="7432" width="8.7109375" style="63" customWidth="1"/>
    <col min="7433" max="7433" width="7.7109375" style="63" customWidth="1"/>
    <col min="7434" max="7434" width="7.85546875" style="63" customWidth="1"/>
    <col min="7435" max="7450" width="7.7109375" style="63" customWidth="1"/>
    <col min="7451" max="7457" width="8.7109375" style="63" customWidth="1"/>
    <col min="7458" max="7458" width="16.140625" style="63" customWidth="1"/>
    <col min="7459" max="7459" width="15" style="63" customWidth="1"/>
    <col min="7460" max="7462" width="8.7109375" style="63" customWidth="1"/>
    <col min="7463" max="7465" width="9.140625" style="63"/>
    <col min="7466" max="7466" width="10.5703125" style="63" bestFit="1" customWidth="1"/>
    <col min="7467" max="7680" width="9.140625" style="63"/>
    <col min="7681" max="7681" width="5.7109375" style="63" customWidth="1"/>
    <col min="7682" max="7682" width="19" style="63" customWidth="1"/>
    <col min="7683" max="7683" width="20.140625" style="63" customWidth="1"/>
    <col min="7684" max="7684" width="9.5703125" style="63" customWidth="1"/>
    <col min="7685" max="7685" width="11" style="63" customWidth="1"/>
    <col min="7686" max="7686" width="8.7109375" style="63" customWidth="1"/>
    <col min="7687" max="7687" width="12" style="63" customWidth="1"/>
    <col min="7688" max="7688" width="8.7109375" style="63" customWidth="1"/>
    <col min="7689" max="7689" width="7.7109375" style="63" customWidth="1"/>
    <col min="7690" max="7690" width="7.85546875" style="63" customWidth="1"/>
    <col min="7691" max="7706" width="7.7109375" style="63" customWidth="1"/>
    <col min="7707" max="7713" width="8.7109375" style="63" customWidth="1"/>
    <col min="7714" max="7714" width="16.140625" style="63" customWidth="1"/>
    <col min="7715" max="7715" width="15" style="63" customWidth="1"/>
    <col min="7716" max="7718" width="8.7109375" style="63" customWidth="1"/>
    <col min="7719" max="7721" width="9.140625" style="63"/>
    <col min="7722" max="7722" width="10.5703125" style="63" bestFit="1" customWidth="1"/>
    <col min="7723" max="7936" width="9.140625" style="63"/>
    <col min="7937" max="7937" width="5.7109375" style="63" customWidth="1"/>
    <col min="7938" max="7938" width="19" style="63" customWidth="1"/>
    <col min="7939" max="7939" width="20.140625" style="63" customWidth="1"/>
    <col min="7940" max="7940" width="9.5703125" style="63" customWidth="1"/>
    <col min="7941" max="7941" width="11" style="63" customWidth="1"/>
    <col min="7942" max="7942" width="8.7109375" style="63" customWidth="1"/>
    <col min="7943" max="7943" width="12" style="63" customWidth="1"/>
    <col min="7944" max="7944" width="8.7109375" style="63" customWidth="1"/>
    <col min="7945" max="7945" width="7.7109375" style="63" customWidth="1"/>
    <col min="7946" max="7946" width="7.85546875" style="63" customWidth="1"/>
    <col min="7947" max="7962" width="7.7109375" style="63" customWidth="1"/>
    <col min="7963" max="7969" width="8.7109375" style="63" customWidth="1"/>
    <col min="7970" max="7970" width="16.140625" style="63" customWidth="1"/>
    <col min="7971" max="7971" width="15" style="63" customWidth="1"/>
    <col min="7972" max="7974" width="8.7109375" style="63" customWidth="1"/>
    <col min="7975" max="7977" width="9.140625" style="63"/>
    <col min="7978" max="7978" width="10.5703125" style="63" bestFit="1" customWidth="1"/>
    <col min="7979" max="8192" width="9.140625" style="63"/>
    <col min="8193" max="8193" width="5.7109375" style="63" customWidth="1"/>
    <col min="8194" max="8194" width="19" style="63" customWidth="1"/>
    <col min="8195" max="8195" width="20.140625" style="63" customWidth="1"/>
    <col min="8196" max="8196" width="9.5703125" style="63" customWidth="1"/>
    <col min="8197" max="8197" width="11" style="63" customWidth="1"/>
    <col min="8198" max="8198" width="8.7109375" style="63" customWidth="1"/>
    <col min="8199" max="8199" width="12" style="63" customWidth="1"/>
    <col min="8200" max="8200" width="8.7109375" style="63" customWidth="1"/>
    <col min="8201" max="8201" width="7.7109375" style="63" customWidth="1"/>
    <col min="8202" max="8202" width="7.85546875" style="63" customWidth="1"/>
    <col min="8203" max="8218" width="7.7109375" style="63" customWidth="1"/>
    <col min="8219" max="8225" width="8.7109375" style="63" customWidth="1"/>
    <col min="8226" max="8226" width="16.140625" style="63" customWidth="1"/>
    <col min="8227" max="8227" width="15" style="63" customWidth="1"/>
    <col min="8228" max="8230" width="8.7109375" style="63" customWidth="1"/>
    <col min="8231" max="8233" width="9.140625" style="63"/>
    <col min="8234" max="8234" width="10.5703125" style="63" bestFit="1" customWidth="1"/>
    <col min="8235" max="8448" width="9.140625" style="63"/>
    <col min="8449" max="8449" width="5.7109375" style="63" customWidth="1"/>
    <col min="8450" max="8450" width="19" style="63" customWidth="1"/>
    <col min="8451" max="8451" width="20.140625" style="63" customWidth="1"/>
    <col min="8452" max="8452" width="9.5703125" style="63" customWidth="1"/>
    <col min="8453" max="8453" width="11" style="63" customWidth="1"/>
    <col min="8454" max="8454" width="8.7109375" style="63" customWidth="1"/>
    <col min="8455" max="8455" width="12" style="63" customWidth="1"/>
    <col min="8456" max="8456" width="8.7109375" style="63" customWidth="1"/>
    <col min="8457" max="8457" width="7.7109375" style="63" customWidth="1"/>
    <col min="8458" max="8458" width="7.85546875" style="63" customWidth="1"/>
    <col min="8459" max="8474" width="7.7109375" style="63" customWidth="1"/>
    <col min="8475" max="8481" width="8.7109375" style="63" customWidth="1"/>
    <col min="8482" max="8482" width="16.140625" style="63" customWidth="1"/>
    <col min="8483" max="8483" width="15" style="63" customWidth="1"/>
    <col min="8484" max="8486" width="8.7109375" style="63" customWidth="1"/>
    <col min="8487" max="8489" width="9.140625" style="63"/>
    <col min="8490" max="8490" width="10.5703125" style="63" bestFit="1" customWidth="1"/>
    <col min="8491" max="8704" width="9.140625" style="63"/>
    <col min="8705" max="8705" width="5.7109375" style="63" customWidth="1"/>
    <col min="8706" max="8706" width="19" style="63" customWidth="1"/>
    <col min="8707" max="8707" width="20.140625" style="63" customWidth="1"/>
    <col min="8708" max="8708" width="9.5703125" style="63" customWidth="1"/>
    <col min="8709" max="8709" width="11" style="63" customWidth="1"/>
    <col min="8710" max="8710" width="8.7109375" style="63" customWidth="1"/>
    <col min="8711" max="8711" width="12" style="63" customWidth="1"/>
    <col min="8712" max="8712" width="8.7109375" style="63" customWidth="1"/>
    <col min="8713" max="8713" width="7.7109375" style="63" customWidth="1"/>
    <col min="8714" max="8714" width="7.85546875" style="63" customWidth="1"/>
    <col min="8715" max="8730" width="7.7109375" style="63" customWidth="1"/>
    <col min="8731" max="8737" width="8.7109375" style="63" customWidth="1"/>
    <col min="8738" max="8738" width="16.140625" style="63" customWidth="1"/>
    <col min="8739" max="8739" width="15" style="63" customWidth="1"/>
    <col min="8740" max="8742" width="8.7109375" style="63" customWidth="1"/>
    <col min="8743" max="8745" width="9.140625" style="63"/>
    <col min="8746" max="8746" width="10.5703125" style="63" bestFit="1" customWidth="1"/>
    <col min="8747" max="8960" width="9.140625" style="63"/>
    <col min="8961" max="8961" width="5.7109375" style="63" customWidth="1"/>
    <col min="8962" max="8962" width="19" style="63" customWidth="1"/>
    <col min="8963" max="8963" width="20.140625" style="63" customWidth="1"/>
    <col min="8964" max="8964" width="9.5703125" style="63" customWidth="1"/>
    <col min="8965" max="8965" width="11" style="63" customWidth="1"/>
    <col min="8966" max="8966" width="8.7109375" style="63" customWidth="1"/>
    <col min="8967" max="8967" width="12" style="63" customWidth="1"/>
    <col min="8968" max="8968" width="8.7109375" style="63" customWidth="1"/>
    <col min="8969" max="8969" width="7.7109375" style="63" customWidth="1"/>
    <col min="8970" max="8970" width="7.85546875" style="63" customWidth="1"/>
    <col min="8971" max="8986" width="7.7109375" style="63" customWidth="1"/>
    <col min="8987" max="8993" width="8.7109375" style="63" customWidth="1"/>
    <col min="8994" max="8994" width="16.140625" style="63" customWidth="1"/>
    <col min="8995" max="8995" width="15" style="63" customWidth="1"/>
    <col min="8996" max="8998" width="8.7109375" style="63" customWidth="1"/>
    <col min="8999" max="9001" width="9.140625" style="63"/>
    <col min="9002" max="9002" width="10.5703125" style="63" bestFit="1" customWidth="1"/>
    <col min="9003" max="9216" width="9.140625" style="63"/>
    <col min="9217" max="9217" width="5.7109375" style="63" customWidth="1"/>
    <col min="9218" max="9218" width="19" style="63" customWidth="1"/>
    <col min="9219" max="9219" width="20.140625" style="63" customWidth="1"/>
    <col min="9220" max="9220" width="9.5703125" style="63" customWidth="1"/>
    <col min="9221" max="9221" width="11" style="63" customWidth="1"/>
    <col min="9222" max="9222" width="8.7109375" style="63" customWidth="1"/>
    <col min="9223" max="9223" width="12" style="63" customWidth="1"/>
    <col min="9224" max="9224" width="8.7109375" style="63" customWidth="1"/>
    <col min="9225" max="9225" width="7.7109375" style="63" customWidth="1"/>
    <col min="9226" max="9226" width="7.85546875" style="63" customWidth="1"/>
    <col min="9227" max="9242" width="7.7109375" style="63" customWidth="1"/>
    <col min="9243" max="9249" width="8.7109375" style="63" customWidth="1"/>
    <col min="9250" max="9250" width="16.140625" style="63" customWidth="1"/>
    <col min="9251" max="9251" width="15" style="63" customWidth="1"/>
    <col min="9252" max="9254" width="8.7109375" style="63" customWidth="1"/>
    <col min="9255" max="9257" width="9.140625" style="63"/>
    <col min="9258" max="9258" width="10.5703125" style="63" bestFit="1" customWidth="1"/>
    <col min="9259" max="9472" width="9.140625" style="63"/>
    <col min="9473" max="9473" width="5.7109375" style="63" customWidth="1"/>
    <col min="9474" max="9474" width="19" style="63" customWidth="1"/>
    <col min="9475" max="9475" width="20.140625" style="63" customWidth="1"/>
    <col min="9476" max="9476" width="9.5703125" style="63" customWidth="1"/>
    <col min="9477" max="9477" width="11" style="63" customWidth="1"/>
    <col min="9478" max="9478" width="8.7109375" style="63" customWidth="1"/>
    <col min="9479" max="9479" width="12" style="63" customWidth="1"/>
    <col min="9480" max="9480" width="8.7109375" style="63" customWidth="1"/>
    <col min="9481" max="9481" width="7.7109375" style="63" customWidth="1"/>
    <col min="9482" max="9482" width="7.85546875" style="63" customWidth="1"/>
    <col min="9483" max="9498" width="7.7109375" style="63" customWidth="1"/>
    <col min="9499" max="9505" width="8.7109375" style="63" customWidth="1"/>
    <col min="9506" max="9506" width="16.140625" style="63" customWidth="1"/>
    <col min="9507" max="9507" width="15" style="63" customWidth="1"/>
    <col min="9508" max="9510" width="8.7109375" style="63" customWidth="1"/>
    <col min="9511" max="9513" width="9.140625" style="63"/>
    <col min="9514" max="9514" width="10.5703125" style="63" bestFit="1" customWidth="1"/>
    <col min="9515" max="9728" width="9.140625" style="63"/>
    <col min="9729" max="9729" width="5.7109375" style="63" customWidth="1"/>
    <col min="9730" max="9730" width="19" style="63" customWidth="1"/>
    <col min="9731" max="9731" width="20.140625" style="63" customWidth="1"/>
    <col min="9732" max="9732" width="9.5703125" style="63" customWidth="1"/>
    <col min="9733" max="9733" width="11" style="63" customWidth="1"/>
    <col min="9734" max="9734" width="8.7109375" style="63" customWidth="1"/>
    <col min="9735" max="9735" width="12" style="63" customWidth="1"/>
    <col min="9736" max="9736" width="8.7109375" style="63" customWidth="1"/>
    <col min="9737" max="9737" width="7.7109375" style="63" customWidth="1"/>
    <col min="9738" max="9738" width="7.85546875" style="63" customWidth="1"/>
    <col min="9739" max="9754" width="7.7109375" style="63" customWidth="1"/>
    <col min="9755" max="9761" width="8.7109375" style="63" customWidth="1"/>
    <col min="9762" max="9762" width="16.140625" style="63" customWidth="1"/>
    <col min="9763" max="9763" width="15" style="63" customWidth="1"/>
    <col min="9764" max="9766" width="8.7109375" style="63" customWidth="1"/>
    <col min="9767" max="9769" width="9.140625" style="63"/>
    <col min="9770" max="9770" width="10.5703125" style="63" bestFit="1" customWidth="1"/>
    <col min="9771" max="9984" width="9.140625" style="63"/>
    <col min="9985" max="9985" width="5.7109375" style="63" customWidth="1"/>
    <col min="9986" max="9986" width="19" style="63" customWidth="1"/>
    <col min="9987" max="9987" width="20.140625" style="63" customWidth="1"/>
    <col min="9988" max="9988" width="9.5703125" style="63" customWidth="1"/>
    <col min="9989" max="9989" width="11" style="63" customWidth="1"/>
    <col min="9990" max="9990" width="8.7109375" style="63" customWidth="1"/>
    <col min="9991" max="9991" width="12" style="63" customWidth="1"/>
    <col min="9992" max="9992" width="8.7109375" style="63" customWidth="1"/>
    <col min="9993" max="9993" width="7.7109375" style="63" customWidth="1"/>
    <col min="9994" max="9994" width="7.85546875" style="63" customWidth="1"/>
    <col min="9995" max="10010" width="7.7109375" style="63" customWidth="1"/>
    <col min="10011" max="10017" width="8.7109375" style="63" customWidth="1"/>
    <col min="10018" max="10018" width="16.140625" style="63" customWidth="1"/>
    <col min="10019" max="10019" width="15" style="63" customWidth="1"/>
    <col min="10020" max="10022" width="8.7109375" style="63" customWidth="1"/>
    <col min="10023" max="10025" width="9.140625" style="63"/>
    <col min="10026" max="10026" width="10.5703125" style="63" bestFit="1" customWidth="1"/>
    <col min="10027" max="10240" width="9.140625" style="63"/>
    <col min="10241" max="10241" width="5.7109375" style="63" customWidth="1"/>
    <col min="10242" max="10242" width="19" style="63" customWidth="1"/>
    <col min="10243" max="10243" width="20.140625" style="63" customWidth="1"/>
    <col min="10244" max="10244" width="9.5703125" style="63" customWidth="1"/>
    <col min="10245" max="10245" width="11" style="63" customWidth="1"/>
    <col min="10246" max="10246" width="8.7109375" style="63" customWidth="1"/>
    <col min="10247" max="10247" width="12" style="63" customWidth="1"/>
    <col min="10248" max="10248" width="8.7109375" style="63" customWidth="1"/>
    <col min="10249" max="10249" width="7.7109375" style="63" customWidth="1"/>
    <col min="10250" max="10250" width="7.85546875" style="63" customWidth="1"/>
    <col min="10251" max="10266" width="7.7109375" style="63" customWidth="1"/>
    <col min="10267" max="10273" width="8.7109375" style="63" customWidth="1"/>
    <col min="10274" max="10274" width="16.140625" style="63" customWidth="1"/>
    <col min="10275" max="10275" width="15" style="63" customWidth="1"/>
    <col min="10276" max="10278" width="8.7109375" style="63" customWidth="1"/>
    <col min="10279" max="10281" width="9.140625" style="63"/>
    <col min="10282" max="10282" width="10.5703125" style="63" bestFit="1" customWidth="1"/>
    <col min="10283" max="10496" width="9.140625" style="63"/>
    <col min="10497" max="10497" width="5.7109375" style="63" customWidth="1"/>
    <col min="10498" max="10498" width="19" style="63" customWidth="1"/>
    <col min="10499" max="10499" width="20.140625" style="63" customWidth="1"/>
    <col min="10500" max="10500" width="9.5703125" style="63" customWidth="1"/>
    <col min="10501" max="10501" width="11" style="63" customWidth="1"/>
    <col min="10502" max="10502" width="8.7109375" style="63" customWidth="1"/>
    <col min="10503" max="10503" width="12" style="63" customWidth="1"/>
    <col min="10504" max="10504" width="8.7109375" style="63" customWidth="1"/>
    <col min="10505" max="10505" width="7.7109375" style="63" customWidth="1"/>
    <col min="10506" max="10506" width="7.85546875" style="63" customWidth="1"/>
    <col min="10507" max="10522" width="7.7109375" style="63" customWidth="1"/>
    <col min="10523" max="10529" width="8.7109375" style="63" customWidth="1"/>
    <col min="10530" max="10530" width="16.140625" style="63" customWidth="1"/>
    <col min="10531" max="10531" width="15" style="63" customWidth="1"/>
    <col min="10532" max="10534" width="8.7109375" style="63" customWidth="1"/>
    <col min="10535" max="10537" width="9.140625" style="63"/>
    <col min="10538" max="10538" width="10.5703125" style="63" bestFit="1" customWidth="1"/>
    <col min="10539" max="10752" width="9.140625" style="63"/>
    <col min="10753" max="10753" width="5.7109375" style="63" customWidth="1"/>
    <col min="10754" max="10754" width="19" style="63" customWidth="1"/>
    <col min="10755" max="10755" width="20.140625" style="63" customWidth="1"/>
    <col min="10756" max="10756" width="9.5703125" style="63" customWidth="1"/>
    <col min="10757" max="10757" width="11" style="63" customWidth="1"/>
    <col min="10758" max="10758" width="8.7109375" style="63" customWidth="1"/>
    <col min="10759" max="10759" width="12" style="63" customWidth="1"/>
    <col min="10760" max="10760" width="8.7109375" style="63" customWidth="1"/>
    <col min="10761" max="10761" width="7.7109375" style="63" customWidth="1"/>
    <col min="10762" max="10762" width="7.85546875" style="63" customWidth="1"/>
    <col min="10763" max="10778" width="7.7109375" style="63" customWidth="1"/>
    <col min="10779" max="10785" width="8.7109375" style="63" customWidth="1"/>
    <col min="10786" max="10786" width="16.140625" style="63" customWidth="1"/>
    <col min="10787" max="10787" width="15" style="63" customWidth="1"/>
    <col min="10788" max="10790" width="8.7109375" style="63" customWidth="1"/>
    <col min="10791" max="10793" width="9.140625" style="63"/>
    <col min="10794" max="10794" width="10.5703125" style="63" bestFit="1" customWidth="1"/>
    <col min="10795" max="11008" width="9.140625" style="63"/>
    <col min="11009" max="11009" width="5.7109375" style="63" customWidth="1"/>
    <col min="11010" max="11010" width="19" style="63" customWidth="1"/>
    <col min="11011" max="11011" width="20.140625" style="63" customWidth="1"/>
    <col min="11012" max="11012" width="9.5703125" style="63" customWidth="1"/>
    <col min="11013" max="11013" width="11" style="63" customWidth="1"/>
    <col min="11014" max="11014" width="8.7109375" style="63" customWidth="1"/>
    <col min="11015" max="11015" width="12" style="63" customWidth="1"/>
    <col min="11016" max="11016" width="8.7109375" style="63" customWidth="1"/>
    <col min="11017" max="11017" width="7.7109375" style="63" customWidth="1"/>
    <col min="11018" max="11018" width="7.85546875" style="63" customWidth="1"/>
    <col min="11019" max="11034" width="7.7109375" style="63" customWidth="1"/>
    <col min="11035" max="11041" width="8.7109375" style="63" customWidth="1"/>
    <col min="11042" max="11042" width="16.140625" style="63" customWidth="1"/>
    <col min="11043" max="11043" width="15" style="63" customWidth="1"/>
    <col min="11044" max="11046" width="8.7109375" style="63" customWidth="1"/>
    <col min="11047" max="11049" width="9.140625" style="63"/>
    <col min="11050" max="11050" width="10.5703125" style="63" bestFit="1" customWidth="1"/>
    <col min="11051" max="11264" width="9.140625" style="63"/>
    <col min="11265" max="11265" width="5.7109375" style="63" customWidth="1"/>
    <col min="11266" max="11266" width="19" style="63" customWidth="1"/>
    <col min="11267" max="11267" width="20.140625" style="63" customWidth="1"/>
    <col min="11268" max="11268" width="9.5703125" style="63" customWidth="1"/>
    <col min="11269" max="11269" width="11" style="63" customWidth="1"/>
    <col min="11270" max="11270" width="8.7109375" style="63" customWidth="1"/>
    <col min="11271" max="11271" width="12" style="63" customWidth="1"/>
    <col min="11272" max="11272" width="8.7109375" style="63" customWidth="1"/>
    <col min="11273" max="11273" width="7.7109375" style="63" customWidth="1"/>
    <col min="11274" max="11274" width="7.85546875" style="63" customWidth="1"/>
    <col min="11275" max="11290" width="7.7109375" style="63" customWidth="1"/>
    <col min="11291" max="11297" width="8.7109375" style="63" customWidth="1"/>
    <col min="11298" max="11298" width="16.140625" style="63" customWidth="1"/>
    <col min="11299" max="11299" width="15" style="63" customWidth="1"/>
    <col min="11300" max="11302" width="8.7109375" style="63" customWidth="1"/>
    <col min="11303" max="11305" width="9.140625" style="63"/>
    <col min="11306" max="11306" width="10.5703125" style="63" bestFit="1" customWidth="1"/>
    <col min="11307" max="11520" width="9.140625" style="63"/>
    <col min="11521" max="11521" width="5.7109375" style="63" customWidth="1"/>
    <col min="11522" max="11522" width="19" style="63" customWidth="1"/>
    <col min="11523" max="11523" width="20.140625" style="63" customWidth="1"/>
    <col min="11524" max="11524" width="9.5703125" style="63" customWidth="1"/>
    <col min="11525" max="11525" width="11" style="63" customWidth="1"/>
    <col min="11526" max="11526" width="8.7109375" style="63" customWidth="1"/>
    <col min="11527" max="11527" width="12" style="63" customWidth="1"/>
    <col min="11528" max="11528" width="8.7109375" style="63" customWidth="1"/>
    <col min="11529" max="11529" width="7.7109375" style="63" customWidth="1"/>
    <col min="11530" max="11530" width="7.85546875" style="63" customWidth="1"/>
    <col min="11531" max="11546" width="7.7109375" style="63" customWidth="1"/>
    <col min="11547" max="11553" width="8.7109375" style="63" customWidth="1"/>
    <col min="11554" max="11554" width="16.140625" style="63" customWidth="1"/>
    <col min="11555" max="11555" width="15" style="63" customWidth="1"/>
    <col min="11556" max="11558" width="8.7109375" style="63" customWidth="1"/>
    <col min="11559" max="11561" width="9.140625" style="63"/>
    <col min="11562" max="11562" width="10.5703125" style="63" bestFit="1" customWidth="1"/>
    <col min="11563" max="11776" width="9.140625" style="63"/>
    <col min="11777" max="11777" width="5.7109375" style="63" customWidth="1"/>
    <col min="11778" max="11778" width="19" style="63" customWidth="1"/>
    <col min="11779" max="11779" width="20.140625" style="63" customWidth="1"/>
    <col min="11780" max="11780" width="9.5703125" style="63" customWidth="1"/>
    <col min="11781" max="11781" width="11" style="63" customWidth="1"/>
    <col min="11782" max="11782" width="8.7109375" style="63" customWidth="1"/>
    <col min="11783" max="11783" width="12" style="63" customWidth="1"/>
    <col min="11784" max="11784" width="8.7109375" style="63" customWidth="1"/>
    <col min="11785" max="11785" width="7.7109375" style="63" customWidth="1"/>
    <col min="11786" max="11786" width="7.85546875" style="63" customWidth="1"/>
    <col min="11787" max="11802" width="7.7109375" style="63" customWidth="1"/>
    <col min="11803" max="11809" width="8.7109375" style="63" customWidth="1"/>
    <col min="11810" max="11810" width="16.140625" style="63" customWidth="1"/>
    <col min="11811" max="11811" width="15" style="63" customWidth="1"/>
    <col min="11812" max="11814" width="8.7109375" style="63" customWidth="1"/>
    <col min="11815" max="11817" width="9.140625" style="63"/>
    <col min="11818" max="11818" width="10.5703125" style="63" bestFit="1" customWidth="1"/>
    <col min="11819" max="12032" width="9.140625" style="63"/>
    <col min="12033" max="12033" width="5.7109375" style="63" customWidth="1"/>
    <col min="12034" max="12034" width="19" style="63" customWidth="1"/>
    <col min="12035" max="12035" width="20.140625" style="63" customWidth="1"/>
    <col min="12036" max="12036" width="9.5703125" style="63" customWidth="1"/>
    <col min="12037" max="12037" width="11" style="63" customWidth="1"/>
    <col min="12038" max="12038" width="8.7109375" style="63" customWidth="1"/>
    <col min="12039" max="12039" width="12" style="63" customWidth="1"/>
    <col min="12040" max="12040" width="8.7109375" style="63" customWidth="1"/>
    <col min="12041" max="12041" width="7.7109375" style="63" customWidth="1"/>
    <col min="12042" max="12042" width="7.85546875" style="63" customWidth="1"/>
    <col min="12043" max="12058" width="7.7109375" style="63" customWidth="1"/>
    <col min="12059" max="12065" width="8.7109375" style="63" customWidth="1"/>
    <col min="12066" max="12066" width="16.140625" style="63" customWidth="1"/>
    <col min="12067" max="12067" width="15" style="63" customWidth="1"/>
    <col min="12068" max="12070" width="8.7109375" style="63" customWidth="1"/>
    <col min="12071" max="12073" width="9.140625" style="63"/>
    <col min="12074" max="12074" width="10.5703125" style="63" bestFit="1" customWidth="1"/>
    <col min="12075" max="12288" width="9.140625" style="63"/>
    <col min="12289" max="12289" width="5.7109375" style="63" customWidth="1"/>
    <col min="12290" max="12290" width="19" style="63" customWidth="1"/>
    <col min="12291" max="12291" width="20.140625" style="63" customWidth="1"/>
    <col min="12292" max="12292" width="9.5703125" style="63" customWidth="1"/>
    <col min="12293" max="12293" width="11" style="63" customWidth="1"/>
    <col min="12294" max="12294" width="8.7109375" style="63" customWidth="1"/>
    <col min="12295" max="12295" width="12" style="63" customWidth="1"/>
    <col min="12296" max="12296" width="8.7109375" style="63" customWidth="1"/>
    <col min="12297" max="12297" width="7.7109375" style="63" customWidth="1"/>
    <col min="12298" max="12298" width="7.85546875" style="63" customWidth="1"/>
    <col min="12299" max="12314" width="7.7109375" style="63" customWidth="1"/>
    <col min="12315" max="12321" width="8.7109375" style="63" customWidth="1"/>
    <col min="12322" max="12322" width="16.140625" style="63" customWidth="1"/>
    <col min="12323" max="12323" width="15" style="63" customWidth="1"/>
    <col min="12324" max="12326" width="8.7109375" style="63" customWidth="1"/>
    <col min="12327" max="12329" width="9.140625" style="63"/>
    <col min="12330" max="12330" width="10.5703125" style="63" bestFit="1" customWidth="1"/>
    <col min="12331" max="12544" width="9.140625" style="63"/>
    <col min="12545" max="12545" width="5.7109375" style="63" customWidth="1"/>
    <col min="12546" max="12546" width="19" style="63" customWidth="1"/>
    <col min="12547" max="12547" width="20.140625" style="63" customWidth="1"/>
    <col min="12548" max="12548" width="9.5703125" style="63" customWidth="1"/>
    <col min="12549" max="12549" width="11" style="63" customWidth="1"/>
    <col min="12550" max="12550" width="8.7109375" style="63" customWidth="1"/>
    <col min="12551" max="12551" width="12" style="63" customWidth="1"/>
    <col min="12552" max="12552" width="8.7109375" style="63" customWidth="1"/>
    <col min="12553" max="12553" width="7.7109375" style="63" customWidth="1"/>
    <col min="12554" max="12554" width="7.85546875" style="63" customWidth="1"/>
    <col min="12555" max="12570" width="7.7109375" style="63" customWidth="1"/>
    <col min="12571" max="12577" width="8.7109375" style="63" customWidth="1"/>
    <col min="12578" max="12578" width="16.140625" style="63" customWidth="1"/>
    <col min="12579" max="12579" width="15" style="63" customWidth="1"/>
    <col min="12580" max="12582" width="8.7109375" style="63" customWidth="1"/>
    <col min="12583" max="12585" width="9.140625" style="63"/>
    <col min="12586" max="12586" width="10.5703125" style="63" bestFit="1" customWidth="1"/>
    <col min="12587" max="12800" width="9.140625" style="63"/>
    <col min="12801" max="12801" width="5.7109375" style="63" customWidth="1"/>
    <col min="12802" max="12802" width="19" style="63" customWidth="1"/>
    <col min="12803" max="12803" width="20.140625" style="63" customWidth="1"/>
    <col min="12804" max="12804" width="9.5703125" style="63" customWidth="1"/>
    <col min="12805" max="12805" width="11" style="63" customWidth="1"/>
    <col min="12806" max="12806" width="8.7109375" style="63" customWidth="1"/>
    <col min="12807" max="12807" width="12" style="63" customWidth="1"/>
    <col min="12808" max="12808" width="8.7109375" style="63" customWidth="1"/>
    <col min="12809" max="12809" width="7.7109375" style="63" customWidth="1"/>
    <col min="12810" max="12810" width="7.85546875" style="63" customWidth="1"/>
    <col min="12811" max="12826" width="7.7109375" style="63" customWidth="1"/>
    <col min="12827" max="12833" width="8.7109375" style="63" customWidth="1"/>
    <col min="12834" max="12834" width="16.140625" style="63" customWidth="1"/>
    <col min="12835" max="12835" width="15" style="63" customWidth="1"/>
    <col min="12836" max="12838" width="8.7109375" style="63" customWidth="1"/>
    <col min="12839" max="12841" width="9.140625" style="63"/>
    <col min="12842" max="12842" width="10.5703125" style="63" bestFit="1" customWidth="1"/>
    <col min="12843" max="13056" width="9.140625" style="63"/>
    <col min="13057" max="13057" width="5.7109375" style="63" customWidth="1"/>
    <col min="13058" max="13058" width="19" style="63" customWidth="1"/>
    <col min="13059" max="13059" width="20.140625" style="63" customWidth="1"/>
    <col min="13060" max="13060" width="9.5703125" style="63" customWidth="1"/>
    <col min="13061" max="13061" width="11" style="63" customWidth="1"/>
    <col min="13062" max="13062" width="8.7109375" style="63" customWidth="1"/>
    <col min="13063" max="13063" width="12" style="63" customWidth="1"/>
    <col min="13064" max="13064" width="8.7109375" style="63" customWidth="1"/>
    <col min="13065" max="13065" width="7.7109375" style="63" customWidth="1"/>
    <col min="13066" max="13066" width="7.85546875" style="63" customWidth="1"/>
    <col min="13067" max="13082" width="7.7109375" style="63" customWidth="1"/>
    <col min="13083" max="13089" width="8.7109375" style="63" customWidth="1"/>
    <col min="13090" max="13090" width="16.140625" style="63" customWidth="1"/>
    <col min="13091" max="13091" width="15" style="63" customWidth="1"/>
    <col min="13092" max="13094" width="8.7109375" style="63" customWidth="1"/>
    <col min="13095" max="13097" width="9.140625" style="63"/>
    <col min="13098" max="13098" width="10.5703125" style="63" bestFit="1" customWidth="1"/>
    <col min="13099" max="13312" width="9.140625" style="63"/>
    <col min="13313" max="13313" width="5.7109375" style="63" customWidth="1"/>
    <col min="13314" max="13314" width="19" style="63" customWidth="1"/>
    <col min="13315" max="13315" width="20.140625" style="63" customWidth="1"/>
    <col min="13316" max="13316" width="9.5703125" style="63" customWidth="1"/>
    <col min="13317" max="13317" width="11" style="63" customWidth="1"/>
    <col min="13318" max="13318" width="8.7109375" style="63" customWidth="1"/>
    <col min="13319" max="13319" width="12" style="63" customWidth="1"/>
    <col min="13320" max="13320" width="8.7109375" style="63" customWidth="1"/>
    <col min="13321" max="13321" width="7.7109375" style="63" customWidth="1"/>
    <col min="13322" max="13322" width="7.85546875" style="63" customWidth="1"/>
    <col min="13323" max="13338" width="7.7109375" style="63" customWidth="1"/>
    <col min="13339" max="13345" width="8.7109375" style="63" customWidth="1"/>
    <col min="13346" max="13346" width="16.140625" style="63" customWidth="1"/>
    <col min="13347" max="13347" width="15" style="63" customWidth="1"/>
    <col min="13348" max="13350" width="8.7109375" style="63" customWidth="1"/>
    <col min="13351" max="13353" width="9.140625" style="63"/>
    <col min="13354" max="13354" width="10.5703125" style="63" bestFit="1" customWidth="1"/>
    <col min="13355" max="13568" width="9.140625" style="63"/>
    <col min="13569" max="13569" width="5.7109375" style="63" customWidth="1"/>
    <col min="13570" max="13570" width="19" style="63" customWidth="1"/>
    <col min="13571" max="13571" width="20.140625" style="63" customWidth="1"/>
    <col min="13572" max="13572" width="9.5703125" style="63" customWidth="1"/>
    <col min="13573" max="13573" width="11" style="63" customWidth="1"/>
    <col min="13574" max="13574" width="8.7109375" style="63" customWidth="1"/>
    <col min="13575" max="13575" width="12" style="63" customWidth="1"/>
    <col min="13576" max="13576" width="8.7109375" style="63" customWidth="1"/>
    <col min="13577" max="13577" width="7.7109375" style="63" customWidth="1"/>
    <col min="13578" max="13578" width="7.85546875" style="63" customWidth="1"/>
    <col min="13579" max="13594" width="7.7109375" style="63" customWidth="1"/>
    <col min="13595" max="13601" width="8.7109375" style="63" customWidth="1"/>
    <col min="13602" max="13602" width="16.140625" style="63" customWidth="1"/>
    <col min="13603" max="13603" width="15" style="63" customWidth="1"/>
    <col min="13604" max="13606" width="8.7109375" style="63" customWidth="1"/>
    <col min="13607" max="13609" width="9.140625" style="63"/>
    <col min="13610" max="13610" width="10.5703125" style="63" bestFit="1" customWidth="1"/>
    <col min="13611" max="13824" width="9.140625" style="63"/>
    <col min="13825" max="13825" width="5.7109375" style="63" customWidth="1"/>
    <col min="13826" max="13826" width="19" style="63" customWidth="1"/>
    <col min="13827" max="13827" width="20.140625" style="63" customWidth="1"/>
    <col min="13828" max="13828" width="9.5703125" style="63" customWidth="1"/>
    <col min="13829" max="13829" width="11" style="63" customWidth="1"/>
    <col min="13830" max="13830" width="8.7109375" style="63" customWidth="1"/>
    <col min="13831" max="13831" width="12" style="63" customWidth="1"/>
    <col min="13832" max="13832" width="8.7109375" style="63" customWidth="1"/>
    <col min="13833" max="13833" width="7.7109375" style="63" customWidth="1"/>
    <col min="13834" max="13834" width="7.85546875" style="63" customWidth="1"/>
    <col min="13835" max="13850" width="7.7109375" style="63" customWidth="1"/>
    <col min="13851" max="13857" width="8.7109375" style="63" customWidth="1"/>
    <col min="13858" max="13858" width="16.140625" style="63" customWidth="1"/>
    <col min="13859" max="13859" width="15" style="63" customWidth="1"/>
    <col min="13860" max="13862" width="8.7109375" style="63" customWidth="1"/>
    <col min="13863" max="13865" width="9.140625" style="63"/>
    <col min="13866" max="13866" width="10.5703125" style="63" bestFit="1" customWidth="1"/>
    <col min="13867" max="14080" width="9.140625" style="63"/>
    <col min="14081" max="14081" width="5.7109375" style="63" customWidth="1"/>
    <col min="14082" max="14082" width="19" style="63" customWidth="1"/>
    <col min="14083" max="14083" width="20.140625" style="63" customWidth="1"/>
    <col min="14084" max="14084" width="9.5703125" style="63" customWidth="1"/>
    <col min="14085" max="14085" width="11" style="63" customWidth="1"/>
    <col min="14086" max="14086" width="8.7109375" style="63" customWidth="1"/>
    <col min="14087" max="14087" width="12" style="63" customWidth="1"/>
    <col min="14088" max="14088" width="8.7109375" style="63" customWidth="1"/>
    <col min="14089" max="14089" width="7.7109375" style="63" customWidth="1"/>
    <col min="14090" max="14090" width="7.85546875" style="63" customWidth="1"/>
    <col min="14091" max="14106" width="7.7109375" style="63" customWidth="1"/>
    <col min="14107" max="14113" width="8.7109375" style="63" customWidth="1"/>
    <col min="14114" max="14114" width="16.140625" style="63" customWidth="1"/>
    <col min="14115" max="14115" width="15" style="63" customWidth="1"/>
    <col min="14116" max="14118" width="8.7109375" style="63" customWidth="1"/>
    <col min="14119" max="14121" width="9.140625" style="63"/>
    <col min="14122" max="14122" width="10.5703125" style="63" bestFit="1" customWidth="1"/>
    <col min="14123" max="14336" width="9.140625" style="63"/>
    <col min="14337" max="14337" width="5.7109375" style="63" customWidth="1"/>
    <col min="14338" max="14338" width="19" style="63" customWidth="1"/>
    <col min="14339" max="14339" width="20.140625" style="63" customWidth="1"/>
    <col min="14340" max="14340" width="9.5703125" style="63" customWidth="1"/>
    <col min="14341" max="14341" width="11" style="63" customWidth="1"/>
    <col min="14342" max="14342" width="8.7109375" style="63" customWidth="1"/>
    <col min="14343" max="14343" width="12" style="63" customWidth="1"/>
    <col min="14344" max="14344" width="8.7109375" style="63" customWidth="1"/>
    <col min="14345" max="14345" width="7.7109375" style="63" customWidth="1"/>
    <col min="14346" max="14346" width="7.85546875" style="63" customWidth="1"/>
    <col min="14347" max="14362" width="7.7109375" style="63" customWidth="1"/>
    <col min="14363" max="14369" width="8.7109375" style="63" customWidth="1"/>
    <col min="14370" max="14370" width="16.140625" style="63" customWidth="1"/>
    <col min="14371" max="14371" width="15" style="63" customWidth="1"/>
    <col min="14372" max="14374" width="8.7109375" style="63" customWidth="1"/>
    <col min="14375" max="14377" width="9.140625" style="63"/>
    <col min="14378" max="14378" width="10.5703125" style="63" bestFit="1" customWidth="1"/>
    <col min="14379" max="14592" width="9.140625" style="63"/>
    <col min="14593" max="14593" width="5.7109375" style="63" customWidth="1"/>
    <col min="14594" max="14594" width="19" style="63" customWidth="1"/>
    <col min="14595" max="14595" width="20.140625" style="63" customWidth="1"/>
    <col min="14596" max="14596" width="9.5703125" style="63" customWidth="1"/>
    <col min="14597" max="14597" width="11" style="63" customWidth="1"/>
    <col min="14598" max="14598" width="8.7109375" style="63" customWidth="1"/>
    <col min="14599" max="14599" width="12" style="63" customWidth="1"/>
    <col min="14600" max="14600" width="8.7109375" style="63" customWidth="1"/>
    <col min="14601" max="14601" width="7.7109375" style="63" customWidth="1"/>
    <col min="14602" max="14602" width="7.85546875" style="63" customWidth="1"/>
    <col min="14603" max="14618" width="7.7109375" style="63" customWidth="1"/>
    <col min="14619" max="14625" width="8.7109375" style="63" customWidth="1"/>
    <col min="14626" max="14626" width="16.140625" style="63" customWidth="1"/>
    <col min="14627" max="14627" width="15" style="63" customWidth="1"/>
    <col min="14628" max="14630" width="8.7109375" style="63" customWidth="1"/>
    <col min="14631" max="14633" width="9.140625" style="63"/>
    <col min="14634" max="14634" width="10.5703125" style="63" bestFit="1" customWidth="1"/>
    <col min="14635" max="14848" width="9.140625" style="63"/>
    <col min="14849" max="14849" width="5.7109375" style="63" customWidth="1"/>
    <col min="14850" max="14850" width="19" style="63" customWidth="1"/>
    <col min="14851" max="14851" width="20.140625" style="63" customWidth="1"/>
    <col min="14852" max="14852" width="9.5703125" style="63" customWidth="1"/>
    <col min="14853" max="14853" width="11" style="63" customWidth="1"/>
    <col min="14854" max="14854" width="8.7109375" style="63" customWidth="1"/>
    <col min="14855" max="14855" width="12" style="63" customWidth="1"/>
    <col min="14856" max="14856" width="8.7109375" style="63" customWidth="1"/>
    <col min="14857" max="14857" width="7.7109375" style="63" customWidth="1"/>
    <col min="14858" max="14858" width="7.85546875" style="63" customWidth="1"/>
    <col min="14859" max="14874" width="7.7109375" style="63" customWidth="1"/>
    <col min="14875" max="14881" width="8.7109375" style="63" customWidth="1"/>
    <col min="14882" max="14882" width="16.140625" style="63" customWidth="1"/>
    <col min="14883" max="14883" width="15" style="63" customWidth="1"/>
    <col min="14884" max="14886" width="8.7109375" style="63" customWidth="1"/>
    <col min="14887" max="14889" width="9.140625" style="63"/>
    <col min="14890" max="14890" width="10.5703125" style="63" bestFit="1" customWidth="1"/>
    <col min="14891" max="15104" width="9.140625" style="63"/>
    <col min="15105" max="15105" width="5.7109375" style="63" customWidth="1"/>
    <col min="15106" max="15106" width="19" style="63" customWidth="1"/>
    <col min="15107" max="15107" width="20.140625" style="63" customWidth="1"/>
    <col min="15108" max="15108" width="9.5703125" style="63" customWidth="1"/>
    <col min="15109" max="15109" width="11" style="63" customWidth="1"/>
    <col min="15110" max="15110" width="8.7109375" style="63" customWidth="1"/>
    <col min="15111" max="15111" width="12" style="63" customWidth="1"/>
    <col min="15112" max="15112" width="8.7109375" style="63" customWidth="1"/>
    <col min="15113" max="15113" width="7.7109375" style="63" customWidth="1"/>
    <col min="15114" max="15114" width="7.85546875" style="63" customWidth="1"/>
    <col min="15115" max="15130" width="7.7109375" style="63" customWidth="1"/>
    <col min="15131" max="15137" width="8.7109375" style="63" customWidth="1"/>
    <col min="15138" max="15138" width="16.140625" style="63" customWidth="1"/>
    <col min="15139" max="15139" width="15" style="63" customWidth="1"/>
    <col min="15140" max="15142" width="8.7109375" style="63" customWidth="1"/>
    <col min="15143" max="15145" width="9.140625" style="63"/>
    <col min="15146" max="15146" width="10.5703125" style="63" bestFit="1" customWidth="1"/>
    <col min="15147" max="15360" width="9.140625" style="63"/>
    <col min="15361" max="15361" width="5.7109375" style="63" customWidth="1"/>
    <col min="15362" max="15362" width="19" style="63" customWidth="1"/>
    <col min="15363" max="15363" width="20.140625" style="63" customWidth="1"/>
    <col min="15364" max="15364" width="9.5703125" style="63" customWidth="1"/>
    <col min="15365" max="15365" width="11" style="63" customWidth="1"/>
    <col min="15366" max="15366" width="8.7109375" style="63" customWidth="1"/>
    <col min="15367" max="15367" width="12" style="63" customWidth="1"/>
    <col min="15368" max="15368" width="8.7109375" style="63" customWidth="1"/>
    <col min="15369" max="15369" width="7.7109375" style="63" customWidth="1"/>
    <col min="15370" max="15370" width="7.85546875" style="63" customWidth="1"/>
    <col min="15371" max="15386" width="7.7109375" style="63" customWidth="1"/>
    <col min="15387" max="15393" width="8.7109375" style="63" customWidth="1"/>
    <col min="15394" max="15394" width="16.140625" style="63" customWidth="1"/>
    <col min="15395" max="15395" width="15" style="63" customWidth="1"/>
    <col min="15396" max="15398" width="8.7109375" style="63" customWidth="1"/>
    <col min="15399" max="15401" width="9.140625" style="63"/>
    <col min="15402" max="15402" width="10.5703125" style="63" bestFit="1" customWidth="1"/>
    <col min="15403" max="15616" width="9.140625" style="63"/>
    <col min="15617" max="15617" width="5.7109375" style="63" customWidth="1"/>
    <col min="15618" max="15618" width="19" style="63" customWidth="1"/>
    <col min="15619" max="15619" width="20.140625" style="63" customWidth="1"/>
    <col min="15620" max="15620" width="9.5703125" style="63" customWidth="1"/>
    <col min="15621" max="15621" width="11" style="63" customWidth="1"/>
    <col min="15622" max="15622" width="8.7109375" style="63" customWidth="1"/>
    <col min="15623" max="15623" width="12" style="63" customWidth="1"/>
    <col min="15624" max="15624" width="8.7109375" style="63" customWidth="1"/>
    <col min="15625" max="15625" width="7.7109375" style="63" customWidth="1"/>
    <col min="15626" max="15626" width="7.85546875" style="63" customWidth="1"/>
    <col min="15627" max="15642" width="7.7109375" style="63" customWidth="1"/>
    <col min="15643" max="15649" width="8.7109375" style="63" customWidth="1"/>
    <col min="15650" max="15650" width="16.140625" style="63" customWidth="1"/>
    <col min="15651" max="15651" width="15" style="63" customWidth="1"/>
    <col min="15652" max="15654" width="8.7109375" style="63" customWidth="1"/>
    <col min="15655" max="15657" width="9.140625" style="63"/>
    <col min="15658" max="15658" width="10.5703125" style="63" bestFit="1" customWidth="1"/>
    <col min="15659" max="15872" width="9.140625" style="63"/>
    <col min="15873" max="15873" width="5.7109375" style="63" customWidth="1"/>
    <col min="15874" max="15874" width="19" style="63" customWidth="1"/>
    <col min="15875" max="15875" width="20.140625" style="63" customWidth="1"/>
    <col min="15876" max="15876" width="9.5703125" style="63" customWidth="1"/>
    <col min="15877" max="15877" width="11" style="63" customWidth="1"/>
    <col min="15878" max="15878" width="8.7109375" style="63" customWidth="1"/>
    <col min="15879" max="15879" width="12" style="63" customWidth="1"/>
    <col min="15880" max="15880" width="8.7109375" style="63" customWidth="1"/>
    <col min="15881" max="15881" width="7.7109375" style="63" customWidth="1"/>
    <col min="15882" max="15882" width="7.85546875" style="63" customWidth="1"/>
    <col min="15883" max="15898" width="7.7109375" style="63" customWidth="1"/>
    <col min="15899" max="15905" width="8.7109375" style="63" customWidth="1"/>
    <col min="15906" max="15906" width="16.140625" style="63" customWidth="1"/>
    <col min="15907" max="15907" width="15" style="63" customWidth="1"/>
    <col min="15908" max="15910" width="8.7109375" style="63" customWidth="1"/>
    <col min="15911" max="15913" width="9.140625" style="63"/>
    <col min="15914" max="15914" width="10.5703125" style="63" bestFit="1" customWidth="1"/>
    <col min="15915" max="16128" width="9.140625" style="63"/>
    <col min="16129" max="16129" width="5.7109375" style="63" customWidth="1"/>
    <col min="16130" max="16130" width="19" style="63" customWidth="1"/>
    <col min="16131" max="16131" width="20.140625" style="63" customWidth="1"/>
    <col min="16132" max="16132" width="9.5703125" style="63" customWidth="1"/>
    <col min="16133" max="16133" width="11" style="63" customWidth="1"/>
    <col min="16134" max="16134" width="8.7109375" style="63" customWidth="1"/>
    <col min="16135" max="16135" width="12" style="63" customWidth="1"/>
    <col min="16136" max="16136" width="8.7109375" style="63" customWidth="1"/>
    <col min="16137" max="16137" width="7.7109375" style="63" customWidth="1"/>
    <col min="16138" max="16138" width="7.85546875" style="63" customWidth="1"/>
    <col min="16139" max="16154" width="7.7109375" style="63" customWidth="1"/>
    <col min="16155" max="16161" width="8.7109375" style="63" customWidth="1"/>
    <col min="16162" max="16162" width="16.140625" style="63" customWidth="1"/>
    <col min="16163" max="16163" width="15" style="63" customWidth="1"/>
    <col min="16164" max="16166" width="8.7109375" style="63" customWidth="1"/>
    <col min="16167" max="16169" width="9.140625" style="63"/>
    <col min="16170" max="16170" width="10.5703125" style="63" bestFit="1" customWidth="1"/>
    <col min="16171" max="16384" width="9.140625" style="63"/>
  </cols>
  <sheetData>
    <row r="1" spans="1:39" ht="15.75" x14ac:dyDescent="0.25">
      <c r="A1" s="160" t="s">
        <v>763</v>
      </c>
      <c r="C1" s="63" t="s">
        <v>315</v>
      </c>
    </row>
    <row r="3" spans="1:39" ht="15.75" x14ac:dyDescent="0.25">
      <c r="A3" s="426" t="s">
        <v>733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  <c r="T3" s="426"/>
      <c r="U3" s="426"/>
      <c r="V3" s="426"/>
      <c r="W3" s="426"/>
      <c r="X3" s="426"/>
      <c r="Y3" s="426"/>
      <c r="Z3" s="426"/>
      <c r="AM3" s="83"/>
    </row>
    <row r="4" spans="1:39" ht="15.75" x14ac:dyDescent="0.25">
      <c r="A4" s="160"/>
      <c r="B4" s="160"/>
      <c r="C4" s="160"/>
      <c r="D4" s="160"/>
      <c r="E4" s="160"/>
      <c r="F4" s="160"/>
      <c r="G4" s="160"/>
      <c r="H4" s="160"/>
      <c r="I4" s="160"/>
      <c r="J4" s="427"/>
      <c r="K4" s="427" t="str">
        <f>'1'!$E$5</f>
        <v>KABUPATEN</v>
      </c>
      <c r="L4" s="428" t="str">
        <f>'1'!$F$5</f>
        <v>BELITUNG TIMUR</v>
      </c>
      <c r="M4" s="160"/>
      <c r="N4" s="428"/>
      <c r="O4" s="160"/>
      <c r="P4" s="160"/>
      <c r="Q4" s="160"/>
      <c r="R4" s="427"/>
      <c r="S4" s="427"/>
      <c r="T4" s="427"/>
      <c r="U4" s="427"/>
      <c r="V4" s="427"/>
      <c r="W4" s="427"/>
      <c r="X4" s="427"/>
      <c r="Y4" s="427"/>
      <c r="Z4" s="160"/>
      <c r="AC4" s="418"/>
      <c r="AG4" s="91"/>
      <c r="AH4" s="83"/>
      <c r="AI4" s="83"/>
      <c r="AJ4" s="83"/>
      <c r="AK4" s="83"/>
      <c r="AL4" s="83"/>
    </row>
    <row r="5" spans="1:39" ht="15.75" x14ac:dyDescent="0.25">
      <c r="A5" s="160"/>
      <c r="B5" s="160"/>
      <c r="C5" s="160"/>
      <c r="D5" s="160"/>
      <c r="E5" s="160"/>
      <c r="F5" s="160"/>
      <c r="G5" s="160"/>
      <c r="H5" s="160"/>
      <c r="I5" s="160"/>
      <c r="J5" s="427"/>
      <c r="K5" s="427" t="str">
        <f>'1'!$E$6</f>
        <v>TAHUN</v>
      </c>
      <c r="L5" s="428">
        <f>'1'!$F$6</f>
        <v>2023</v>
      </c>
      <c r="M5" s="160"/>
      <c r="N5" s="428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C5" s="418"/>
      <c r="AG5" s="91"/>
      <c r="AH5" s="83"/>
      <c r="AI5" s="83"/>
      <c r="AJ5" s="83"/>
      <c r="AK5" s="83"/>
      <c r="AL5" s="83"/>
    </row>
    <row r="6" spans="1:39" ht="15.75" thickBot="1" x14ac:dyDescent="0.3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1:39" ht="18" customHeight="1" x14ac:dyDescent="0.25">
      <c r="A7" s="1165" t="s">
        <v>2</v>
      </c>
      <c r="B7" s="1165" t="s">
        <v>253</v>
      </c>
      <c r="C7" s="1165" t="s">
        <v>407</v>
      </c>
      <c r="D7" s="1165" t="s">
        <v>734</v>
      </c>
      <c r="E7" s="1165"/>
      <c r="F7" s="1165"/>
      <c r="G7" s="1165"/>
      <c r="H7" s="1165"/>
      <c r="I7" s="1165"/>
      <c r="J7" s="1165"/>
      <c r="K7" s="1165"/>
      <c r="L7" s="1165"/>
      <c r="M7" s="1165"/>
      <c r="N7" s="1165"/>
      <c r="O7" s="1165"/>
      <c r="P7" s="1168"/>
      <c r="Q7" s="1165"/>
      <c r="R7" s="1165"/>
      <c r="S7" s="1165"/>
      <c r="T7" s="1165"/>
      <c r="U7" s="1165"/>
      <c r="V7" s="1165"/>
      <c r="W7" s="1165"/>
      <c r="X7" s="1165"/>
      <c r="Y7" s="1165"/>
      <c r="Z7" s="1165"/>
    </row>
    <row r="8" spans="1:39" ht="46.5" customHeight="1" x14ac:dyDescent="0.25">
      <c r="A8" s="1239"/>
      <c r="B8" s="1239"/>
      <c r="C8" s="1239"/>
      <c r="D8" s="1169" t="s">
        <v>735</v>
      </c>
      <c r="E8" s="1169" t="s">
        <v>736</v>
      </c>
      <c r="F8" s="1172" t="s">
        <v>27</v>
      </c>
      <c r="G8" s="1169" t="s">
        <v>737</v>
      </c>
      <c r="H8" s="1172" t="s">
        <v>27</v>
      </c>
      <c r="I8" s="1174" t="s">
        <v>738</v>
      </c>
      <c r="J8" s="1359"/>
      <c r="K8" s="1360"/>
      <c r="L8" s="1166" t="s">
        <v>739</v>
      </c>
      <c r="M8" s="1167"/>
      <c r="N8" s="1167"/>
      <c r="O8" s="1168"/>
      <c r="P8" s="1167"/>
      <c r="Q8" s="1168"/>
      <c r="R8" s="1174" t="s">
        <v>1081</v>
      </c>
      <c r="S8" s="1359"/>
      <c r="T8" s="1360"/>
      <c r="U8" s="1174" t="s">
        <v>1082</v>
      </c>
      <c r="V8" s="1359"/>
      <c r="W8" s="1359"/>
      <c r="X8" s="1359"/>
      <c r="Y8" s="1359"/>
      <c r="Z8" s="1360"/>
    </row>
    <row r="9" spans="1:39" ht="33" customHeight="1" x14ac:dyDescent="0.25">
      <c r="A9" s="1239"/>
      <c r="B9" s="1239"/>
      <c r="C9" s="1239"/>
      <c r="D9" s="1170"/>
      <c r="E9" s="1170"/>
      <c r="F9" s="1170"/>
      <c r="G9" s="1170"/>
      <c r="H9" s="1170"/>
      <c r="I9" s="583" t="s">
        <v>6</v>
      </c>
      <c r="J9" s="583" t="s">
        <v>7</v>
      </c>
      <c r="K9" s="583" t="s">
        <v>8</v>
      </c>
      <c r="L9" s="583" t="s">
        <v>6</v>
      </c>
      <c r="M9" s="581" t="s">
        <v>511</v>
      </c>
      <c r="N9" s="583" t="s">
        <v>7</v>
      </c>
      <c r="O9" s="581" t="s">
        <v>511</v>
      </c>
      <c r="P9" s="586" t="s">
        <v>8</v>
      </c>
      <c r="Q9" s="581" t="s">
        <v>511</v>
      </c>
      <c r="R9" s="583" t="s">
        <v>6</v>
      </c>
      <c r="S9" s="583" t="s">
        <v>7</v>
      </c>
      <c r="T9" s="583" t="s">
        <v>8</v>
      </c>
      <c r="U9" s="583" t="s">
        <v>6</v>
      </c>
      <c r="V9" s="581" t="s">
        <v>511</v>
      </c>
      <c r="W9" s="583" t="s">
        <v>7</v>
      </c>
      <c r="X9" s="581" t="s">
        <v>511</v>
      </c>
      <c r="Y9" s="583" t="s">
        <v>8</v>
      </c>
      <c r="Z9" s="581" t="s">
        <v>511</v>
      </c>
    </row>
    <row r="10" spans="1:39" s="747" customFormat="1" ht="12" x14ac:dyDescent="0.25">
      <c r="A10" s="756">
        <v>1</v>
      </c>
      <c r="B10" s="745">
        <v>2</v>
      </c>
      <c r="C10" s="756">
        <v>3</v>
      </c>
      <c r="D10" s="745">
        <v>4</v>
      </c>
      <c r="E10" s="756">
        <v>5</v>
      </c>
      <c r="F10" s="745">
        <v>6</v>
      </c>
      <c r="G10" s="756">
        <v>7</v>
      </c>
      <c r="H10" s="745">
        <v>8</v>
      </c>
      <c r="I10" s="756">
        <v>9</v>
      </c>
      <c r="J10" s="745">
        <v>10</v>
      </c>
      <c r="K10" s="756">
        <v>11</v>
      </c>
      <c r="L10" s="745">
        <v>12</v>
      </c>
      <c r="M10" s="756">
        <v>13</v>
      </c>
      <c r="N10" s="745">
        <v>14</v>
      </c>
      <c r="O10" s="756">
        <v>15</v>
      </c>
      <c r="P10" s="757">
        <v>16</v>
      </c>
      <c r="Q10" s="756">
        <v>17</v>
      </c>
      <c r="R10" s="745">
        <v>18</v>
      </c>
      <c r="S10" s="756">
        <v>19</v>
      </c>
      <c r="T10" s="745">
        <v>20</v>
      </c>
      <c r="U10" s="756">
        <v>21</v>
      </c>
      <c r="V10" s="745">
        <v>22</v>
      </c>
      <c r="W10" s="756">
        <v>23</v>
      </c>
      <c r="X10" s="745">
        <v>24</v>
      </c>
      <c r="Y10" s="756">
        <v>25</v>
      </c>
      <c r="Z10" s="745">
        <v>26</v>
      </c>
    </row>
    <row r="11" spans="1:39" x14ac:dyDescent="0.25">
      <c r="A11" s="725">
        <v>1</v>
      </c>
      <c r="B11" s="93" t="str">
        <f>'9'!B9</f>
        <v>Manggar</v>
      </c>
      <c r="C11" s="93" t="str">
        <f>'9'!C9</f>
        <v>Manggar</v>
      </c>
      <c r="D11" s="151">
        <v>31</v>
      </c>
      <c r="E11" s="151">
        <v>31</v>
      </c>
      <c r="F11" s="253">
        <f>IFERROR(E11/$D11*100,0)</f>
        <v>100</v>
      </c>
      <c r="G11" s="151">
        <v>31</v>
      </c>
      <c r="H11" s="253">
        <f>IFERROR(G11/$D11*100,0)</f>
        <v>100</v>
      </c>
      <c r="I11" s="151">
        <v>2204</v>
      </c>
      <c r="J11" s="254">
        <v>2109</v>
      </c>
      <c r="K11" s="151">
        <f>SUM(I11:J11)</f>
        <v>4313</v>
      </c>
      <c r="L11" s="254">
        <v>1172</v>
      </c>
      <c r="M11" s="916">
        <f>IFERROR(L11/I11*100,0)</f>
        <v>53.176043557168782</v>
      </c>
      <c r="N11" s="254">
        <v>1778</v>
      </c>
      <c r="O11" s="916">
        <f>IFERROR(N11/J11*100,0)</f>
        <v>84.30535798956852</v>
      </c>
      <c r="P11" s="150">
        <f>SUM(L11,N11)</f>
        <v>2950</v>
      </c>
      <c r="Q11" s="916">
        <f>IFERROR(P11/K11*100,0)</f>
        <v>68.397866913980991</v>
      </c>
      <c r="R11" s="254">
        <v>1772</v>
      </c>
      <c r="S11" s="254">
        <v>1778</v>
      </c>
      <c r="T11" s="151">
        <f>SUM(R11:S11)</f>
        <v>3550</v>
      </c>
      <c r="U11" s="254">
        <v>1772</v>
      </c>
      <c r="V11" s="916">
        <f>IFERROR(U11/R11*100,0)</f>
        <v>100</v>
      </c>
      <c r="W11" s="151">
        <v>1778</v>
      </c>
      <c r="X11" s="916">
        <f>IFERROR(W11/S11*100,0)</f>
        <v>100</v>
      </c>
      <c r="Y11" s="151">
        <f>SUM(U11,W11)</f>
        <v>3550</v>
      </c>
      <c r="Z11" s="916">
        <f>IFERROR(Y11/T11*100,0)</f>
        <v>100</v>
      </c>
    </row>
    <row r="12" spans="1:39" x14ac:dyDescent="0.25">
      <c r="A12" s="724">
        <v>2</v>
      </c>
      <c r="B12" s="93" t="str">
        <f>'9'!B10</f>
        <v>Damar</v>
      </c>
      <c r="C12" s="93" t="str">
        <f>'9'!C10</f>
        <v>Mengkubang</v>
      </c>
      <c r="D12" s="153">
        <v>10</v>
      </c>
      <c r="E12" s="153">
        <v>10</v>
      </c>
      <c r="F12" s="212">
        <f t="shared" ref="F12:H19" si="0">IFERROR(E12/$D12*100,0)</f>
        <v>100</v>
      </c>
      <c r="G12" s="153">
        <v>10</v>
      </c>
      <c r="H12" s="212">
        <f t="shared" si="0"/>
        <v>100</v>
      </c>
      <c r="I12" s="153">
        <v>706</v>
      </c>
      <c r="J12" s="119">
        <v>672</v>
      </c>
      <c r="K12" s="153">
        <f t="shared" ref="K12:K17" si="1">SUM(I12:J12)</f>
        <v>1378</v>
      </c>
      <c r="L12" s="119">
        <v>706</v>
      </c>
      <c r="M12" s="863">
        <f t="shared" ref="M12:M19" si="2">IFERROR(L12/I12*100,0)</f>
        <v>100</v>
      </c>
      <c r="N12" s="119">
        <v>672</v>
      </c>
      <c r="O12" s="863">
        <f t="shared" ref="O12:O19" si="3">IFERROR(N12/J12*100,0)</f>
        <v>100</v>
      </c>
      <c r="P12" s="152">
        <f t="shared" ref="P12:P17" si="4">SUM(L12,N12)</f>
        <v>1378</v>
      </c>
      <c r="Q12" s="863">
        <f t="shared" ref="Q12:Q19" si="5">IFERROR(P12/K12*100,0)</f>
        <v>100</v>
      </c>
      <c r="R12" s="119">
        <v>273</v>
      </c>
      <c r="S12" s="119">
        <v>284</v>
      </c>
      <c r="T12" s="153">
        <f t="shared" ref="T12:T17" si="6">SUM(R12:S12)</f>
        <v>557</v>
      </c>
      <c r="U12" s="119">
        <v>103</v>
      </c>
      <c r="V12" s="863">
        <f t="shared" ref="V12:V19" si="7">IFERROR(U12/R12*100,0)</f>
        <v>37.72893772893773</v>
      </c>
      <c r="W12" s="153">
        <v>124</v>
      </c>
      <c r="X12" s="863">
        <f t="shared" ref="X12:X19" si="8">IFERROR(W12/S12*100,0)</f>
        <v>43.661971830985912</v>
      </c>
      <c r="Y12" s="153">
        <f t="shared" ref="Y12:Y17" si="9">SUM(U12,W12)</f>
        <v>227</v>
      </c>
      <c r="Z12" s="863">
        <f t="shared" ref="Z12:Z19" si="10">IFERROR(Y12/T12*100,0)</f>
        <v>40.754039497307005</v>
      </c>
    </row>
    <row r="13" spans="1:39" x14ac:dyDescent="0.25">
      <c r="A13" s="724">
        <v>3</v>
      </c>
      <c r="B13" s="93" t="str">
        <f>'9'!B11</f>
        <v>Kelapa Kampit</v>
      </c>
      <c r="C13" s="93" t="str">
        <f>'9'!C11</f>
        <v>Kelapa Kampit</v>
      </c>
      <c r="D13" s="153">
        <v>17</v>
      </c>
      <c r="E13" s="153">
        <v>17</v>
      </c>
      <c r="F13" s="212">
        <f t="shared" si="0"/>
        <v>100</v>
      </c>
      <c r="G13" s="153">
        <v>17</v>
      </c>
      <c r="H13" s="212">
        <f t="shared" si="0"/>
        <v>100</v>
      </c>
      <c r="I13" s="153">
        <v>974</v>
      </c>
      <c r="J13" s="119">
        <v>874</v>
      </c>
      <c r="K13" s="153">
        <f t="shared" si="1"/>
        <v>1848</v>
      </c>
      <c r="L13" s="119">
        <v>974</v>
      </c>
      <c r="M13" s="863">
        <f t="shared" si="2"/>
        <v>100</v>
      </c>
      <c r="N13" s="119">
        <v>874</v>
      </c>
      <c r="O13" s="863">
        <f t="shared" si="3"/>
        <v>100</v>
      </c>
      <c r="P13" s="152">
        <f t="shared" si="4"/>
        <v>1848</v>
      </c>
      <c r="Q13" s="863">
        <f t="shared" si="5"/>
        <v>100</v>
      </c>
      <c r="R13" s="119">
        <v>249</v>
      </c>
      <c r="S13" s="119">
        <v>216</v>
      </c>
      <c r="T13" s="153">
        <f t="shared" si="6"/>
        <v>465</v>
      </c>
      <c r="U13" s="119">
        <v>177</v>
      </c>
      <c r="V13" s="863">
        <f t="shared" si="7"/>
        <v>71.084337349397586</v>
      </c>
      <c r="W13" s="153">
        <v>136</v>
      </c>
      <c r="X13" s="863">
        <f t="shared" si="8"/>
        <v>62.962962962962962</v>
      </c>
      <c r="Y13" s="153">
        <f t="shared" si="9"/>
        <v>313</v>
      </c>
      <c r="Z13" s="863">
        <f t="shared" si="10"/>
        <v>67.311827956989248</v>
      </c>
    </row>
    <row r="14" spans="1:39" x14ac:dyDescent="0.25">
      <c r="A14" s="724">
        <v>4</v>
      </c>
      <c r="B14" s="93" t="str">
        <f>'9'!B12</f>
        <v>Gantung</v>
      </c>
      <c r="C14" s="93" t="str">
        <f>'9'!C12</f>
        <v>Gantung</v>
      </c>
      <c r="D14" s="153">
        <v>21</v>
      </c>
      <c r="E14" s="153">
        <v>21</v>
      </c>
      <c r="F14" s="212">
        <f t="shared" si="0"/>
        <v>100</v>
      </c>
      <c r="G14" s="153">
        <v>21</v>
      </c>
      <c r="H14" s="212">
        <f t="shared" si="0"/>
        <v>100</v>
      </c>
      <c r="I14" s="153">
        <v>1638</v>
      </c>
      <c r="J14" s="119">
        <v>1544</v>
      </c>
      <c r="K14" s="153">
        <f t="shared" si="1"/>
        <v>3182</v>
      </c>
      <c r="L14" s="119">
        <v>1638</v>
      </c>
      <c r="M14" s="863">
        <f t="shared" si="2"/>
        <v>100</v>
      </c>
      <c r="N14" s="119">
        <v>1544</v>
      </c>
      <c r="O14" s="863">
        <f t="shared" si="3"/>
        <v>100</v>
      </c>
      <c r="P14" s="152">
        <f t="shared" si="4"/>
        <v>3182</v>
      </c>
      <c r="Q14" s="863">
        <f t="shared" si="5"/>
        <v>100</v>
      </c>
      <c r="R14" s="119">
        <v>1272</v>
      </c>
      <c r="S14" s="119">
        <v>1153</v>
      </c>
      <c r="T14" s="153">
        <f t="shared" si="6"/>
        <v>2425</v>
      </c>
      <c r="U14" s="119">
        <v>111</v>
      </c>
      <c r="V14" s="863">
        <f t="shared" si="7"/>
        <v>8.7264150943396217</v>
      </c>
      <c r="W14" s="153">
        <v>154</v>
      </c>
      <c r="X14" s="863">
        <f t="shared" si="8"/>
        <v>13.356461405030357</v>
      </c>
      <c r="Y14" s="153">
        <f t="shared" si="9"/>
        <v>265</v>
      </c>
      <c r="Z14" s="863">
        <f t="shared" si="10"/>
        <v>10.927835051546392</v>
      </c>
    </row>
    <row r="15" spans="1:39" x14ac:dyDescent="0.25">
      <c r="A15" s="724">
        <v>5</v>
      </c>
      <c r="B15" s="93" t="str">
        <f>'9'!B13</f>
        <v>Simpang Renggiang</v>
      </c>
      <c r="C15" s="93" t="str">
        <f>'9'!C13</f>
        <v>Renggiang</v>
      </c>
      <c r="D15" s="153">
        <v>8</v>
      </c>
      <c r="E15" s="153">
        <v>8</v>
      </c>
      <c r="F15" s="212">
        <f t="shared" si="0"/>
        <v>100</v>
      </c>
      <c r="G15" s="153">
        <v>8</v>
      </c>
      <c r="H15" s="212">
        <f t="shared" si="0"/>
        <v>100</v>
      </c>
      <c r="I15" s="153">
        <v>363</v>
      </c>
      <c r="J15" s="119">
        <v>347</v>
      </c>
      <c r="K15" s="153">
        <f t="shared" si="1"/>
        <v>710</v>
      </c>
      <c r="L15" s="119">
        <v>363</v>
      </c>
      <c r="M15" s="863">
        <f t="shared" si="2"/>
        <v>100</v>
      </c>
      <c r="N15" s="119">
        <v>347</v>
      </c>
      <c r="O15" s="863">
        <f t="shared" si="3"/>
        <v>100</v>
      </c>
      <c r="P15" s="152">
        <f t="shared" si="4"/>
        <v>710</v>
      </c>
      <c r="Q15" s="863">
        <f t="shared" si="5"/>
        <v>100</v>
      </c>
      <c r="R15" s="119">
        <v>201</v>
      </c>
      <c r="S15" s="119">
        <v>160</v>
      </c>
      <c r="T15" s="153">
        <f t="shared" si="6"/>
        <v>361</v>
      </c>
      <c r="U15" s="119">
        <v>4</v>
      </c>
      <c r="V15" s="863">
        <f t="shared" si="7"/>
        <v>1.9900497512437811</v>
      </c>
      <c r="W15" s="153">
        <v>13</v>
      </c>
      <c r="X15" s="863">
        <f t="shared" si="8"/>
        <v>8.125</v>
      </c>
      <c r="Y15" s="153">
        <f t="shared" si="9"/>
        <v>17</v>
      </c>
      <c r="Z15" s="863">
        <f t="shared" si="10"/>
        <v>4.7091412742382275</v>
      </c>
    </row>
    <row r="16" spans="1:39" x14ac:dyDescent="0.25">
      <c r="A16" s="724">
        <v>6</v>
      </c>
      <c r="B16" s="93" t="str">
        <f>'9'!B14</f>
        <v>Simpang Pesak</v>
      </c>
      <c r="C16" s="93" t="str">
        <f>'9'!C14</f>
        <v>Simpang Pesak</v>
      </c>
      <c r="D16" s="153">
        <v>10</v>
      </c>
      <c r="E16" s="153">
        <v>10</v>
      </c>
      <c r="F16" s="212">
        <f t="shared" si="0"/>
        <v>100</v>
      </c>
      <c r="G16" s="153">
        <v>10</v>
      </c>
      <c r="H16" s="212">
        <f t="shared" si="0"/>
        <v>100</v>
      </c>
      <c r="I16" s="153">
        <v>467</v>
      </c>
      <c r="J16" s="119">
        <v>447</v>
      </c>
      <c r="K16" s="153">
        <f t="shared" si="1"/>
        <v>914</v>
      </c>
      <c r="L16" s="119">
        <v>467</v>
      </c>
      <c r="M16" s="863">
        <f t="shared" si="2"/>
        <v>100</v>
      </c>
      <c r="N16" s="119">
        <v>447</v>
      </c>
      <c r="O16" s="863">
        <f t="shared" si="3"/>
        <v>100</v>
      </c>
      <c r="P16" s="152">
        <f t="shared" si="4"/>
        <v>914</v>
      </c>
      <c r="Q16" s="863">
        <f t="shared" si="5"/>
        <v>100</v>
      </c>
      <c r="R16" s="119">
        <v>213</v>
      </c>
      <c r="S16" s="119">
        <v>178</v>
      </c>
      <c r="T16" s="153">
        <f t="shared" si="6"/>
        <v>391</v>
      </c>
      <c r="U16" s="119">
        <v>16</v>
      </c>
      <c r="V16" s="863">
        <f t="shared" si="7"/>
        <v>7.511737089201878</v>
      </c>
      <c r="W16" s="153">
        <v>21</v>
      </c>
      <c r="X16" s="863">
        <f t="shared" si="8"/>
        <v>11.797752808988763</v>
      </c>
      <c r="Y16" s="153">
        <f t="shared" si="9"/>
        <v>37</v>
      </c>
      <c r="Z16" s="863">
        <f t="shared" si="10"/>
        <v>9.4629156010230187</v>
      </c>
    </row>
    <row r="17" spans="1:37" x14ac:dyDescent="0.25">
      <c r="A17" s="724">
        <v>7</v>
      </c>
      <c r="B17" s="93" t="str">
        <f>'9'!B15</f>
        <v>Dendang</v>
      </c>
      <c r="C17" s="93" t="str">
        <f>'9'!C15</f>
        <v>Dendang</v>
      </c>
      <c r="D17" s="153">
        <v>10</v>
      </c>
      <c r="E17" s="153">
        <v>10</v>
      </c>
      <c r="F17" s="212">
        <f t="shared" si="0"/>
        <v>100</v>
      </c>
      <c r="G17" s="153">
        <v>10</v>
      </c>
      <c r="H17" s="212">
        <f t="shared" si="0"/>
        <v>100</v>
      </c>
      <c r="I17" s="153">
        <v>555</v>
      </c>
      <c r="J17" s="119">
        <v>504</v>
      </c>
      <c r="K17" s="153">
        <f t="shared" si="1"/>
        <v>1059</v>
      </c>
      <c r="L17" s="119">
        <v>555</v>
      </c>
      <c r="M17" s="863">
        <f t="shared" si="2"/>
        <v>100</v>
      </c>
      <c r="N17" s="119">
        <v>504</v>
      </c>
      <c r="O17" s="863">
        <f t="shared" si="3"/>
        <v>100</v>
      </c>
      <c r="P17" s="152">
        <f t="shared" si="4"/>
        <v>1059</v>
      </c>
      <c r="Q17" s="863">
        <f t="shared" si="5"/>
        <v>100</v>
      </c>
      <c r="R17" s="119">
        <v>174</v>
      </c>
      <c r="S17" s="119">
        <v>209</v>
      </c>
      <c r="T17" s="153">
        <f t="shared" si="6"/>
        <v>383</v>
      </c>
      <c r="U17" s="119">
        <v>170</v>
      </c>
      <c r="V17" s="863">
        <f t="shared" si="7"/>
        <v>97.701149425287355</v>
      </c>
      <c r="W17" s="153">
        <v>222</v>
      </c>
      <c r="X17" s="863">
        <f t="shared" si="8"/>
        <v>106.22009569377991</v>
      </c>
      <c r="Y17" s="153">
        <f t="shared" si="9"/>
        <v>392</v>
      </c>
      <c r="Z17" s="863">
        <f t="shared" si="10"/>
        <v>102.34986945169713</v>
      </c>
    </row>
    <row r="18" spans="1:37" x14ac:dyDescent="0.25">
      <c r="A18" s="66"/>
      <c r="B18" s="66"/>
      <c r="C18" s="66"/>
      <c r="D18" s="156"/>
      <c r="E18" s="156"/>
      <c r="F18" s="201"/>
      <c r="G18" s="156"/>
      <c r="H18" s="201"/>
      <c r="I18" s="156"/>
      <c r="J18" s="156"/>
      <c r="K18" s="156"/>
      <c r="L18" s="156"/>
      <c r="M18" s="917"/>
      <c r="N18" s="156"/>
      <c r="O18" s="917"/>
      <c r="P18" s="155"/>
      <c r="Q18" s="917"/>
      <c r="R18" s="156"/>
      <c r="S18" s="156"/>
      <c r="T18" s="156"/>
      <c r="U18" s="156"/>
      <c r="V18" s="917"/>
      <c r="W18" s="122"/>
      <c r="X18" s="917"/>
      <c r="Y18" s="122"/>
      <c r="Z18" s="917"/>
    </row>
    <row r="19" spans="1:37" ht="20.100000000000001" customHeight="1" thickBot="1" x14ac:dyDescent="0.3">
      <c r="A19" s="251" t="s">
        <v>730</v>
      </c>
      <c r="B19" s="410"/>
      <c r="C19" s="252"/>
      <c r="D19" s="1074">
        <f>SUM(D11:D18)</f>
        <v>107</v>
      </c>
      <c r="E19" s="1074">
        <f>SUM(E11:E18)</f>
        <v>107</v>
      </c>
      <c r="F19" s="1075">
        <f t="shared" si="0"/>
        <v>100</v>
      </c>
      <c r="G19" s="1016">
        <f>SUM(G11:G18)</f>
        <v>107</v>
      </c>
      <c r="H19" s="1075">
        <f t="shared" si="0"/>
        <v>100</v>
      </c>
      <c r="I19" s="1016">
        <f>SUM(I11:I18)</f>
        <v>6907</v>
      </c>
      <c r="J19" s="1016">
        <f>SUM(J11:J18)</f>
        <v>6497</v>
      </c>
      <c r="K19" s="1016">
        <f>SUM(K11:K18)</f>
        <v>13404</v>
      </c>
      <c r="L19" s="1016">
        <f>SUM(L11:L18)</f>
        <v>5875</v>
      </c>
      <c r="M19" s="1017">
        <f t="shared" si="2"/>
        <v>85.058636166208188</v>
      </c>
      <c r="N19" s="1016">
        <f>SUM(N11:N18)</f>
        <v>6166</v>
      </c>
      <c r="O19" s="1017">
        <f t="shared" si="3"/>
        <v>94.905340926581488</v>
      </c>
      <c r="P19" s="1076">
        <f>SUM(P11:P18)</f>
        <v>12041</v>
      </c>
      <c r="Q19" s="1017">
        <f t="shared" si="5"/>
        <v>89.831393613846615</v>
      </c>
      <c r="R19" s="1016">
        <f>SUM(R11:R18)</f>
        <v>4154</v>
      </c>
      <c r="S19" s="1016">
        <f>SUM(S11:S18)</f>
        <v>3978</v>
      </c>
      <c r="T19" s="1016">
        <f>SUM(T11:T18)</f>
        <v>8132</v>
      </c>
      <c r="U19" s="1016">
        <f>SUM(U11:U18)</f>
        <v>2353</v>
      </c>
      <c r="V19" s="1017">
        <f t="shared" si="7"/>
        <v>56.644198363023591</v>
      </c>
      <c r="W19" s="1016">
        <f>SUM(W11:W18)</f>
        <v>2448</v>
      </c>
      <c r="X19" s="1017">
        <f t="shared" si="8"/>
        <v>61.53846153846154</v>
      </c>
      <c r="Y19" s="1016">
        <f>SUM(Y11:Y18)</f>
        <v>4801</v>
      </c>
      <c r="Z19" s="1017">
        <f t="shared" si="10"/>
        <v>59.038366945400888</v>
      </c>
    </row>
    <row r="20" spans="1:37" x14ac:dyDescent="0.25">
      <c r="A20" s="80"/>
      <c r="B20" s="409"/>
      <c r="C20" s="409"/>
      <c r="D20" s="409"/>
      <c r="E20" s="409"/>
      <c r="F20" s="409"/>
      <c r="G20" s="409"/>
      <c r="H20" s="409"/>
      <c r="I20" s="409"/>
      <c r="J20" s="409"/>
      <c r="K20" s="409"/>
      <c r="L20" s="409"/>
      <c r="M20" s="409"/>
      <c r="N20" s="409"/>
      <c r="O20" s="409"/>
      <c r="P20" s="402"/>
      <c r="Q20" s="402"/>
      <c r="R20" s="402"/>
      <c r="S20" s="402"/>
      <c r="T20" s="402"/>
      <c r="U20" s="402"/>
      <c r="V20" s="402"/>
      <c r="W20" s="402"/>
      <c r="X20" s="402"/>
      <c r="Y20" s="402"/>
      <c r="Z20" s="402"/>
      <c r="AA20" s="402"/>
      <c r="AB20" s="402"/>
      <c r="AC20" s="402"/>
      <c r="AJ20" s="255"/>
      <c r="AK20" s="255"/>
    </row>
    <row r="21" spans="1:37" x14ac:dyDescent="0.25">
      <c r="A21" s="544" t="s">
        <v>314</v>
      </c>
    </row>
  </sheetData>
  <mergeCells count="13">
    <mergeCell ref="L8:Q8"/>
    <mergeCell ref="R8:T8"/>
    <mergeCell ref="U8:Z8"/>
    <mergeCell ref="A7:A9"/>
    <mergeCell ref="B7:B9"/>
    <mergeCell ref="C7:C9"/>
    <mergeCell ref="D7:Z7"/>
    <mergeCell ref="D8:D9"/>
    <mergeCell ref="E8:E9"/>
    <mergeCell ref="F8:F9"/>
    <mergeCell ref="G8:G9"/>
    <mergeCell ref="H8:H9"/>
    <mergeCell ref="I8:K8"/>
  </mergeCells>
  <printOptions horizontalCentered="1"/>
  <pageMargins left="0.72" right="0.76" top="1.1499999999999999" bottom="0.9" header="0" footer="0"/>
  <pageSetup paperSize="9" scale="51" orientation="landscape" horizontalDpi="300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tabColor rgb="FF92D050"/>
    <pageSetUpPr fitToPage="1"/>
  </sheetPr>
  <dimension ref="A1:R25"/>
  <sheetViews>
    <sheetView topLeftCell="D1" zoomScaleNormal="100" workbookViewId="0">
      <selection activeCell="D16" sqref="D16"/>
    </sheetView>
  </sheetViews>
  <sheetFormatPr defaultColWidth="9.140625" defaultRowHeight="15" x14ac:dyDescent="0.25"/>
  <cols>
    <col min="1" max="1" width="5.7109375" style="109" customWidth="1"/>
    <col min="2" max="3" width="21.7109375" style="109" customWidth="1"/>
    <col min="4" max="4" width="13.7109375" style="109" customWidth="1"/>
    <col min="5" max="5" width="15.28515625" style="109" bestFit="1" customWidth="1"/>
    <col min="6" max="6" width="14.85546875" style="109" customWidth="1"/>
    <col min="7" max="18" width="13.7109375" style="109" customWidth="1"/>
    <col min="19" max="256" width="9.140625" style="109"/>
    <col min="257" max="257" width="5.7109375" style="109" customWidth="1"/>
    <col min="258" max="259" width="21.7109375" style="109" customWidth="1"/>
    <col min="260" max="274" width="13.7109375" style="109" customWidth="1"/>
    <col min="275" max="512" width="9.140625" style="109"/>
    <col min="513" max="513" width="5.7109375" style="109" customWidth="1"/>
    <col min="514" max="515" width="21.7109375" style="109" customWidth="1"/>
    <col min="516" max="530" width="13.7109375" style="109" customWidth="1"/>
    <col min="531" max="768" width="9.140625" style="109"/>
    <col min="769" max="769" width="5.7109375" style="109" customWidth="1"/>
    <col min="770" max="771" width="21.7109375" style="109" customWidth="1"/>
    <col min="772" max="786" width="13.7109375" style="109" customWidth="1"/>
    <col min="787" max="1024" width="9.140625" style="109"/>
    <col min="1025" max="1025" width="5.7109375" style="109" customWidth="1"/>
    <col min="1026" max="1027" width="21.7109375" style="109" customWidth="1"/>
    <col min="1028" max="1042" width="13.7109375" style="109" customWidth="1"/>
    <col min="1043" max="1280" width="9.140625" style="109"/>
    <col min="1281" max="1281" width="5.7109375" style="109" customWidth="1"/>
    <col min="1282" max="1283" width="21.7109375" style="109" customWidth="1"/>
    <col min="1284" max="1298" width="13.7109375" style="109" customWidth="1"/>
    <col min="1299" max="1536" width="9.140625" style="109"/>
    <col min="1537" max="1537" width="5.7109375" style="109" customWidth="1"/>
    <col min="1538" max="1539" width="21.7109375" style="109" customWidth="1"/>
    <col min="1540" max="1554" width="13.7109375" style="109" customWidth="1"/>
    <col min="1555" max="1792" width="9.140625" style="109"/>
    <col min="1793" max="1793" width="5.7109375" style="109" customWidth="1"/>
    <col min="1794" max="1795" width="21.7109375" style="109" customWidth="1"/>
    <col min="1796" max="1810" width="13.7109375" style="109" customWidth="1"/>
    <col min="1811" max="2048" width="9.140625" style="109"/>
    <col min="2049" max="2049" width="5.7109375" style="109" customWidth="1"/>
    <col min="2050" max="2051" width="21.7109375" style="109" customWidth="1"/>
    <col min="2052" max="2066" width="13.7109375" style="109" customWidth="1"/>
    <col min="2067" max="2304" width="9.140625" style="109"/>
    <col min="2305" max="2305" width="5.7109375" style="109" customWidth="1"/>
    <col min="2306" max="2307" width="21.7109375" style="109" customWidth="1"/>
    <col min="2308" max="2322" width="13.7109375" style="109" customWidth="1"/>
    <col min="2323" max="2560" width="9.140625" style="109"/>
    <col min="2561" max="2561" width="5.7109375" style="109" customWidth="1"/>
    <col min="2562" max="2563" width="21.7109375" style="109" customWidth="1"/>
    <col min="2564" max="2578" width="13.7109375" style="109" customWidth="1"/>
    <col min="2579" max="2816" width="9.140625" style="109"/>
    <col min="2817" max="2817" width="5.7109375" style="109" customWidth="1"/>
    <col min="2818" max="2819" width="21.7109375" style="109" customWidth="1"/>
    <col min="2820" max="2834" width="13.7109375" style="109" customWidth="1"/>
    <col min="2835" max="3072" width="9.140625" style="109"/>
    <col min="3073" max="3073" width="5.7109375" style="109" customWidth="1"/>
    <col min="3074" max="3075" width="21.7109375" style="109" customWidth="1"/>
    <col min="3076" max="3090" width="13.7109375" style="109" customWidth="1"/>
    <col min="3091" max="3328" width="9.140625" style="109"/>
    <col min="3329" max="3329" width="5.7109375" style="109" customWidth="1"/>
    <col min="3330" max="3331" width="21.7109375" style="109" customWidth="1"/>
    <col min="3332" max="3346" width="13.7109375" style="109" customWidth="1"/>
    <col min="3347" max="3584" width="9.140625" style="109"/>
    <col min="3585" max="3585" width="5.7109375" style="109" customWidth="1"/>
    <col min="3586" max="3587" width="21.7109375" style="109" customWidth="1"/>
    <col min="3588" max="3602" width="13.7109375" style="109" customWidth="1"/>
    <col min="3603" max="3840" width="9.140625" style="109"/>
    <col min="3841" max="3841" width="5.7109375" style="109" customWidth="1"/>
    <col min="3842" max="3843" width="21.7109375" style="109" customWidth="1"/>
    <col min="3844" max="3858" width="13.7109375" style="109" customWidth="1"/>
    <col min="3859" max="4096" width="9.140625" style="109"/>
    <col min="4097" max="4097" width="5.7109375" style="109" customWidth="1"/>
    <col min="4098" max="4099" width="21.7109375" style="109" customWidth="1"/>
    <col min="4100" max="4114" width="13.7109375" style="109" customWidth="1"/>
    <col min="4115" max="4352" width="9.140625" style="109"/>
    <col min="4353" max="4353" width="5.7109375" style="109" customWidth="1"/>
    <col min="4354" max="4355" width="21.7109375" style="109" customWidth="1"/>
    <col min="4356" max="4370" width="13.7109375" style="109" customWidth="1"/>
    <col min="4371" max="4608" width="9.140625" style="109"/>
    <col min="4609" max="4609" width="5.7109375" style="109" customWidth="1"/>
    <col min="4610" max="4611" width="21.7109375" style="109" customWidth="1"/>
    <col min="4612" max="4626" width="13.7109375" style="109" customWidth="1"/>
    <col min="4627" max="4864" width="9.140625" style="109"/>
    <col min="4865" max="4865" width="5.7109375" style="109" customWidth="1"/>
    <col min="4866" max="4867" width="21.7109375" style="109" customWidth="1"/>
    <col min="4868" max="4882" width="13.7109375" style="109" customWidth="1"/>
    <col min="4883" max="5120" width="9.140625" style="109"/>
    <col min="5121" max="5121" width="5.7109375" style="109" customWidth="1"/>
    <col min="5122" max="5123" width="21.7109375" style="109" customWidth="1"/>
    <col min="5124" max="5138" width="13.7109375" style="109" customWidth="1"/>
    <col min="5139" max="5376" width="9.140625" style="109"/>
    <col min="5377" max="5377" width="5.7109375" style="109" customWidth="1"/>
    <col min="5378" max="5379" width="21.7109375" style="109" customWidth="1"/>
    <col min="5380" max="5394" width="13.7109375" style="109" customWidth="1"/>
    <col min="5395" max="5632" width="9.140625" style="109"/>
    <col min="5633" max="5633" width="5.7109375" style="109" customWidth="1"/>
    <col min="5634" max="5635" width="21.7109375" style="109" customWidth="1"/>
    <col min="5636" max="5650" width="13.7109375" style="109" customWidth="1"/>
    <col min="5651" max="5888" width="9.140625" style="109"/>
    <col min="5889" max="5889" width="5.7109375" style="109" customWidth="1"/>
    <col min="5890" max="5891" width="21.7109375" style="109" customWidth="1"/>
    <col min="5892" max="5906" width="13.7109375" style="109" customWidth="1"/>
    <col min="5907" max="6144" width="9.140625" style="109"/>
    <col min="6145" max="6145" width="5.7109375" style="109" customWidth="1"/>
    <col min="6146" max="6147" width="21.7109375" style="109" customWidth="1"/>
    <col min="6148" max="6162" width="13.7109375" style="109" customWidth="1"/>
    <col min="6163" max="6400" width="9.140625" style="109"/>
    <col min="6401" max="6401" width="5.7109375" style="109" customWidth="1"/>
    <col min="6402" max="6403" width="21.7109375" style="109" customWidth="1"/>
    <col min="6404" max="6418" width="13.7109375" style="109" customWidth="1"/>
    <col min="6419" max="6656" width="9.140625" style="109"/>
    <col min="6657" max="6657" width="5.7109375" style="109" customWidth="1"/>
    <col min="6658" max="6659" width="21.7109375" style="109" customWidth="1"/>
    <col min="6660" max="6674" width="13.7109375" style="109" customWidth="1"/>
    <col min="6675" max="6912" width="9.140625" style="109"/>
    <col min="6913" max="6913" width="5.7109375" style="109" customWidth="1"/>
    <col min="6914" max="6915" width="21.7109375" style="109" customWidth="1"/>
    <col min="6916" max="6930" width="13.7109375" style="109" customWidth="1"/>
    <col min="6931" max="7168" width="9.140625" style="109"/>
    <col min="7169" max="7169" width="5.7109375" style="109" customWidth="1"/>
    <col min="7170" max="7171" width="21.7109375" style="109" customWidth="1"/>
    <col min="7172" max="7186" width="13.7109375" style="109" customWidth="1"/>
    <col min="7187" max="7424" width="9.140625" style="109"/>
    <col min="7425" max="7425" width="5.7109375" style="109" customWidth="1"/>
    <col min="7426" max="7427" width="21.7109375" style="109" customWidth="1"/>
    <col min="7428" max="7442" width="13.7109375" style="109" customWidth="1"/>
    <col min="7443" max="7680" width="9.140625" style="109"/>
    <col min="7681" max="7681" width="5.7109375" style="109" customWidth="1"/>
    <col min="7682" max="7683" width="21.7109375" style="109" customWidth="1"/>
    <col min="7684" max="7698" width="13.7109375" style="109" customWidth="1"/>
    <col min="7699" max="7936" width="9.140625" style="109"/>
    <col min="7937" max="7937" width="5.7109375" style="109" customWidth="1"/>
    <col min="7938" max="7939" width="21.7109375" style="109" customWidth="1"/>
    <col min="7940" max="7954" width="13.7109375" style="109" customWidth="1"/>
    <col min="7955" max="8192" width="9.140625" style="109"/>
    <col min="8193" max="8193" width="5.7109375" style="109" customWidth="1"/>
    <col min="8194" max="8195" width="21.7109375" style="109" customWidth="1"/>
    <col min="8196" max="8210" width="13.7109375" style="109" customWidth="1"/>
    <col min="8211" max="8448" width="9.140625" style="109"/>
    <col min="8449" max="8449" width="5.7109375" style="109" customWidth="1"/>
    <col min="8450" max="8451" width="21.7109375" style="109" customWidth="1"/>
    <col min="8452" max="8466" width="13.7109375" style="109" customWidth="1"/>
    <col min="8467" max="8704" width="9.140625" style="109"/>
    <col min="8705" max="8705" width="5.7109375" style="109" customWidth="1"/>
    <col min="8706" max="8707" width="21.7109375" style="109" customWidth="1"/>
    <col min="8708" max="8722" width="13.7109375" style="109" customWidth="1"/>
    <col min="8723" max="8960" width="9.140625" style="109"/>
    <col min="8961" max="8961" width="5.7109375" style="109" customWidth="1"/>
    <col min="8962" max="8963" width="21.7109375" style="109" customWidth="1"/>
    <col min="8964" max="8978" width="13.7109375" style="109" customWidth="1"/>
    <col min="8979" max="9216" width="9.140625" style="109"/>
    <col min="9217" max="9217" width="5.7109375" style="109" customWidth="1"/>
    <col min="9218" max="9219" width="21.7109375" style="109" customWidth="1"/>
    <col min="9220" max="9234" width="13.7109375" style="109" customWidth="1"/>
    <col min="9235" max="9472" width="9.140625" style="109"/>
    <col min="9473" max="9473" width="5.7109375" style="109" customWidth="1"/>
    <col min="9474" max="9475" width="21.7109375" style="109" customWidth="1"/>
    <col min="9476" max="9490" width="13.7109375" style="109" customWidth="1"/>
    <col min="9491" max="9728" width="9.140625" style="109"/>
    <col min="9729" max="9729" width="5.7109375" style="109" customWidth="1"/>
    <col min="9730" max="9731" width="21.7109375" style="109" customWidth="1"/>
    <col min="9732" max="9746" width="13.7109375" style="109" customWidth="1"/>
    <col min="9747" max="9984" width="9.140625" style="109"/>
    <col min="9985" max="9985" width="5.7109375" style="109" customWidth="1"/>
    <col min="9986" max="9987" width="21.7109375" style="109" customWidth="1"/>
    <col min="9988" max="10002" width="13.7109375" style="109" customWidth="1"/>
    <col min="10003" max="10240" width="9.140625" style="109"/>
    <col min="10241" max="10241" width="5.7109375" style="109" customWidth="1"/>
    <col min="10242" max="10243" width="21.7109375" style="109" customWidth="1"/>
    <col min="10244" max="10258" width="13.7109375" style="109" customWidth="1"/>
    <col min="10259" max="10496" width="9.140625" style="109"/>
    <col min="10497" max="10497" width="5.7109375" style="109" customWidth="1"/>
    <col min="10498" max="10499" width="21.7109375" style="109" customWidth="1"/>
    <col min="10500" max="10514" width="13.7109375" style="109" customWidth="1"/>
    <col min="10515" max="10752" width="9.140625" style="109"/>
    <col min="10753" max="10753" width="5.7109375" style="109" customWidth="1"/>
    <col min="10754" max="10755" width="21.7109375" style="109" customWidth="1"/>
    <col min="10756" max="10770" width="13.7109375" style="109" customWidth="1"/>
    <col min="10771" max="11008" width="9.140625" style="109"/>
    <col min="11009" max="11009" width="5.7109375" style="109" customWidth="1"/>
    <col min="11010" max="11011" width="21.7109375" style="109" customWidth="1"/>
    <col min="11012" max="11026" width="13.7109375" style="109" customWidth="1"/>
    <col min="11027" max="11264" width="9.140625" style="109"/>
    <col min="11265" max="11265" width="5.7109375" style="109" customWidth="1"/>
    <col min="11266" max="11267" width="21.7109375" style="109" customWidth="1"/>
    <col min="11268" max="11282" width="13.7109375" style="109" customWidth="1"/>
    <col min="11283" max="11520" width="9.140625" style="109"/>
    <col min="11521" max="11521" width="5.7109375" style="109" customWidth="1"/>
    <col min="11522" max="11523" width="21.7109375" style="109" customWidth="1"/>
    <col min="11524" max="11538" width="13.7109375" style="109" customWidth="1"/>
    <col min="11539" max="11776" width="9.140625" style="109"/>
    <col min="11777" max="11777" width="5.7109375" style="109" customWidth="1"/>
    <col min="11778" max="11779" width="21.7109375" style="109" customWidth="1"/>
    <col min="11780" max="11794" width="13.7109375" style="109" customWidth="1"/>
    <col min="11795" max="12032" width="9.140625" style="109"/>
    <col min="12033" max="12033" width="5.7109375" style="109" customWidth="1"/>
    <col min="12034" max="12035" width="21.7109375" style="109" customWidth="1"/>
    <col min="12036" max="12050" width="13.7109375" style="109" customWidth="1"/>
    <col min="12051" max="12288" width="9.140625" style="109"/>
    <col min="12289" max="12289" width="5.7109375" style="109" customWidth="1"/>
    <col min="12290" max="12291" width="21.7109375" style="109" customWidth="1"/>
    <col min="12292" max="12306" width="13.7109375" style="109" customWidth="1"/>
    <col min="12307" max="12544" width="9.140625" style="109"/>
    <col min="12545" max="12545" width="5.7109375" style="109" customWidth="1"/>
    <col min="12546" max="12547" width="21.7109375" style="109" customWidth="1"/>
    <col min="12548" max="12562" width="13.7109375" style="109" customWidth="1"/>
    <col min="12563" max="12800" width="9.140625" style="109"/>
    <col min="12801" max="12801" width="5.7109375" style="109" customWidth="1"/>
    <col min="12802" max="12803" width="21.7109375" style="109" customWidth="1"/>
    <col min="12804" max="12818" width="13.7109375" style="109" customWidth="1"/>
    <col min="12819" max="13056" width="9.140625" style="109"/>
    <col min="13057" max="13057" width="5.7109375" style="109" customWidth="1"/>
    <col min="13058" max="13059" width="21.7109375" style="109" customWidth="1"/>
    <col min="13060" max="13074" width="13.7109375" style="109" customWidth="1"/>
    <col min="13075" max="13312" width="9.140625" style="109"/>
    <col min="13313" max="13313" width="5.7109375" style="109" customWidth="1"/>
    <col min="13314" max="13315" width="21.7109375" style="109" customWidth="1"/>
    <col min="13316" max="13330" width="13.7109375" style="109" customWidth="1"/>
    <col min="13331" max="13568" width="9.140625" style="109"/>
    <col min="13569" max="13569" width="5.7109375" style="109" customWidth="1"/>
    <col min="13570" max="13571" width="21.7109375" style="109" customWidth="1"/>
    <col min="13572" max="13586" width="13.7109375" style="109" customWidth="1"/>
    <col min="13587" max="13824" width="9.140625" style="109"/>
    <col min="13825" max="13825" width="5.7109375" style="109" customWidth="1"/>
    <col min="13826" max="13827" width="21.7109375" style="109" customWidth="1"/>
    <col min="13828" max="13842" width="13.7109375" style="109" customWidth="1"/>
    <col min="13843" max="14080" width="9.140625" style="109"/>
    <col min="14081" max="14081" width="5.7109375" style="109" customWidth="1"/>
    <col min="14082" max="14083" width="21.7109375" style="109" customWidth="1"/>
    <col min="14084" max="14098" width="13.7109375" style="109" customWidth="1"/>
    <col min="14099" max="14336" width="9.140625" style="109"/>
    <col min="14337" max="14337" width="5.7109375" style="109" customWidth="1"/>
    <col min="14338" max="14339" width="21.7109375" style="109" customWidth="1"/>
    <col min="14340" max="14354" width="13.7109375" style="109" customWidth="1"/>
    <col min="14355" max="14592" width="9.140625" style="109"/>
    <col min="14593" max="14593" width="5.7109375" style="109" customWidth="1"/>
    <col min="14594" max="14595" width="21.7109375" style="109" customWidth="1"/>
    <col min="14596" max="14610" width="13.7109375" style="109" customWidth="1"/>
    <col min="14611" max="14848" width="9.140625" style="109"/>
    <col min="14849" max="14849" width="5.7109375" style="109" customWidth="1"/>
    <col min="14850" max="14851" width="21.7109375" style="109" customWidth="1"/>
    <col min="14852" max="14866" width="13.7109375" style="109" customWidth="1"/>
    <col min="14867" max="15104" width="9.140625" style="109"/>
    <col min="15105" max="15105" width="5.7109375" style="109" customWidth="1"/>
    <col min="15106" max="15107" width="21.7109375" style="109" customWidth="1"/>
    <col min="15108" max="15122" width="13.7109375" style="109" customWidth="1"/>
    <col min="15123" max="15360" width="9.140625" style="109"/>
    <col min="15361" max="15361" width="5.7109375" style="109" customWidth="1"/>
    <col min="15362" max="15363" width="21.7109375" style="109" customWidth="1"/>
    <col min="15364" max="15378" width="13.7109375" style="109" customWidth="1"/>
    <col min="15379" max="15616" width="9.140625" style="109"/>
    <col min="15617" max="15617" width="5.7109375" style="109" customWidth="1"/>
    <col min="15618" max="15619" width="21.7109375" style="109" customWidth="1"/>
    <col min="15620" max="15634" width="13.7109375" style="109" customWidth="1"/>
    <col min="15635" max="15872" width="9.140625" style="109"/>
    <col min="15873" max="15873" width="5.7109375" style="109" customWidth="1"/>
    <col min="15874" max="15875" width="21.7109375" style="109" customWidth="1"/>
    <col min="15876" max="15890" width="13.7109375" style="109" customWidth="1"/>
    <col min="15891" max="16128" width="9.140625" style="109"/>
    <col min="16129" max="16129" width="5.7109375" style="109" customWidth="1"/>
    <col min="16130" max="16131" width="21.7109375" style="109" customWidth="1"/>
    <col min="16132" max="16146" width="13.7109375" style="109" customWidth="1"/>
    <col min="16147" max="16384" width="9.140625" style="109"/>
  </cols>
  <sheetData>
    <row r="1" spans="1:18" ht="15.75" x14ac:dyDescent="0.25">
      <c r="A1" s="262" t="s">
        <v>774</v>
      </c>
      <c r="B1" s="107"/>
      <c r="C1" s="256"/>
    </row>
    <row r="2" spans="1:18" x14ac:dyDescent="0.25">
      <c r="A2" s="108" t="s">
        <v>315</v>
      </c>
      <c r="B2" s="108"/>
    </row>
    <row r="3" spans="1:18" ht="15.75" x14ac:dyDescent="0.25">
      <c r="A3" s="422" t="s">
        <v>740</v>
      </c>
      <c r="B3" s="422"/>
      <c r="C3" s="605"/>
      <c r="D3" s="605"/>
      <c r="E3" s="605"/>
      <c r="F3" s="605"/>
      <c r="G3" s="605"/>
      <c r="H3" s="605"/>
      <c r="I3" s="605"/>
      <c r="J3" s="605"/>
      <c r="K3" s="605"/>
      <c r="L3" s="605"/>
      <c r="M3" s="605"/>
      <c r="N3" s="422"/>
      <c r="O3" s="422"/>
      <c r="P3" s="422"/>
      <c r="Q3" s="422"/>
      <c r="R3" s="422"/>
    </row>
    <row r="4" spans="1:18" ht="15.75" x14ac:dyDescent="0.25">
      <c r="A4" s="264"/>
      <c r="B4" s="423"/>
      <c r="C4" s="264"/>
      <c r="D4" s="264"/>
      <c r="E4" s="264"/>
      <c r="F4" s="264"/>
      <c r="G4" s="264"/>
      <c r="H4" s="427" t="str">
        <f>'1'!$E$5</f>
        <v>KABUPATEN</v>
      </c>
      <c r="I4" s="428" t="str">
        <f>'1'!$F$5</f>
        <v>BELITUNG TIMUR</v>
      </c>
      <c r="J4" s="422"/>
      <c r="K4" s="422"/>
      <c r="L4" s="422"/>
      <c r="M4" s="264"/>
      <c r="N4" s="423"/>
      <c r="O4" s="265"/>
      <c r="P4" s="422"/>
      <c r="Q4" s="422"/>
      <c r="R4" s="422"/>
    </row>
    <row r="5" spans="1:18" ht="15.75" x14ac:dyDescent="0.25">
      <c r="A5" s="264"/>
      <c r="B5" s="423"/>
      <c r="C5" s="423"/>
      <c r="D5" s="264"/>
      <c r="E5" s="264"/>
      <c r="F5" s="264"/>
      <c r="G5" s="264"/>
      <c r="H5" s="427" t="str">
        <f>'1'!$E$6</f>
        <v>TAHUN</v>
      </c>
      <c r="I5" s="428">
        <f>'1'!$F$6</f>
        <v>2023</v>
      </c>
      <c r="J5" s="422"/>
      <c r="K5" s="422"/>
      <c r="L5" s="422"/>
      <c r="M5" s="264"/>
      <c r="N5" s="423"/>
      <c r="O5" s="265"/>
      <c r="P5" s="422"/>
      <c r="Q5" s="422"/>
      <c r="R5" s="422"/>
    </row>
    <row r="6" spans="1:18" ht="15.75" thickBot="1" x14ac:dyDescent="0.3">
      <c r="D6" s="257"/>
      <c r="E6" s="257"/>
      <c r="F6" s="257"/>
    </row>
    <row r="7" spans="1:18" ht="15" customHeight="1" x14ac:dyDescent="0.25">
      <c r="A7" s="1195" t="s">
        <v>2</v>
      </c>
      <c r="B7" s="1195" t="s">
        <v>253</v>
      </c>
      <c r="C7" s="1195" t="s">
        <v>407</v>
      </c>
      <c r="D7" s="1203" t="s">
        <v>741</v>
      </c>
      <c r="E7" s="1327"/>
      <c r="F7" s="1327"/>
      <c r="G7" s="1327"/>
      <c r="H7" s="1327"/>
      <c r="I7" s="1327"/>
      <c r="J7" s="1327"/>
      <c r="K7" s="1327"/>
      <c r="L7" s="1327"/>
      <c r="M7" s="1327"/>
      <c r="N7" s="1327"/>
      <c r="O7" s="1327"/>
      <c r="P7" s="1327"/>
      <c r="Q7" s="1327"/>
      <c r="R7" s="1204"/>
    </row>
    <row r="8" spans="1:18" ht="21.75" customHeight="1" x14ac:dyDescent="0.25">
      <c r="A8" s="1282"/>
      <c r="B8" s="1282"/>
      <c r="C8" s="1282"/>
      <c r="D8" s="1397" t="s">
        <v>255</v>
      </c>
      <c r="E8" s="1398"/>
      <c r="F8" s="1399"/>
      <c r="G8" s="1335" t="s">
        <v>742</v>
      </c>
      <c r="H8" s="1336"/>
      <c r="I8" s="1336"/>
      <c r="J8" s="1336"/>
      <c r="K8" s="1336"/>
      <c r="L8" s="1336"/>
      <c r="M8" s="1335" t="s">
        <v>743</v>
      </c>
      <c r="N8" s="1336"/>
      <c r="O8" s="1336"/>
      <c r="P8" s="1336"/>
      <c r="Q8" s="1336"/>
      <c r="R8" s="1337"/>
    </row>
    <row r="9" spans="1:18" ht="34.15" customHeight="1" x14ac:dyDescent="0.25">
      <c r="A9" s="1282"/>
      <c r="B9" s="1282"/>
      <c r="C9" s="1282"/>
      <c r="D9" s="1400"/>
      <c r="E9" s="1401"/>
      <c r="F9" s="1402"/>
      <c r="G9" s="1285" t="s">
        <v>541</v>
      </c>
      <c r="H9" s="1285"/>
      <c r="I9" s="1285" t="s">
        <v>542</v>
      </c>
      <c r="J9" s="1285"/>
      <c r="K9" s="1285" t="s">
        <v>543</v>
      </c>
      <c r="L9" s="1285"/>
      <c r="M9" s="1285" t="s">
        <v>541</v>
      </c>
      <c r="N9" s="1285"/>
      <c r="O9" s="1285" t="s">
        <v>542</v>
      </c>
      <c r="P9" s="1285"/>
      <c r="Q9" s="1285" t="s">
        <v>543</v>
      </c>
      <c r="R9" s="1285"/>
    </row>
    <row r="10" spans="1:18" ht="37.5" customHeight="1" x14ac:dyDescent="0.25">
      <c r="A10" s="1282"/>
      <c r="B10" s="1282"/>
      <c r="C10" s="1282"/>
      <c r="D10" s="606" t="s">
        <v>541</v>
      </c>
      <c r="E10" s="606" t="s">
        <v>542</v>
      </c>
      <c r="F10" s="607" t="s">
        <v>543</v>
      </c>
      <c r="G10" s="608" t="s">
        <v>255</v>
      </c>
      <c r="H10" s="608" t="s">
        <v>27</v>
      </c>
      <c r="I10" s="608" t="s">
        <v>255</v>
      </c>
      <c r="J10" s="608" t="s">
        <v>27</v>
      </c>
      <c r="K10" s="608" t="s">
        <v>255</v>
      </c>
      <c r="L10" s="608" t="s">
        <v>27</v>
      </c>
      <c r="M10" s="608" t="s">
        <v>255</v>
      </c>
      <c r="N10" s="608" t="s">
        <v>27</v>
      </c>
      <c r="O10" s="608" t="s">
        <v>255</v>
      </c>
      <c r="P10" s="608" t="s">
        <v>27</v>
      </c>
      <c r="Q10" s="608" t="s">
        <v>255</v>
      </c>
      <c r="R10" s="608" t="s">
        <v>27</v>
      </c>
    </row>
    <row r="11" spans="1:18" s="752" customFormat="1" ht="19.149999999999999" customHeight="1" x14ac:dyDescent="0.25">
      <c r="A11" s="644">
        <v>1</v>
      </c>
      <c r="B11" s="644">
        <v>2</v>
      </c>
      <c r="C11" s="644">
        <v>3</v>
      </c>
      <c r="D11" s="644">
        <v>4</v>
      </c>
      <c r="E11" s="644">
        <v>5</v>
      </c>
      <c r="F11" s="644">
        <v>6</v>
      </c>
      <c r="G11" s="644">
        <v>7</v>
      </c>
      <c r="H11" s="644">
        <v>8</v>
      </c>
      <c r="I11" s="644">
        <v>9</v>
      </c>
      <c r="J11" s="644">
        <v>10</v>
      </c>
      <c r="K11" s="644">
        <v>11</v>
      </c>
      <c r="L11" s="644">
        <v>12</v>
      </c>
      <c r="M11" s="644">
        <v>13</v>
      </c>
      <c r="N11" s="644">
        <v>14</v>
      </c>
      <c r="O11" s="644">
        <v>15</v>
      </c>
      <c r="P11" s="644">
        <v>16</v>
      </c>
      <c r="Q11" s="644">
        <v>17</v>
      </c>
      <c r="R11" s="644">
        <v>18</v>
      </c>
    </row>
    <row r="12" spans="1:18" x14ac:dyDescent="0.25">
      <c r="A12" s="725">
        <v>1</v>
      </c>
      <c r="B12" s="93" t="str">
        <f>'9'!B9</f>
        <v>Manggar</v>
      </c>
      <c r="C12" s="93" t="str">
        <f>'9'!C9</f>
        <v>Manggar</v>
      </c>
      <c r="D12" s="219">
        <v>13104</v>
      </c>
      <c r="E12" s="219">
        <v>12435</v>
      </c>
      <c r="F12" s="219">
        <f>SUM(D12:E12)</f>
        <v>25539</v>
      </c>
      <c r="G12" s="219">
        <v>7597</v>
      </c>
      <c r="H12" s="918">
        <f>IFERROR(G12/D12*100,0)</f>
        <v>57.974664224664231</v>
      </c>
      <c r="I12" s="219">
        <v>16438</v>
      </c>
      <c r="J12" s="918">
        <f>IFERROR(I12/E12*100,0)</f>
        <v>132.19139525532771</v>
      </c>
      <c r="K12" s="219">
        <f>SUM(G12,I12)</f>
        <v>24035</v>
      </c>
      <c r="L12" s="918">
        <f>IFERROR(K12/F12*100,0)</f>
        <v>94.110967539841027</v>
      </c>
      <c r="M12" s="258">
        <v>4913</v>
      </c>
      <c r="N12" s="918">
        <f>IFERROR(M12/G12*100,0)</f>
        <v>64.670264578122939</v>
      </c>
      <c r="O12" s="258">
        <v>2364</v>
      </c>
      <c r="P12" s="918">
        <f t="shared" ref="P12:P20" si="0">IFERROR(O12/I12*100,0)</f>
        <v>14.38131159508456</v>
      </c>
      <c r="Q12" s="258">
        <f>SUM(M12,O12)</f>
        <v>7277</v>
      </c>
      <c r="R12" s="918">
        <f t="shared" ref="R12:R20" si="1">IFERROR(Q12/K12*100,0)</f>
        <v>30.276679841897231</v>
      </c>
    </row>
    <row r="13" spans="1:18" x14ac:dyDescent="0.25">
      <c r="A13" s="724">
        <v>2</v>
      </c>
      <c r="B13" s="93" t="str">
        <f>'9'!B10</f>
        <v>Damar</v>
      </c>
      <c r="C13" s="93" t="str">
        <f>'9'!C10</f>
        <v>Mengkubang</v>
      </c>
      <c r="D13" s="221">
        <v>4585</v>
      </c>
      <c r="E13" s="221">
        <v>4285</v>
      </c>
      <c r="F13" s="221">
        <f t="shared" ref="F13:F17" si="2">SUM(D13:E13)</f>
        <v>8870</v>
      </c>
      <c r="G13" s="221">
        <v>3945</v>
      </c>
      <c r="H13" s="918">
        <f t="shared" ref="H13:H20" si="3">IFERROR(G13/D13*100,0)</f>
        <v>86.04143947655399</v>
      </c>
      <c r="I13" s="221">
        <v>4302</v>
      </c>
      <c r="J13" s="918">
        <f t="shared" ref="J13:J20" si="4">IFERROR(I13/E13*100,0)</f>
        <v>100.39673278879813</v>
      </c>
      <c r="K13" s="221">
        <f t="shared" ref="K13:K20" si="5">SUM(G13,I13)</f>
        <v>8247</v>
      </c>
      <c r="L13" s="918">
        <f t="shared" ref="L13:L20" si="6">IFERROR(K13/F13*100,0)</f>
        <v>92.976324689966177</v>
      </c>
      <c r="M13" s="258">
        <v>863</v>
      </c>
      <c r="N13" s="918">
        <f t="shared" ref="N13:N20" si="7">IFERROR(M13/G13*100,0)</f>
        <v>21.875792141951838</v>
      </c>
      <c r="O13" s="258">
        <v>716</v>
      </c>
      <c r="P13" s="918">
        <f t="shared" si="0"/>
        <v>16.643421664342167</v>
      </c>
      <c r="Q13" s="258">
        <f t="shared" ref="Q13:Q18" si="8">SUM(M13,O13)</f>
        <v>1579</v>
      </c>
      <c r="R13" s="918">
        <f t="shared" si="1"/>
        <v>19.146356250757851</v>
      </c>
    </row>
    <row r="14" spans="1:18" x14ac:dyDescent="0.25">
      <c r="A14" s="724">
        <v>3</v>
      </c>
      <c r="B14" s="93" t="str">
        <f>'9'!B11</f>
        <v>Kelapa Kampit</v>
      </c>
      <c r="C14" s="93" t="str">
        <f>'9'!C11</f>
        <v>Kelapa Kampit</v>
      </c>
      <c r="D14" s="221">
        <v>6576</v>
      </c>
      <c r="E14" s="221">
        <v>5947</v>
      </c>
      <c r="F14" s="221">
        <f t="shared" si="2"/>
        <v>12523</v>
      </c>
      <c r="G14" s="221">
        <v>5433</v>
      </c>
      <c r="H14" s="918">
        <f t="shared" si="3"/>
        <v>82.618613138686143</v>
      </c>
      <c r="I14" s="221">
        <v>6840</v>
      </c>
      <c r="J14" s="918">
        <f t="shared" si="4"/>
        <v>115.01597444089458</v>
      </c>
      <c r="K14" s="221">
        <f t="shared" si="5"/>
        <v>12273</v>
      </c>
      <c r="L14" s="918">
        <f t="shared" si="6"/>
        <v>98.003673241236129</v>
      </c>
      <c r="M14" s="258">
        <v>1644</v>
      </c>
      <c r="N14" s="918">
        <f t="shared" si="7"/>
        <v>30.259525124240749</v>
      </c>
      <c r="O14" s="258">
        <v>536</v>
      </c>
      <c r="P14" s="918">
        <f t="shared" si="0"/>
        <v>7.8362573099415203</v>
      </c>
      <c r="Q14" s="258">
        <f t="shared" si="8"/>
        <v>2180</v>
      </c>
      <c r="R14" s="918">
        <f t="shared" si="1"/>
        <v>17.762568239224315</v>
      </c>
    </row>
    <row r="15" spans="1:18" x14ac:dyDescent="0.25">
      <c r="A15" s="724">
        <v>4</v>
      </c>
      <c r="B15" s="93" t="str">
        <f>'9'!B12</f>
        <v>Gantung</v>
      </c>
      <c r="C15" s="93" t="str">
        <f>'9'!C12</f>
        <v>Gantung</v>
      </c>
      <c r="D15" s="221">
        <v>10016</v>
      </c>
      <c r="E15" s="221">
        <v>9226</v>
      </c>
      <c r="F15" s="221">
        <f>SUM(D15:E15)</f>
        <v>19242</v>
      </c>
      <c r="G15" s="221">
        <v>5085</v>
      </c>
      <c r="H15" s="918">
        <f t="shared" si="3"/>
        <v>50.768769968051117</v>
      </c>
      <c r="I15" s="221">
        <v>10007</v>
      </c>
      <c r="J15" s="918">
        <f t="shared" si="4"/>
        <v>108.46520702362888</v>
      </c>
      <c r="K15" s="221">
        <f t="shared" si="5"/>
        <v>15092</v>
      </c>
      <c r="L15" s="918">
        <f t="shared" si="6"/>
        <v>78.432595364307247</v>
      </c>
      <c r="M15" s="258">
        <v>690</v>
      </c>
      <c r="N15" s="918">
        <f t="shared" si="7"/>
        <v>13.569321533923304</v>
      </c>
      <c r="O15" s="258">
        <v>422</v>
      </c>
      <c r="P15" s="918">
        <f t="shared" si="0"/>
        <v>4.217048066353553</v>
      </c>
      <c r="Q15" s="258">
        <f t="shared" si="8"/>
        <v>1112</v>
      </c>
      <c r="R15" s="918">
        <f t="shared" si="1"/>
        <v>7.3681420620196132</v>
      </c>
    </row>
    <row r="16" spans="1:18" x14ac:dyDescent="0.25">
      <c r="A16" s="724">
        <v>5</v>
      </c>
      <c r="B16" s="93" t="str">
        <f>'9'!B13</f>
        <v>Simpang Renggiang</v>
      </c>
      <c r="C16" s="93" t="str">
        <f>'9'!C13</f>
        <v>Renggiang</v>
      </c>
      <c r="D16" s="221">
        <v>2730</v>
      </c>
      <c r="E16" s="221">
        <v>2506</v>
      </c>
      <c r="F16" s="221">
        <f t="shared" si="2"/>
        <v>5236</v>
      </c>
      <c r="G16" s="221">
        <v>1548</v>
      </c>
      <c r="H16" s="918">
        <f t="shared" si="3"/>
        <v>56.703296703296701</v>
      </c>
      <c r="I16" s="221">
        <v>3217</v>
      </c>
      <c r="J16" s="918">
        <f t="shared" si="4"/>
        <v>128.37190742218675</v>
      </c>
      <c r="K16" s="221">
        <f t="shared" si="5"/>
        <v>4765</v>
      </c>
      <c r="L16" s="918">
        <f t="shared" si="6"/>
        <v>91.004583651642477</v>
      </c>
      <c r="M16" s="258">
        <v>549</v>
      </c>
      <c r="N16" s="918">
        <f t="shared" si="7"/>
        <v>35.465116279069768</v>
      </c>
      <c r="O16" s="258">
        <v>203</v>
      </c>
      <c r="P16" s="918">
        <f t="shared" si="0"/>
        <v>6.3102269194902085</v>
      </c>
      <c r="Q16" s="258">
        <f t="shared" si="8"/>
        <v>752</v>
      </c>
      <c r="R16" s="918">
        <f t="shared" si="1"/>
        <v>15.781741867785939</v>
      </c>
    </row>
    <row r="17" spans="1:18" x14ac:dyDescent="0.25">
      <c r="A17" s="724">
        <v>6</v>
      </c>
      <c r="B17" s="93" t="str">
        <f>'9'!B14</f>
        <v>Simpang Pesak</v>
      </c>
      <c r="C17" s="93" t="str">
        <f>'9'!C14</f>
        <v>Simpang Pesak</v>
      </c>
      <c r="D17" s="221">
        <v>2989</v>
      </c>
      <c r="E17" s="221">
        <v>2731</v>
      </c>
      <c r="F17" s="221">
        <f t="shared" si="2"/>
        <v>5720</v>
      </c>
      <c r="G17" s="221">
        <v>1669</v>
      </c>
      <c r="H17" s="918">
        <f t="shared" si="3"/>
        <v>55.838072934091663</v>
      </c>
      <c r="I17" s="221">
        <v>2789</v>
      </c>
      <c r="J17" s="918">
        <f t="shared" si="4"/>
        <v>102.12376418894178</v>
      </c>
      <c r="K17" s="221">
        <f t="shared" si="5"/>
        <v>4458</v>
      </c>
      <c r="L17" s="918">
        <f t="shared" si="6"/>
        <v>77.937062937062933</v>
      </c>
      <c r="M17" s="258">
        <v>744</v>
      </c>
      <c r="N17" s="918">
        <f t="shared" si="7"/>
        <v>44.577591372079091</v>
      </c>
      <c r="O17" s="258">
        <v>325</v>
      </c>
      <c r="P17" s="918">
        <f t="shared" si="0"/>
        <v>11.652922194334888</v>
      </c>
      <c r="Q17" s="258">
        <f t="shared" si="8"/>
        <v>1069</v>
      </c>
      <c r="R17" s="918">
        <f t="shared" si="1"/>
        <v>23.979362943023776</v>
      </c>
    </row>
    <row r="18" spans="1:18" x14ac:dyDescent="0.25">
      <c r="A18" s="724">
        <v>7</v>
      </c>
      <c r="B18" s="93" t="str">
        <f>'9'!B15</f>
        <v>Dendang</v>
      </c>
      <c r="C18" s="93" t="str">
        <f>'9'!C15</f>
        <v>Dendang</v>
      </c>
      <c r="D18" s="221">
        <v>3915</v>
      </c>
      <c r="E18" s="221">
        <v>3607</v>
      </c>
      <c r="F18" s="221">
        <f>SUM(D18:E18)</f>
        <v>7522</v>
      </c>
      <c r="G18" s="221">
        <v>2866</v>
      </c>
      <c r="H18" s="918">
        <f t="shared" si="3"/>
        <v>73.205619412515972</v>
      </c>
      <c r="I18" s="221">
        <v>3175</v>
      </c>
      <c r="J18" s="918">
        <f t="shared" si="4"/>
        <v>88.023288051011917</v>
      </c>
      <c r="K18" s="221">
        <f t="shared" si="5"/>
        <v>6041</v>
      </c>
      <c r="L18" s="918">
        <f t="shared" si="6"/>
        <v>80.311087476734912</v>
      </c>
      <c r="M18" s="258">
        <v>822</v>
      </c>
      <c r="N18" s="918">
        <f t="shared" si="7"/>
        <v>28.68108862526169</v>
      </c>
      <c r="O18" s="258">
        <v>375</v>
      </c>
      <c r="P18" s="918">
        <f t="shared" si="0"/>
        <v>11.811023622047244</v>
      </c>
      <c r="Q18" s="258">
        <f t="shared" si="8"/>
        <v>1197</v>
      </c>
      <c r="R18" s="918">
        <f t="shared" si="1"/>
        <v>19.814600231749711</v>
      </c>
    </row>
    <row r="19" spans="1:18" x14ac:dyDescent="0.25">
      <c r="A19" s="416"/>
      <c r="B19" s="470"/>
      <c r="C19" s="470"/>
      <c r="D19" s="221"/>
      <c r="E19" s="221"/>
      <c r="F19" s="221"/>
      <c r="G19" s="221"/>
      <c r="H19" s="918"/>
      <c r="I19" s="221"/>
      <c r="J19" s="918"/>
      <c r="K19" s="221"/>
      <c r="L19" s="918"/>
      <c r="M19" s="258"/>
      <c r="N19" s="918"/>
      <c r="O19" s="258"/>
      <c r="P19" s="918"/>
      <c r="Q19" s="258"/>
      <c r="R19" s="918"/>
    </row>
    <row r="20" spans="1:18" ht="16.5" thickBot="1" x14ac:dyDescent="0.3">
      <c r="A20" s="259" t="s">
        <v>476</v>
      </c>
      <c r="B20" s="259"/>
      <c r="C20" s="260"/>
      <c r="D20" s="975">
        <f>SUM(D12:D19)</f>
        <v>43915</v>
      </c>
      <c r="E20" s="983">
        <f>SUM(E12:E19)</f>
        <v>40737</v>
      </c>
      <c r="F20" s="983">
        <f>SUM(D20:E20)</f>
        <v>84652</v>
      </c>
      <c r="G20" s="983">
        <f>SUM(G12:G19)</f>
        <v>28143</v>
      </c>
      <c r="H20" s="984">
        <f t="shared" si="3"/>
        <v>64.085164522372764</v>
      </c>
      <c r="I20" s="983">
        <f>SUM(I12:I19)</f>
        <v>46768</v>
      </c>
      <c r="J20" s="984">
        <f t="shared" si="4"/>
        <v>114.80472297910991</v>
      </c>
      <c r="K20" s="983">
        <f t="shared" si="5"/>
        <v>74911</v>
      </c>
      <c r="L20" s="984">
        <f t="shared" si="6"/>
        <v>88.492888531871657</v>
      </c>
      <c r="M20" s="983">
        <f>SUM(M12:M19)</f>
        <v>10225</v>
      </c>
      <c r="N20" s="984">
        <f t="shared" si="7"/>
        <v>36.332302881711257</v>
      </c>
      <c r="O20" s="983">
        <f>SUM(O12:O19)</f>
        <v>4941</v>
      </c>
      <c r="P20" s="984">
        <f t="shared" si="0"/>
        <v>10.56491618200479</v>
      </c>
      <c r="Q20" s="983">
        <f>SUM(Q12:Q19)</f>
        <v>15166</v>
      </c>
      <c r="R20" s="984">
        <f t="shared" si="1"/>
        <v>20.245357824618548</v>
      </c>
    </row>
    <row r="21" spans="1:18" x14ac:dyDescent="0.25">
      <c r="A21" s="845"/>
      <c r="B21" s="845"/>
      <c r="C21" s="853"/>
      <c r="D21" s="139"/>
      <c r="E21" s="139"/>
      <c r="F21" s="139"/>
      <c r="G21" s="139"/>
      <c r="H21" s="139"/>
      <c r="I21" s="139"/>
      <c r="J21" s="139"/>
      <c r="K21" s="139"/>
      <c r="L21" s="139"/>
    </row>
    <row r="22" spans="1:18" x14ac:dyDescent="0.25">
      <c r="A22" s="845" t="s">
        <v>411</v>
      </c>
      <c r="B22" s="845"/>
      <c r="C22" s="845"/>
    </row>
    <row r="23" spans="1:18" x14ac:dyDescent="0.25">
      <c r="A23" s="845"/>
      <c r="B23" s="845"/>
      <c r="C23" s="845"/>
    </row>
    <row r="24" spans="1:18" x14ac:dyDescent="0.25">
      <c r="A24" s="845"/>
      <c r="B24" s="845"/>
      <c r="C24" s="845"/>
    </row>
    <row r="25" spans="1:18" x14ac:dyDescent="0.25">
      <c r="A25" s="845"/>
      <c r="B25" s="845"/>
      <c r="C25" s="845"/>
    </row>
  </sheetData>
  <mergeCells count="13">
    <mergeCell ref="M9:N9"/>
    <mergeCell ref="O9:P9"/>
    <mergeCell ref="Q9:R9"/>
    <mergeCell ref="A7:A10"/>
    <mergeCell ref="B7:B10"/>
    <mergeCell ref="C7:C10"/>
    <mergeCell ref="D7:R7"/>
    <mergeCell ref="D8:F9"/>
    <mergeCell ref="G8:L8"/>
    <mergeCell ref="M8:R8"/>
    <mergeCell ref="G9:H9"/>
    <mergeCell ref="I9:J9"/>
    <mergeCell ref="K9:L9"/>
  </mergeCells>
  <printOptions horizontalCentered="1"/>
  <pageMargins left="0.7" right="0.7" top="0.75" bottom="0.75" header="0.3" footer="0.3"/>
  <pageSetup paperSize="9" scale="52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>
    <tabColor rgb="FF92D050"/>
    <pageSetUpPr fitToPage="1"/>
  </sheetPr>
  <dimension ref="A1:P21"/>
  <sheetViews>
    <sheetView zoomScaleNormal="100" workbookViewId="0">
      <selection activeCell="A17" sqref="A17"/>
    </sheetView>
  </sheetViews>
  <sheetFormatPr defaultColWidth="9.140625" defaultRowHeight="15" x14ac:dyDescent="0.25"/>
  <cols>
    <col min="1" max="1" width="5.7109375" style="109" customWidth="1"/>
    <col min="2" max="3" width="21.7109375" style="109" customWidth="1"/>
    <col min="4" max="4" width="13.7109375" style="109" customWidth="1"/>
    <col min="5" max="5" width="15.28515625" style="109" customWidth="1"/>
    <col min="6" max="6" width="16.28515625" style="109" customWidth="1"/>
    <col min="7" max="11" width="13.7109375" style="109" customWidth="1"/>
    <col min="12" max="12" width="17.85546875" style="109" customWidth="1"/>
    <col min="13" max="15" width="13.7109375" style="109" customWidth="1"/>
    <col min="16" max="16" width="19.5703125" style="109" customWidth="1"/>
    <col min="17" max="256" width="9.140625" style="109"/>
    <col min="257" max="257" width="5.7109375" style="109" customWidth="1"/>
    <col min="258" max="259" width="21.7109375" style="109" customWidth="1"/>
    <col min="260" max="267" width="13.7109375" style="109" customWidth="1"/>
    <col min="268" max="268" width="17.85546875" style="109" customWidth="1"/>
    <col min="269" max="271" width="13.7109375" style="109" customWidth="1"/>
    <col min="272" max="272" width="19.5703125" style="109" customWidth="1"/>
    <col min="273" max="512" width="9.140625" style="109"/>
    <col min="513" max="513" width="5.7109375" style="109" customWidth="1"/>
    <col min="514" max="515" width="21.7109375" style="109" customWidth="1"/>
    <col min="516" max="523" width="13.7109375" style="109" customWidth="1"/>
    <col min="524" max="524" width="17.85546875" style="109" customWidth="1"/>
    <col min="525" max="527" width="13.7109375" style="109" customWidth="1"/>
    <col min="528" max="528" width="19.5703125" style="109" customWidth="1"/>
    <col min="529" max="768" width="9.140625" style="109"/>
    <col min="769" max="769" width="5.7109375" style="109" customWidth="1"/>
    <col min="770" max="771" width="21.7109375" style="109" customWidth="1"/>
    <col min="772" max="779" width="13.7109375" style="109" customWidth="1"/>
    <col min="780" max="780" width="17.85546875" style="109" customWidth="1"/>
    <col min="781" max="783" width="13.7109375" style="109" customWidth="1"/>
    <col min="784" max="784" width="19.5703125" style="109" customWidth="1"/>
    <col min="785" max="1024" width="9.140625" style="109"/>
    <col min="1025" max="1025" width="5.7109375" style="109" customWidth="1"/>
    <col min="1026" max="1027" width="21.7109375" style="109" customWidth="1"/>
    <col min="1028" max="1035" width="13.7109375" style="109" customWidth="1"/>
    <col min="1036" max="1036" width="17.85546875" style="109" customWidth="1"/>
    <col min="1037" max="1039" width="13.7109375" style="109" customWidth="1"/>
    <col min="1040" max="1040" width="19.5703125" style="109" customWidth="1"/>
    <col min="1041" max="1280" width="9.140625" style="109"/>
    <col min="1281" max="1281" width="5.7109375" style="109" customWidth="1"/>
    <col min="1282" max="1283" width="21.7109375" style="109" customWidth="1"/>
    <col min="1284" max="1291" width="13.7109375" style="109" customWidth="1"/>
    <col min="1292" max="1292" width="17.85546875" style="109" customWidth="1"/>
    <col min="1293" max="1295" width="13.7109375" style="109" customWidth="1"/>
    <col min="1296" max="1296" width="19.5703125" style="109" customWidth="1"/>
    <col min="1297" max="1536" width="9.140625" style="109"/>
    <col min="1537" max="1537" width="5.7109375" style="109" customWidth="1"/>
    <col min="1538" max="1539" width="21.7109375" style="109" customWidth="1"/>
    <col min="1540" max="1547" width="13.7109375" style="109" customWidth="1"/>
    <col min="1548" max="1548" width="17.85546875" style="109" customWidth="1"/>
    <col min="1549" max="1551" width="13.7109375" style="109" customWidth="1"/>
    <col min="1552" max="1552" width="19.5703125" style="109" customWidth="1"/>
    <col min="1553" max="1792" width="9.140625" style="109"/>
    <col min="1793" max="1793" width="5.7109375" style="109" customWidth="1"/>
    <col min="1794" max="1795" width="21.7109375" style="109" customWidth="1"/>
    <col min="1796" max="1803" width="13.7109375" style="109" customWidth="1"/>
    <col min="1804" max="1804" width="17.85546875" style="109" customWidth="1"/>
    <col min="1805" max="1807" width="13.7109375" style="109" customWidth="1"/>
    <col min="1808" max="1808" width="19.5703125" style="109" customWidth="1"/>
    <col min="1809" max="2048" width="9.140625" style="109"/>
    <col min="2049" max="2049" width="5.7109375" style="109" customWidth="1"/>
    <col min="2050" max="2051" width="21.7109375" style="109" customWidth="1"/>
    <col min="2052" max="2059" width="13.7109375" style="109" customWidth="1"/>
    <col min="2060" max="2060" width="17.85546875" style="109" customWidth="1"/>
    <col min="2061" max="2063" width="13.7109375" style="109" customWidth="1"/>
    <col min="2064" max="2064" width="19.5703125" style="109" customWidth="1"/>
    <col min="2065" max="2304" width="9.140625" style="109"/>
    <col min="2305" max="2305" width="5.7109375" style="109" customWidth="1"/>
    <col min="2306" max="2307" width="21.7109375" style="109" customWidth="1"/>
    <col min="2308" max="2315" width="13.7109375" style="109" customWidth="1"/>
    <col min="2316" max="2316" width="17.85546875" style="109" customWidth="1"/>
    <col min="2317" max="2319" width="13.7109375" style="109" customWidth="1"/>
    <col min="2320" max="2320" width="19.5703125" style="109" customWidth="1"/>
    <col min="2321" max="2560" width="9.140625" style="109"/>
    <col min="2561" max="2561" width="5.7109375" style="109" customWidth="1"/>
    <col min="2562" max="2563" width="21.7109375" style="109" customWidth="1"/>
    <col min="2564" max="2571" width="13.7109375" style="109" customWidth="1"/>
    <col min="2572" max="2572" width="17.85546875" style="109" customWidth="1"/>
    <col min="2573" max="2575" width="13.7109375" style="109" customWidth="1"/>
    <col min="2576" max="2576" width="19.5703125" style="109" customWidth="1"/>
    <col min="2577" max="2816" width="9.140625" style="109"/>
    <col min="2817" max="2817" width="5.7109375" style="109" customWidth="1"/>
    <col min="2818" max="2819" width="21.7109375" style="109" customWidth="1"/>
    <col min="2820" max="2827" width="13.7109375" style="109" customWidth="1"/>
    <col min="2828" max="2828" width="17.85546875" style="109" customWidth="1"/>
    <col min="2829" max="2831" width="13.7109375" style="109" customWidth="1"/>
    <col min="2832" max="2832" width="19.5703125" style="109" customWidth="1"/>
    <col min="2833" max="3072" width="9.140625" style="109"/>
    <col min="3073" max="3073" width="5.7109375" style="109" customWidth="1"/>
    <col min="3074" max="3075" width="21.7109375" style="109" customWidth="1"/>
    <col min="3076" max="3083" width="13.7109375" style="109" customWidth="1"/>
    <col min="3084" max="3084" width="17.85546875" style="109" customWidth="1"/>
    <col min="3085" max="3087" width="13.7109375" style="109" customWidth="1"/>
    <col min="3088" max="3088" width="19.5703125" style="109" customWidth="1"/>
    <col min="3089" max="3328" width="9.140625" style="109"/>
    <col min="3329" max="3329" width="5.7109375" style="109" customWidth="1"/>
    <col min="3330" max="3331" width="21.7109375" style="109" customWidth="1"/>
    <col min="3332" max="3339" width="13.7109375" style="109" customWidth="1"/>
    <col min="3340" max="3340" width="17.85546875" style="109" customWidth="1"/>
    <col min="3341" max="3343" width="13.7109375" style="109" customWidth="1"/>
    <col min="3344" max="3344" width="19.5703125" style="109" customWidth="1"/>
    <col min="3345" max="3584" width="9.140625" style="109"/>
    <col min="3585" max="3585" width="5.7109375" style="109" customWidth="1"/>
    <col min="3586" max="3587" width="21.7109375" style="109" customWidth="1"/>
    <col min="3588" max="3595" width="13.7109375" style="109" customWidth="1"/>
    <col min="3596" max="3596" width="17.85546875" style="109" customWidth="1"/>
    <col min="3597" max="3599" width="13.7109375" style="109" customWidth="1"/>
    <col min="3600" max="3600" width="19.5703125" style="109" customWidth="1"/>
    <col min="3601" max="3840" width="9.140625" style="109"/>
    <col min="3841" max="3841" width="5.7109375" style="109" customWidth="1"/>
    <col min="3842" max="3843" width="21.7109375" style="109" customWidth="1"/>
    <col min="3844" max="3851" width="13.7109375" style="109" customWidth="1"/>
    <col min="3852" max="3852" width="17.85546875" style="109" customWidth="1"/>
    <col min="3853" max="3855" width="13.7109375" style="109" customWidth="1"/>
    <col min="3856" max="3856" width="19.5703125" style="109" customWidth="1"/>
    <col min="3857" max="4096" width="9.140625" style="109"/>
    <col min="4097" max="4097" width="5.7109375" style="109" customWidth="1"/>
    <col min="4098" max="4099" width="21.7109375" style="109" customWidth="1"/>
    <col min="4100" max="4107" width="13.7109375" style="109" customWidth="1"/>
    <col min="4108" max="4108" width="17.85546875" style="109" customWidth="1"/>
    <col min="4109" max="4111" width="13.7109375" style="109" customWidth="1"/>
    <col min="4112" max="4112" width="19.5703125" style="109" customWidth="1"/>
    <col min="4113" max="4352" width="9.140625" style="109"/>
    <col min="4353" max="4353" width="5.7109375" style="109" customWidth="1"/>
    <col min="4354" max="4355" width="21.7109375" style="109" customWidth="1"/>
    <col min="4356" max="4363" width="13.7109375" style="109" customWidth="1"/>
    <col min="4364" max="4364" width="17.85546875" style="109" customWidth="1"/>
    <col min="4365" max="4367" width="13.7109375" style="109" customWidth="1"/>
    <col min="4368" max="4368" width="19.5703125" style="109" customWidth="1"/>
    <col min="4369" max="4608" width="9.140625" style="109"/>
    <col min="4609" max="4609" width="5.7109375" style="109" customWidth="1"/>
    <col min="4610" max="4611" width="21.7109375" style="109" customWidth="1"/>
    <col min="4612" max="4619" width="13.7109375" style="109" customWidth="1"/>
    <col min="4620" max="4620" width="17.85546875" style="109" customWidth="1"/>
    <col min="4621" max="4623" width="13.7109375" style="109" customWidth="1"/>
    <col min="4624" max="4624" width="19.5703125" style="109" customWidth="1"/>
    <col min="4625" max="4864" width="9.140625" style="109"/>
    <col min="4865" max="4865" width="5.7109375" style="109" customWidth="1"/>
    <col min="4866" max="4867" width="21.7109375" style="109" customWidth="1"/>
    <col min="4868" max="4875" width="13.7109375" style="109" customWidth="1"/>
    <col min="4876" max="4876" width="17.85546875" style="109" customWidth="1"/>
    <col min="4877" max="4879" width="13.7109375" style="109" customWidth="1"/>
    <col min="4880" max="4880" width="19.5703125" style="109" customWidth="1"/>
    <col min="4881" max="5120" width="9.140625" style="109"/>
    <col min="5121" max="5121" width="5.7109375" style="109" customWidth="1"/>
    <col min="5122" max="5123" width="21.7109375" style="109" customWidth="1"/>
    <col min="5124" max="5131" width="13.7109375" style="109" customWidth="1"/>
    <col min="5132" max="5132" width="17.85546875" style="109" customWidth="1"/>
    <col min="5133" max="5135" width="13.7109375" style="109" customWidth="1"/>
    <col min="5136" max="5136" width="19.5703125" style="109" customWidth="1"/>
    <col min="5137" max="5376" width="9.140625" style="109"/>
    <col min="5377" max="5377" width="5.7109375" style="109" customWidth="1"/>
    <col min="5378" max="5379" width="21.7109375" style="109" customWidth="1"/>
    <col min="5380" max="5387" width="13.7109375" style="109" customWidth="1"/>
    <col min="5388" max="5388" width="17.85546875" style="109" customWidth="1"/>
    <col min="5389" max="5391" width="13.7109375" style="109" customWidth="1"/>
    <col min="5392" max="5392" width="19.5703125" style="109" customWidth="1"/>
    <col min="5393" max="5632" width="9.140625" style="109"/>
    <col min="5633" max="5633" width="5.7109375" style="109" customWidth="1"/>
    <col min="5634" max="5635" width="21.7109375" style="109" customWidth="1"/>
    <col min="5636" max="5643" width="13.7109375" style="109" customWidth="1"/>
    <col min="5644" max="5644" width="17.85546875" style="109" customWidth="1"/>
    <col min="5645" max="5647" width="13.7109375" style="109" customWidth="1"/>
    <col min="5648" max="5648" width="19.5703125" style="109" customWidth="1"/>
    <col min="5649" max="5888" width="9.140625" style="109"/>
    <col min="5889" max="5889" width="5.7109375" style="109" customWidth="1"/>
    <col min="5890" max="5891" width="21.7109375" style="109" customWidth="1"/>
    <col min="5892" max="5899" width="13.7109375" style="109" customWidth="1"/>
    <col min="5900" max="5900" width="17.85546875" style="109" customWidth="1"/>
    <col min="5901" max="5903" width="13.7109375" style="109" customWidth="1"/>
    <col min="5904" max="5904" width="19.5703125" style="109" customWidth="1"/>
    <col min="5905" max="6144" width="9.140625" style="109"/>
    <col min="6145" max="6145" width="5.7109375" style="109" customWidth="1"/>
    <col min="6146" max="6147" width="21.7109375" style="109" customWidth="1"/>
    <col min="6148" max="6155" width="13.7109375" style="109" customWidth="1"/>
    <col min="6156" max="6156" width="17.85546875" style="109" customWidth="1"/>
    <col min="6157" max="6159" width="13.7109375" style="109" customWidth="1"/>
    <col min="6160" max="6160" width="19.5703125" style="109" customWidth="1"/>
    <col min="6161" max="6400" width="9.140625" style="109"/>
    <col min="6401" max="6401" width="5.7109375" style="109" customWidth="1"/>
    <col min="6402" max="6403" width="21.7109375" style="109" customWidth="1"/>
    <col min="6404" max="6411" width="13.7109375" style="109" customWidth="1"/>
    <col min="6412" max="6412" width="17.85546875" style="109" customWidth="1"/>
    <col min="6413" max="6415" width="13.7109375" style="109" customWidth="1"/>
    <col min="6416" max="6416" width="19.5703125" style="109" customWidth="1"/>
    <col min="6417" max="6656" width="9.140625" style="109"/>
    <col min="6657" max="6657" width="5.7109375" style="109" customWidth="1"/>
    <col min="6658" max="6659" width="21.7109375" style="109" customWidth="1"/>
    <col min="6660" max="6667" width="13.7109375" style="109" customWidth="1"/>
    <col min="6668" max="6668" width="17.85546875" style="109" customWidth="1"/>
    <col min="6669" max="6671" width="13.7109375" style="109" customWidth="1"/>
    <col min="6672" max="6672" width="19.5703125" style="109" customWidth="1"/>
    <col min="6673" max="6912" width="9.140625" style="109"/>
    <col min="6913" max="6913" width="5.7109375" style="109" customWidth="1"/>
    <col min="6914" max="6915" width="21.7109375" style="109" customWidth="1"/>
    <col min="6916" max="6923" width="13.7109375" style="109" customWidth="1"/>
    <col min="6924" max="6924" width="17.85546875" style="109" customWidth="1"/>
    <col min="6925" max="6927" width="13.7109375" style="109" customWidth="1"/>
    <col min="6928" max="6928" width="19.5703125" style="109" customWidth="1"/>
    <col min="6929" max="7168" width="9.140625" style="109"/>
    <col min="7169" max="7169" width="5.7109375" style="109" customWidth="1"/>
    <col min="7170" max="7171" width="21.7109375" style="109" customWidth="1"/>
    <col min="7172" max="7179" width="13.7109375" style="109" customWidth="1"/>
    <col min="7180" max="7180" width="17.85546875" style="109" customWidth="1"/>
    <col min="7181" max="7183" width="13.7109375" style="109" customWidth="1"/>
    <col min="7184" max="7184" width="19.5703125" style="109" customWidth="1"/>
    <col min="7185" max="7424" width="9.140625" style="109"/>
    <col min="7425" max="7425" width="5.7109375" style="109" customWidth="1"/>
    <col min="7426" max="7427" width="21.7109375" style="109" customWidth="1"/>
    <col min="7428" max="7435" width="13.7109375" style="109" customWidth="1"/>
    <col min="7436" max="7436" width="17.85546875" style="109" customWidth="1"/>
    <col min="7437" max="7439" width="13.7109375" style="109" customWidth="1"/>
    <col min="7440" max="7440" width="19.5703125" style="109" customWidth="1"/>
    <col min="7441" max="7680" width="9.140625" style="109"/>
    <col min="7681" max="7681" width="5.7109375" style="109" customWidth="1"/>
    <col min="7682" max="7683" width="21.7109375" style="109" customWidth="1"/>
    <col min="7684" max="7691" width="13.7109375" style="109" customWidth="1"/>
    <col min="7692" max="7692" width="17.85546875" style="109" customWidth="1"/>
    <col min="7693" max="7695" width="13.7109375" style="109" customWidth="1"/>
    <col min="7696" max="7696" width="19.5703125" style="109" customWidth="1"/>
    <col min="7697" max="7936" width="9.140625" style="109"/>
    <col min="7937" max="7937" width="5.7109375" style="109" customWidth="1"/>
    <col min="7938" max="7939" width="21.7109375" style="109" customWidth="1"/>
    <col min="7940" max="7947" width="13.7109375" style="109" customWidth="1"/>
    <col min="7948" max="7948" width="17.85546875" style="109" customWidth="1"/>
    <col min="7949" max="7951" width="13.7109375" style="109" customWidth="1"/>
    <col min="7952" max="7952" width="19.5703125" style="109" customWidth="1"/>
    <col min="7953" max="8192" width="9.140625" style="109"/>
    <col min="8193" max="8193" width="5.7109375" style="109" customWidth="1"/>
    <col min="8194" max="8195" width="21.7109375" style="109" customWidth="1"/>
    <col min="8196" max="8203" width="13.7109375" style="109" customWidth="1"/>
    <col min="8204" max="8204" width="17.85546875" style="109" customWidth="1"/>
    <col min="8205" max="8207" width="13.7109375" style="109" customWidth="1"/>
    <col min="8208" max="8208" width="19.5703125" style="109" customWidth="1"/>
    <col min="8209" max="8448" width="9.140625" style="109"/>
    <col min="8449" max="8449" width="5.7109375" style="109" customWidth="1"/>
    <col min="8450" max="8451" width="21.7109375" style="109" customWidth="1"/>
    <col min="8452" max="8459" width="13.7109375" style="109" customWidth="1"/>
    <col min="8460" max="8460" width="17.85546875" style="109" customWidth="1"/>
    <col min="8461" max="8463" width="13.7109375" style="109" customWidth="1"/>
    <col min="8464" max="8464" width="19.5703125" style="109" customWidth="1"/>
    <col min="8465" max="8704" width="9.140625" style="109"/>
    <col min="8705" max="8705" width="5.7109375" style="109" customWidth="1"/>
    <col min="8706" max="8707" width="21.7109375" style="109" customWidth="1"/>
    <col min="8708" max="8715" width="13.7109375" style="109" customWidth="1"/>
    <col min="8716" max="8716" width="17.85546875" style="109" customWidth="1"/>
    <col min="8717" max="8719" width="13.7109375" style="109" customWidth="1"/>
    <col min="8720" max="8720" width="19.5703125" style="109" customWidth="1"/>
    <col min="8721" max="8960" width="9.140625" style="109"/>
    <col min="8961" max="8961" width="5.7109375" style="109" customWidth="1"/>
    <col min="8962" max="8963" width="21.7109375" style="109" customWidth="1"/>
    <col min="8964" max="8971" width="13.7109375" style="109" customWidth="1"/>
    <col min="8972" max="8972" width="17.85546875" style="109" customWidth="1"/>
    <col min="8973" max="8975" width="13.7109375" style="109" customWidth="1"/>
    <col min="8976" max="8976" width="19.5703125" style="109" customWidth="1"/>
    <col min="8977" max="9216" width="9.140625" style="109"/>
    <col min="9217" max="9217" width="5.7109375" style="109" customWidth="1"/>
    <col min="9218" max="9219" width="21.7109375" style="109" customWidth="1"/>
    <col min="9220" max="9227" width="13.7109375" style="109" customWidth="1"/>
    <col min="9228" max="9228" width="17.85546875" style="109" customWidth="1"/>
    <col min="9229" max="9231" width="13.7109375" style="109" customWidth="1"/>
    <col min="9232" max="9232" width="19.5703125" style="109" customWidth="1"/>
    <col min="9233" max="9472" width="9.140625" style="109"/>
    <col min="9473" max="9473" width="5.7109375" style="109" customWidth="1"/>
    <col min="9474" max="9475" width="21.7109375" style="109" customWidth="1"/>
    <col min="9476" max="9483" width="13.7109375" style="109" customWidth="1"/>
    <col min="9484" max="9484" width="17.85546875" style="109" customWidth="1"/>
    <col min="9485" max="9487" width="13.7109375" style="109" customWidth="1"/>
    <col min="9488" max="9488" width="19.5703125" style="109" customWidth="1"/>
    <col min="9489" max="9728" width="9.140625" style="109"/>
    <col min="9729" max="9729" width="5.7109375" style="109" customWidth="1"/>
    <col min="9730" max="9731" width="21.7109375" style="109" customWidth="1"/>
    <col min="9732" max="9739" width="13.7109375" style="109" customWidth="1"/>
    <col min="9740" max="9740" width="17.85546875" style="109" customWidth="1"/>
    <col min="9741" max="9743" width="13.7109375" style="109" customWidth="1"/>
    <col min="9744" max="9744" width="19.5703125" style="109" customWidth="1"/>
    <col min="9745" max="9984" width="9.140625" style="109"/>
    <col min="9985" max="9985" width="5.7109375" style="109" customWidth="1"/>
    <col min="9986" max="9987" width="21.7109375" style="109" customWidth="1"/>
    <col min="9988" max="9995" width="13.7109375" style="109" customWidth="1"/>
    <col min="9996" max="9996" width="17.85546875" style="109" customWidth="1"/>
    <col min="9997" max="9999" width="13.7109375" style="109" customWidth="1"/>
    <col min="10000" max="10000" width="19.5703125" style="109" customWidth="1"/>
    <col min="10001" max="10240" width="9.140625" style="109"/>
    <col min="10241" max="10241" width="5.7109375" style="109" customWidth="1"/>
    <col min="10242" max="10243" width="21.7109375" style="109" customWidth="1"/>
    <col min="10244" max="10251" width="13.7109375" style="109" customWidth="1"/>
    <col min="10252" max="10252" width="17.85546875" style="109" customWidth="1"/>
    <col min="10253" max="10255" width="13.7109375" style="109" customWidth="1"/>
    <col min="10256" max="10256" width="19.5703125" style="109" customWidth="1"/>
    <col min="10257" max="10496" width="9.140625" style="109"/>
    <col min="10497" max="10497" width="5.7109375" style="109" customWidth="1"/>
    <col min="10498" max="10499" width="21.7109375" style="109" customWidth="1"/>
    <col min="10500" max="10507" width="13.7109375" style="109" customWidth="1"/>
    <col min="10508" max="10508" width="17.85546875" style="109" customWidth="1"/>
    <col min="10509" max="10511" width="13.7109375" style="109" customWidth="1"/>
    <col min="10512" max="10512" width="19.5703125" style="109" customWidth="1"/>
    <col min="10513" max="10752" width="9.140625" style="109"/>
    <col min="10753" max="10753" width="5.7109375" style="109" customWidth="1"/>
    <col min="10754" max="10755" width="21.7109375" style="109" customWidth="1"/>
    <col min="10756" max="10763" width="13.7109375" style="109" customWidth="1"/>
    <col min="10764" max="10764" width="17.85546875" style="109" customWidth="1"/>
    <col min="10765" max="10767" width="13.7109375" style="109" customWidth="1"/>
    <col min="10768" max="10768" width="19.5703125" style="109" customWidth="1"/>
    <col min="10769" max="11008" width="9.140625" style="109"/>
    <col min="11009" max="11009" width="5.7109375" style="109" customWidth="1"/>
    <col min="11010" max="11011" width="21.7109375" style="109" customWidth="1"/>
    <col min="11012" max="11019" width="13.7109375" style="109" customWidth="1"/>
    <col min="11020" max="11020" width="17.85546875" style="109" customWidth="1"/>
    <col min="11021" max="11023" width="13.7109375" style="109" customWidth="1"/>
    <col min="11024" max="11024" width="19.5703125" style="109" customWidth="1"/>
    <col min="11025" max="11264" width="9.140625" style="109"/>
    <col min="11265" max="11265" width="5.7109375" style="109" customWidth="1"/>
    <col min="11266" max="11267" width="21.7109375" style="109" customWidth="1"/>
    <col min="11268" max="11275" width="13.7109375" style="109" customWidth="1"/>
    <col min="11276" max="11276" width="17.85546875" style="109" customWidth="1"/>
    <col min="11277" max="11279" width="13.7109375" style="109" customWidth="1"/>
    <col min="11280" max="11280" width="19.5703125" style="109" customWidth="1"/>
    <col min="11281" max="11520" width="9.140625" style="109"/>
    <col min="11521" max="11521" width="5.7109375" style="109" customWidth="1"/>
    <col min="11522" max="11523" width="21.7109375" style="109" customWidth="1"/>
    <col min="11524" max="11531" width="13.7109375" style="109" customWidth="1"/>
    <col min="11532" max="11532" width="17.85546875" style="109" customWidth="1"/>
    <col min="11533" max="11535" width="13.7109375" style="109" customWidth="1"/>
    <col min="11536" max="11536" width="19.5703125" style="109" customWidth="1"/>
    <col min="11537" max="11776" width="9.140625" style="109"/>
    <col min="11777" max="11777" width="5.7109375" style="109" customWidth="1"/>
    <col min="11778" max="11779" width="21.7109375" style="109" customWidth="1"/>
    <col min="11780" max="11787" width="13.7109375" style="109" customWidth="1"/>
    <col min="11788" max="11788" width="17.85546875" style="109" customWidth="1"/>
    <col min="11789" max="11791" width="13.7109375" style="109" customWidth="1"/>
    <col min="11792" max="11792" width="19.5703125" style="109" customWidth="1"/>
    <col min="11793" max="12032" width="9.140625" style="109"/>
    <col min="12033" max="12033" width="5.7109375" style="109" customWidth="1"/>
    <col min="12034" max="12035" width="21.7109375" style="109" customWidth="1"/>
    <col min="12036" max="12043" width="13.7109375" style="109" customWidth="1"/>
    <col min="12044" max="12044" width="17.85546875" style="109" customWidth="1"/>
    <col min="12045" max="12047" width="13.7109375" style="109" customWidth="1"/>
    <col min="12048" max="12048" width="19.5703125" style="109" customWidth="1"/>
    <col min="12049" max="12288" width="9.140625" style="109"/>
    <col min="12289" max="12289" width="5.7109375" style="109" customWidth="1"/>
    <col min="12290" max="12291" width="21.7109375" style="109" customWidth="1"/>
    <col min="12292" max="12299" width="13.7109375" style="109" customWidth="1"/>
    <col min="12300" max="12300" width="17.85546875" style="109" customWidth="1"/>
    <col min="12301" max="12303" width="13.7109375" style="109" customWidth="1"/>
    <col min="12304" max="12304" width="19.5703125" style="109" customWidth="1"/>
    <col min="12305" max="12544" width="9.140625" style="109"/>
    <col min="12545" max="12545" width="5.7109375" style="109" customWidth="1"/>
    <col min="12546" max="12547" width="21.7109375" style="109" customWidth="1"/>
    <col min="12548" max="12555" width="13.7109375" style="109" customWidth="1"/>
    <col min="12556" max="12556" width="17.85546875" style="109" customWidth="1"/>
    <col min="12557" max="12559" width="13.7109375" style="109" customWidth="1"/>
    <col min="12560" max="12560" width="19.5703125" style="109" customWidth="1"/>
    <col min="12561" max="12800" width="9.140625" style="109"/>
    <col min="12801" max="12801" width="5.7109375" style="109" customWidth="1"/>
    <col min="12802" max="12803" width="21.7109375" style="109" customWidth="1"/>
    <col min="12804" max="12811" width="13.7109375" style="109" customWidth="1"/>
    <col min="12812" max="12812" width="17.85546875" style="109" customWidth="1"/>
    <col min="12813" max="12815" width="13.7109375" style="109" customWidth="1"/>
    <col min="12816" max="12816" width="19.5703125" style="109" customWidth="1"/>
    <col min="12817" max="13056" width="9.140625" style="109"/>
    <col min="13057" max="13057" width="5.7109375" style="109" customWidth="1"/>
    <col min="13058" max="13059" width="21.7109375" style="109" customWidth="1"/>
    <col min="13060" max="13067" width="13.7109375" style="109" customWidth="1"/>
    <col min="13068" max="13068" width="17.85546875" style="109" customWidth="1"/>
    <col min="13069" max="13071" width="13.7109375" style="109" customWidth="1"/>
    <col min="13072" max="13072" width="19.5703125" style="109" customWidth="1"/>
    <col min="13073" max="13312" width="9.140625" style="109"/>
    <col min="13313" max="13313" width="5.7109375" style="109" customWidth="1"/>
    <col min="13314" max="13315" width="21.7109375" style="109" customWidth="1"/>
    <col min="13316" max="13323" width="13.7109375" style="109" customWidth="1"/>
    <col min="13324" max="13324" width="17.85546875" style="109" customWidth="1"/>
    <col min="13325" max="13327" width="13.7109375" style="109" customWidth="1"/>
    <col min="13328" max="13328" width="19.5703125" style="109" customWidth="1"/>
    <col min="13329" max="13568" width="9.140625" style="109"/>
    <col min="13569" max="13569" width="5.7109375" style="109" customWidth="1"/>
    <col min="13570" max="13571" width="21.7109375" style="109" customWidth="1"/>
    <col min="13572" max="13579" width="13.7109375" style="109" customWidth="1"/>
    <col min="13580" max="13580" width="17.85546875" style="109" customWidth="1"/>
    <col min="13581" max="13583" width="13.7109375" style="109" customWidth="1"/>
    <col min="13584" max="13584" width="19.5703125" style="109" customWidth="1"/>
    <col min="13585" max="13824" width="9.140625" style="109"/>
    <col min="13825" max="13825" width="5.7109375" style="109" customWidth="1"/>
    <col min="13826" max="13827" width="21.7109375" style="109" customWidth="1"/>
    <col min="13828" max="13835" width="13.7109375" style="109" customWidth="1"/>
    <col min="13836" max="13836" width="17.85546875" style="109" customWidth="1"/>
    <col min="13837" max="13839" width="13.7109375" style="109" customWidth="1"/>
    <col min="13840" max="13840" width="19.5703125" style="109" customWidth="1"/>
    <col min="13841" max="14080" width="9.140625" style="109"/>
    <col min="14081" max="14081" width="5.7109375" style="109" customWidth="1"/>
    <col min="14082" max="14083" width="21.7109375" style="109" customWidth="1"/>
    <col min="14084" max="14091" width="13.7109375" style="109" customWidth="1"/>
    <col min="14092" max="14092" width="17.85546875" style="109" customWidth="1"/>
    <col min="14093" max="14095" width="13.7109375" style="109" customWidth="1"/>
    <col min="14096" max="14096" width="19.5703125" style="109" customWidth="1"/>
    <col min="14097" max="14336" width="9.140625" style="109"/>
    <col min="14337" max="14337" width="5.7109375" style="109" customWidth="1"/>
    <col min="14338" max="14339" width="21.7109375" style="109" customWidth="1"/>
    <col min="14340" max="14347" width="13.7109375" style="109" customWidth="1"/>
    <col min="14348" max="14348" width="17.85546875" style="109" customWidth="1"/>
    <col min="14349" max="14351" width="13.7109375" style="109" customWidth="1"/>
    <col min="14352" max="14352" width="19.5703125" style="109" customWidth="1"/>
    <col min="14353" max="14592" width="9.140625" style="109"/>
    <col min="14593" max="14593" width="5.7109375" style="109" customWidth="1"/>
    <col min="14594" max="14595" width="21.7109375" style="109" customWidth="1"/>
    <col min="14596" max="14603" width="13.7109375" style="109" customWidth="1"/>
    <col min="14604" max="14604" width="17.85546875" style="109" customWidth="1"/>
    <col min="14605" max="14607" width="13.7109375" style="109" customWidth="1"/>
    <col min="14608" max="14608" width="19.5703125" style="109" customWidth="1"/>
    <col min="14609" max="14848" width="9.140625" style="109"/>
    <col min="14849" max="14849" width="5.7109375" style="109" customWidth="1"/>
    <col min="14850" max="14851" width="21.7109375" style="109" customWidth="1"/>
    <col min="14852" max="14859" width="13.7109375" style="109" customWidth="1"/>
    <col min="14860" max="14860" width="17.85546875" style="109" customWidth="1"/>
    <col min="14861" max="14863" width="13.7109375" style="109" customWidth="1"/>
    <col min="14864" max="14864" width="19.5703125" style="109" customWidth="1"/>
    <col min="14865" max="15104" width="9.140625" style="109"/>
    <col min="15105" max="15105" width="5.7109375" style="109" customWidth="1"/>
    <col min="15106" max="15107" width="21.7109375" style="109" customWidth="1"/>
    <col min="15108" max="15115" width="13.7109375" style="109" customWidth="1"/>
    <col min="15116" max="15116" width="17.85546875" style="109" customWidth="1"/>
    <col min="15117" max="15119" width="13.7109375" style="109" customWidth="1"/>
    <col min="15120" max="15120" width="19.5703125" style="109" customWidth="1"/>
    <col min="15121" max="15360" width="9.140625" style="109"/>
    <col min="15361" max="15361" width="5.7109375" style="109" customWidth="1"/>
    <col min="15362" max="15363" width="21.7109375" style="109" customWidth="1"/>
    <col min="15364" max="15371" width="13.7109375" style="109" customWidth="1"/>
    <col min="15372" max="15372" width="17.85546875" style="109" customWidth="1"/>
    <col min="15373" max="15375" width="13.7109375" style="109" customWidth="1"/>
    <col min="15376" max="15376" width="19.5703125" style="109" customWidth="1"/>
    <col min="15377" max="15616" width="9.140625" style="109"/>
    <col min="15617" max="15617" width="5.7109375" style="109" customWidth="1"/>
    <col min="15618" max="15619" width="21.7109375" style="109" customWidth="1"/>
    <col min="15620" max="15627" width="13.7109375" style="109" customWidth="1"/>
    <col min="15628" max="15628" width="17.85546875" style="109" customWidth="1"/>
    <col min="15629" max="15631" width="13.7109375" style="109" customWidth="1"/>
    <col min="15632" max="15632" width="19.5703125" style="109" customWidth="1"/>
    <col min="15633" max="15872" width="9.140625" style="109"/>
    <col min="15873" max="15873" width="5.7109375" style="109" customWidth="1"/>
    <col min="15874" max="15875" width="21.7109375" style="109" customWidth="1"/>
    <col min="15876" max="15883" width="13.7109375" style="109" customWidth="1"/>
    <col min="15884" max="15884" width="17.85546875" style="109" customWidth="1"/>
    <col min="15885" max="15887" width="13.7109375" style="109" customWidth="1"/>
    <col min="15888" max="15888" width="19.5703125" style="109" customWidth="1"/>
    <col min="15889" max="16128" width="9.140625" style="109"/>
    <col min="16129" max="16129" width="5.7109375" style="109" customWidth="1"/>
    <col min="16130" max="16131" width="21.7109375" style="109" customWidth="1"/>
    <col min="16132" max="16139" width="13.7109375" style="109" customWidth="1"/>
    <col min="16140" max="16140" width="17.85546875" style="109" customWidth="1"/>
    <col min="16141" max="16143" width="13.7109375" style="109" customWidth="1"/>
    <col min="16144" max="16144" width="19.5703125" style="109" customWidth="1"/>
    <col min="16145" max="16384" width="9.140625" style="109"/>
  </cols>
  <sheetData>
    <row r="1" spans="1:16" s="264" customFormat="1" ht="15.75" x14ac:dyDescent="0.25">
      <c r="A1" s="262" t="s">
        <v>781</v>
      </c>
      <c r="B1" s="262"/>
      <c r="C1" s="263"/>
    </row>
    <row r="2" spans="1:16" s="264" customFormat="1" ht="15.75" x14ac:dyDescent="0.25">
      <c r="A2" s="265" t="s">
        <v>315</v>
      </c>
      <c r="B2" s="265"/>
    </row>
    <row r="3" spans="1:16" ht="15.75" x14ac:dyDescent="0.25">
      <c r="A3" s="422" t="s">
        <v>758</v>
      </c>
      <c r="B3" s="422"/>
      <c r="C3" s="605"/>
      <c r="D3" s="605"/>
      <c r="E3" s="605"/>
      <c r="F3" s="605"/>
      <c r="G3" s="605"/>
      <c r="H3" s="605"/>
      <c r="I3" s="605"/>
      <c r="J3" s="605"/>
      <c r="K3" s="605"/>
      <c r="L3" s="605"/>
      <c r="M3" s="422"/>
      <c r="N3" s="422"/>
      <c r="O3" s="422"/>
      <c r="P3" s="422"/>
    </row>
    <row r="4" spans="1:16" s="264" customFormat="1" ht="15.75" x14ac:dyDescent="0.25">
      <c r="B4" s="423"/>
      <c r="H4" s="427" t="str">
        <f>'1'!$E$5</f>
        <v>KABUPATEN</v>
      </c>
      <c r="I4" s="428" t="str">
        <f>'1'!$F$5</f>
        <v>BELITUNG TIMUR</v>
      </c>
      <c r="J4" s="422"/>
      <c r="K4" s="422"/>
      <c r="L4" s="422"/>
      <c r="M4" s="265"/>
      <c r="N4" s="422"/>
      <c r="O4" s="265"/>
      <c r="P4" s="422"/>
    </row>
    <row r="5" spans="1:16" s="264" customFormat="1" ht="15.75" x14ac:dyDescent="0.25">
      <c r="B5" s="423"/>
      <c r="C5" s="423"/>
      <c r="H5" s="427" t="str">
        <f>'1'!$E$6</f>
        <v>TAHUN</v>
      </c>
      <c r="I5" s="428">
        <f>'1'!$F$6</f>
        <v>2023</v>
      </c>
      <c r="J5" s="422"/>
      <c r="K5" s="422"/>
      <c r="L5" s="422"/>
      <c r="M5" s="265"/>
      <c r="N5" s="422"/>
      <c r="O5" s="265"/>
      <c r="P5" s="422"/>
    </row>
    <row r="6" spans="1:16" ht="15.75" thickBot="1" x14ac:dyDescent="0.3"/>
    <row r="7" spans="1:16" ht="21.75" customHeight="1" x14ac:dyDescent="0.25">
      <c r="A7" s="1195" t="s">
        <v>2</v>
      </c>
      <c r="B7" s="1334" t="s">
        <v>253</v>
      </c>
      <c r="C7" s="1195" t="s">
        <v>407</v>
      </c>
      <c r="D7" s="1305" t="s">
        <v>759</v>
      </c>
      <c r="E7" s="1305"/>
      <c r="F7" s="1305"/>
      <c r="G7" s="1304" t="s">
        <v>760</v>
      </c>
      <c r="H7" s="1304"/>
      <c r="I7" s="1304"/>
      <c r="J7" s="1304"/>
      <c r="K7" s="1304"/>
      <c r="L7" s="1304"/>
      <c r="M7" s="1306" t="s">
        <v>761</v>
      </c>
      <c r="N7" s="1306"/>
      <c r="O7" s="1306" t="s">
        <v>762</v>
      </c>
      <c r="P7" s="1306"/>
    </row>
    <row r="8" spans="1:16" ht="24" customHeight="1" x14ac:dyDescent="0.25">
      <c r="A8" s="1282"/>
      <c r="B8" s="1403"/>
      <c r="C8" s="1282"/>
      <c r="D8" s="1285"/>
      <c r="E8" s="1285"/>
      <c r="F8" s="1285"/>
      <c r="G8" s="1285" t="s">
        <v>541</v>
      </c>
      <c r="H8" s="1285"/>
      <c r="I8" s="1285" t="s">
        <v>542</v>
      </c>
      <c r="J8" s="1285"/>
      <c r="K8" s="1285" t="s">
        <v>543</v>
      </c>
      <c r="L8" s="1285"/>
      <c r="M8" s="1284"/>
      <c r="N8" s="1284"/>
      <c r="O8" s="1284"/>
      <c r="P8" s="1284"/>
    </row>
    <row r="9" spans="1:16" ht="55.9" customHeight="1" x14ac:dyDescent="0.25">
      <c r="A9" s="1196"/>
      <c r="B9" s="1402"/>
      <c r="C9" s="1196"/>
      <c r="D9" s="727" t="s">
        <v>541</v>
      </c>
      <c r="E9" s="727" t="s">
        <v>542</v>
      </c>
      <c r="F9" s="729" t="s">
        <v>543</v>
      </c>
      <c r="G9" s="728" t="s">
        <v>255</v>
      </c>
      <c r="H9" s="728" t="s">
        <v>27</v>
      </c>
      <c r="I9" s="728" t="s">
        <v>255</v>
      </c>
      <c r="J9" s="728" t="s">
        <v>27</v>
      </c>
      <c r="K9" s="728" t="s">
        <v>255</v>
      </c>
      <c r="L9" s="728" t="s">
        <v>27</v>
      </c>
      <c r="M9" s="728" t="s">
        <v>255</v>
      </c>
      <c r="N9" s="728" t="s">
        <v>27</v>
      </c>
      <c r="O9" s="728" t="s">
        <v>255</v>
      </c>
      <c r="P9" s="728" t="s">
        <v>27</v>
      </c>
    </row>
    <row r="10" spans="1:16" s="752" customFormat="1" ht="12" x14ac:dyDescent="0.25">
      <c r="A10" s="751">
        <v>1</v>
      </c>
      <c r="B10" s="751">
        <v>2</v>
      </c>
      <c r="C10" s="751">
        <v>3</v>
      </c>
      <c r="D10" s="751">
        <v>4</v>
      </c>
      <c r="E10" s="751">
        <v>5</v>
      </c>
      <c r="F10" s="751">
        <v>6</v>
      </c>
      <c r="G10" s="751">
        <v>7</v>
      </c>
      <c r="H10" s="751">
        <v>8</v>
      </c>
      <c r="I10" s="751">
        <v>9</v>
      </c>
      <c r="J10" s="751">
        <v>10</v>
      </c>
      <c r="K10" s="751">
        <v>11</v>
      </c>
      <c r="L10" s="751">
        <v>12</v>
      </c>
      <c r="M10" s="751">
        <v>15</v>
      </c>
      <c r="N10" s="751">
        <v>16</v>
      </c>
      <c r="O10" s="751">
        <v>15</v>
      </c>
      <c r="P10" s="751">
        <v>16</v>
      </c>
    </row>
    <row r="11" spans="1:16" x14ac:dyDescent="0.25">
      <c r="A11" s="725">
        <v>1</v>
      </c>
      <c r="B11" s="93" t="str">
        <f>'9'!B9</f>
        <v>Manggar</v>
      </c>
      <c r="C11" s="93" t="str">
        <f>'9'!C9</f>
        <v>Manggar</v>
      </c>
      <c r="D11" s="219">
        <v>246</v>
      </c>
      <c r="E11" s="219">
        <v>246</v>
      </c>
      <c r="F11" s="219">
        <f>SUM(D11:E11)</f>
        <v>492</v>
      </c>
      <c r="G11" s="219">
        <v>246</v>
      </c>
      <c r="H11" s="918">
        <f>IFERROR(G11/D11*100,0)</f>
        <v>100</v>
      </c>
      <c r="I11" s="219">
        <v>246</v>
      </c>
      <c r="J11" s="918">
        <f>IFERROR(I11/E11*100,0)</f>
        <v>100</v>
      </c>
      <c r="K11" s="219">
        <f>SUM(G11,I11)</f>
        <v>492</v>
      </c>
      <c r="L11" s="918">
        <f>IFERROR(K11/F11*100,0)</f>
        <v>100</v>
      </c>
      <c r="M11" s="258">
        <v>32</v>
      </c>
      <c r="N11" s="918">
        <f>IFERROR(M11/I11*100,0)</f>
        <v>13.008130081300814</v>
      </c>
      <c r="O11" s="258">
        <v>24</v>
      </c>
      <c r="P11" s="918">
        <f>IFERROR(O11/I11*100,0)</f>
        <v>9.7560975609756095</v>
      </c>
    </row>
    <row r="12" spans="1:16" x14ac:dyDescent="0.25">
      <c r="A12" s="724">
        <v>2</v>
      </c>
      <c r="B12" s="93" t="str">
        <f>'9'!B10</f>
        <v>Damar</v>
      </c>
      <c r="C12" s="93" t="str">
        <f>'9'!C10</f>
        <v>Mengkubang</v>
      </c>
      <c r="D12" s="221">
        <v>110</v>
      </c>
      <c r="E12" s="221">
        <v>110</v>
      </c>
      <c r="F12" s="221">
        <f t="shared" ref="F12:F17" si="0">SUM(D12:E12)</f>
        <v>220</v>
      </c>
      <c r="G12" s="221">
        <v>110</v>
      </c>
      <c r="H12" s="918">
        <f t="shared" ref="H12:H19" si="1">IFERROR(G12/D12*100,0)</f>
        <v>100</v>
      </c>
      <c r="I12" s="221">
        <v>110</v>
      </c>
      <c r="J12" s="918">
        <f t="shared" ref="J12:J19" si="2">IFERROR(I12/E12*100,0)</f>
        <v>100</v>
      </c>
      <c r="K12" s="221">
        <f t="shared" ref="K12:K19" si="3">SUM(G12,I12)</f>
        <v>220</v>
      </c>
      <c r="L12" s="918">
        <f t="shared" ref="L12:L19" si="4">IFERROR(K12/F12*100,0)</f>
        <v>100</v>
      </c>
      <c r="M12" s="258">
        <v>26</v>
      </c>
      <c r="N12" s="918">
        <f t="shared" ref="N12:N19" si="5">IFERROR(M12/I12*100,0)</f>
        <v>23.636363636363637</v>
      </c>
      <c r="O12" s="258">
        <v>20</v>
      </c>
      <c r="P12" s="918">
        <f t="shared" ref="P12:P19" si="6">IFERROR(O12/I12*100,0)</f>
        <v>18.181818181818183</v>
      </c>
    </row>
    <row r="13" spans="1:16" x14ac:dyDescent="0.25">
      <c r="A13" s="724">
        <v>3</v>
      </c>
      <c r="B13" s="93" t="str">
        <f>'9'!B11</f>
        <v>Kelapa Kampit</v>
      </c>
      <c r="C13" s="93" t="str">
        <f>'9'!C11</f>
        <v>Kelapa Kampit</v>
      </c>
      <c r="D13" s="221">
        <v>139</v>
      </c>
      <c r="E13" s="221">
        <v>139</v>
      </c>
      <c r="F13" s="221">
        <f t="shared" si="0"/>
        <v>278</v>
      </c>
      <c r="G13" s="221">
        <v>139</v>
      </c>
      <c r="H13" s="918">
        <f t="shared" si="1"/>
        <v>100</v>
      </c>
      <c r="I13" s="221">
        <v>139</v>
      </c>
      <c r="J13" s="918">
        <f t="shared" si="2"/>
        <v>100</v>
      </c>
      <c r="K13" s="221">
        <f t="shared" si="3"/>
        <v>278</v>
      </c>
      <c r="L13" s="918">
        <f t="shared" si="4"/>
        <v>100</v>
      </c>
      <c r="M13" s="258">
        <v>23</v>
      </c>
      <c r="N13" s="918">
        <f t="shared" si="5"/>
        <v>16.546762589928058</v>
      </c>
      <c r="O13" s="258">
        <v>17</v>
      </c>
      <c r="P13" s="918">
        <f t="shared" si="6"/>
        <v>12.23021582733813</v>
      </c>
    </row>
    <row r="14" spans="1:16" x14ac:dyDescent="0.25">
      <c r="A14" s="724">
        <v>4</v>
      </c>
      <c r="B14" s="93" t="str">
        <f>'9'!B12</f>
        <v>Gantung</v>
      </c>
      <c r="C14" s="93" t="str">
        <f>'9'!C12</f>
        <v>Gantung</v>
      </c>
      <c r="D14" s="221">
        <v>209</v>
      </c>
      <c r="E14" s="221">
        <v>209</v>
      </c>
      <c r="F14" s="221">
        <f t="shared" si="0"/>
        <v>418</v>
      </c>
      <c r="G14" s="221">
        <v>189</v>
      </c>
      <c r="H14" s="918">
        <f t="shared" si="1"/>
        <v>90.430622009569376</v>
      </c>
      <c r="I14" s="221">
        <v>189</v>
      </c>
      <c r="J14" s="918">
        <f t="shared" si="2"/>
        <v>90.430622009569376</v>
      </c>
      <c r="K14" s="221">
        <f t="shared" si="3"/>
        <v>378</v>
      </c>
      <c r="L14" s="918">
        <f t="shared" si="4"/>
        <v>90.430622009569376</v>
      </c>
      <c r="M14" s="258">
        <v>69</v>
      </c>
      <c r="N14" s="918">
        <f t="shared" si="5"/>
        <v>36.507936507936506</v>
      </c>
      <c r="O14" s="258">
        <v>43</v>
      </c>
      <c r="P14" s="918">
        <f t="shared" si="6"/>
        <v>22.75132275132275</v>
      </c>
    </row>
    <row r="15" spans="1:16" x14ac:dyDescent="0.25">
      <c r="A15" s="724">
        <v>5</v>
      </c>
      <c r="B15" s="93" t="str">
        <f>'9'!B13</f>
        <v>Simpang Renggiang</v>
      </c>
      <c r="C15" s="93" t="str">
        <f>'9'!C13</f>
        <v>Renggiang</v>
      </c>
      <c r="D15" s="221">
        <v>69</v>
      </c>
      <c r="E15" s="221">
        <v>69</v>
      </c>
      <c r="F15" s="221">
        <f t="shared" si="0"/>
        <v>138</v>
      </c>
      <c r="G15" s="221">
        <v>69</v>
      </c>
      <c r="H15" s="918">
        <f t="shared" si="1"/>
        <v>100</v>
      </c>
      <c r="I15" s="221">
        <v>69</v>
      </c>
      <c r="J15" s="918">
        <f t="shared" si="2"/>
        <v>100</v>
      </c>
      <c r="K15" s="221">
        <f t="shared" si="3"/>
        <v>138</v>
      </c>
      <c r="L15" s="918">
        <f t="shared" si="4"/>
        <v>100</v>
      </c>
      <c r="M15" s="258">
        <v>15</v>
      </c>
      <c r="N15" s="918">
        <f t="shared" si="5"/>
        <v>21.739130434782609</v>
      </c>
      <c r="O15" s="258">
        <v>13</v>
      </c>
      <c r="P15" s="918">
        <f t="shared" si="6"/>
        <v>18.840579710144929</v>
      </c>
    </row>
    <row r="16" spans="1:16" x14ac:dyDescent="0.25">
      <c r="A16" s="724">
        <v>6</v>
      </c>
      <c r="B16" s="93" t="str">
        <f>'9'!B14</f>
        <v>Simpang Pesak</v>
      </c>
      <c r="C16" s="93" t="str">
        <f>'9'!C14</f>
        <v>Simpang Pesak</v>
      </c>
      <c r="D16" s="221">
        <v>56</v>
      </c>
      <c r="E16" s="221">
        <v>56</v>
      </c>
      <c r="F16" s="221">
        <f t="shared" si="0"/>
        <v>112</v>
      </c>
      <c r="G16" s="221">
        <v>56</v>
      </c>
      <c r="H16" s="918">
        <f t="shared" si="1"/>
        <v>100</v>
      </c>
      <c r="I16" s="221">
        <v>56</v>
      </c>
      <c r="J16" s="918">
        <f t="shared" si="2"/>
        <v>100</v>
      </c>
      <c r="K16" s="221">
        <f t="shared" si="3"/>
        <v>112</v>
      </c>
      <c r="L16" s="918">
        <f t="shared" si="4"/>
        <v>100</v>
      </c>
      <c r="M16" s="258">
        <v>1</v>
      </c>
      <c r="N16" s="918">
        <f t="shared" si="5"/>
        <v>1.7857142857142856</v>
      </c>
      <c r="O16" s="258">
        <v>18</v>
      </c>
      <c r="P16" s="918">
        <f t="shared" si="6"/>
        <v>32.142857142857146</v>
      </c>
    </row>
    <row r="17" spans="1:16" x14ac:dyDescent="0.25">
      <c r="A17" s="724">
        <v>7</v>
      </c>
      <c r="B17" s="93" t="str">
        <f>'9'!B15</f>
        <v>Dendang</v>
      </c>
      <c r="C17" s="93" t="str">
        <f>'9'!C15</f>
        <v>Dendang</v>
      </c>
      <c r="D17" s="221">
        <v>96</v>
      </c>
      <c r="E17" s="221">
        <v>96</v>
      </c>
      <c r="F17" s="221">
        <f t="shared" si="0"/>
        <v>192</v>
      </c>
      <c r="G17" s="221">
        <v>96</v>
      </c>
      <c r="H17" s="918">
        <f t="shared" si="1"/>
        <v>100</v>
      </c>
      <c r="I17" s="221">
        <v>96</v>
      </c>
      <c r="J17" s="918">
        <f t="shared" si="2"/>
        <v>100</v>
      </c>
      <c r="K17" s="221">
        <f t="shared" si="3"/>
        <v>192</v>
      </c>
      <c r="L17" s="918">
        <f t="shared" si="4"/>
        <v>100</v>
      </c>
      <c r="M17" s="258">
        <v>43</v>
      </c>
      <c r="N17" s="918">
        <f t="shared" si="5"/>
        <v>44.791666666666671</v>
      </c>
      <c r="O17" s="258">
        <v>22</v>
      </c>
      <c r="P17" s="918">
        <f t="shared" si="6"/>
        <v>22.916666666666664</v>
      </c>
    </row>
    <row r="18" spans="1:16" x14ac:dyDescent="0.25">
      <c r="A18" s="416"/>
      <c r="B18" s="110"/>
      <c r="C18" s="110"/>
      <c r="D18" s="221"/>
      <c r="E18" s="221"/>
      <c r="F18" s="221"/>
      <c r="G18" s="221"/>
      <c r="H18" s="918"/>
      <c r="I18" s="221"/>
      <c r="J18" s="918"/>
      <c r="K18" s="221"/>
      <c r="L18" s="918"/>
      <c r="M18" s="258"/>
      <c r="N18" s="918"/>
      <c r="O18" s="258"/>
      <c r="P18" s="918"/>
    </row>
    <row r="19" spans="1:16" ht="16.5" thickBot="1" x14ac:dyDescent="0.3">
      <c r="A19" s="259" t="s">
        <v>476</v>
      </c>
      <c r="B19" s="259"/>
      <c r="C19" s="260"/>
      <c r="D19" s="975">
        <f>SUM(D11:D18)</f>
        <v>925</v>
      </c>
      <c r="E19" s="983">
        <f>SUM(E11:E18)</f>
        <v>925</v>
      </c>
      <c r="F19" s="983">
        <f>SUM(D19:E19)</f>
        <v>1850</v>
      </c>
      <c r="G19" s="983">
        <f>SUM(G11:G18)</f>
        <v>905</v>
      </c>
      <c r="H19" s="984">
        <f t="shared" si="1"/>
        <v>97.837837837837839</v>
      </c>
      <c r="I19" s="983">
        <f>SUM(I11:I18)</f>
        <v>905</v>
      </c>
      <c r="J19" s="984">
        <f t="shared" si="2"/>
        <v>97.837837837837839</v>
      </c>
      <c r="K19" s="983">
        <f t="shared" si="3"/>
        <v>1810</v>
      </c>
      <c r="L19" s="984">
        <f t="shared" si="4"/>
        <v>97.837837837837839</v>
      </c>
      <c r="M19" s="983">
        <f>SUM(M11:M18)</f>
        <v>209</v>
      </c>
      <c r="N19" s="984">
        <f t="shared" si="5"/>
        <v>23.093922651933703</v>
      </c>
      <c r="O19" s="983">
        <f>SUM(O11:O18)</f>
        <v>157</v>
      </c>
      <c r="P19" s="984">
        <f t="shared" si="6"/>
        <v>17.348066298342541</v>
      </c>
    </row>
    <row r="20" spans="1:16" x14ac:dyDescent="0.25">
      <c r="C20" s="107"/>
      <c r="D20" s="139"/>
      <c r="E20" s="139"/>
      <c r="F20" s="139"/>
      <c r="G20" s="139"/>
      <c r="H20" s="139"/>
      <c r="I20" s="139"/>
      <c r="J20" s="139"/>
      <c r="K20" s="139"/>
      <c r="L20" s="139"/>
    </row>
    <row r="21" spans="1:16" x14ac:dyDescent="0.25">
      <c r="A21" s="845" t="s">
        <v>411</v>
      </c>
    </row>
  </sheetData>
  <mergeCells count="10">
    <mergeCell ref="O7:P8"/>
    <mergeCell ref="G8:H8"/>
    <mergeCell ref="I8:J8"/>
    <mergeCell ref="K8:L8"/>
    <mergeCell ref="A7:A9"/>
    <mergeCell ref="B7:B9"/>
    <mergeCell ref="C7:C9"/>
    <mergeCell ref="D7:F8"/>
    <mergeCell ref="G7:L7"/>
    <mergeCell ref="M7:N8"/>
  </mergeCells>
  <printOptions horizontalCentered="1"/>
  <pageMargins left="0.7" right="0.7" top="0.75" bottom="0.75" header="0.3" footer="0.3"/>
  <pageSetup paperSize="9" scale="64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tabColor rgb="FF92D050"/>
    <pageSetUpPr fitToPage="1"/>
  </sheetPr>
  <dimension ref="A1:M22"/>
  <sheetViews>
    <sheetView topLeftCell="D1" zoomScaleNormal="100" workbookViewId="0">
      <selection activeCell="M12" sqref="M12"/>
    </sheetView>
  </sheetViews>
  <sheetFormatPr defaultColWidth="9.140625" defaultRowHeight="15" x14ac:dyDescent="0.25"/>
  <cols>
    <col min="1" max="1" width="5.7109375" style="63" customWidth="1"/>
    <col min="2" max="3" width="21.7109375" style="63" customWidth="1"/>
    <col min="4" max="12" width="12.140625" style="63" customWidth="1"/>
    <col min="13" max="256" width="9.140625" style="63"/>
    <col min="257" max="257" width="5.7109375" style="63" customWidth="1"/>
    <col min="258" max="259" width="21.7109375" style="63" customWidth="1"/>
    <col min="260" max="268" width="10.7109375" style="63" customWidth="1"/>
    <col min="269" max="512" width="9.140625" style="63"/>
    <col min="513" max="513" width="5.7109375" style="63" customWidth="1"/>
    <col min="514" max="515" width="21.7109375" style="63" customWidth="1"/>
    <col min="516" max="524" width="10.7109375" style="63" customWidth="1"/>
    <col min="525" max="768" width="9.140625" style="63"/>
    <col min="769" max="769" width="5.7109375" style="63" customWidth="1"/>
    <col min="770" max="771" width="21.7109375" style="63" customWidth="1"/>
    <col min="772" max="780" width="10.7109375" style="63" customWidth="1"/>
    <col min="781" max="1024" width="9.140625" style="63"/>
    <col min="1025" max="1025" width="5.7109375" style="63" customWidth="1"/>
    <col min="1026" max="1027" width="21.7109375" style="63" customWidth="1"/>
    <col min="1028" max="1036" width="10.7109375" style="63" customWidth="1"/>
    <col min="1037" max="1280" width="9.140625" style="63"/>
    <col min="1281" max="1281" width="5.7109375" style="63" customWidth="1"/>
    <col min="1282" max="1283" width="21.7109375" style="63" customWidth="1"/>
    <col min="1284" max="1292" width="10.7109375" style="63" customWidth="1"/>
    <col min="1293" max="1536" width="9.140625" style="63"/>
    <col min="1537" max="1537" width="5.7109375" style="63" customWidth="1"/>
    <col min="1538" max="1539" width="21.7109375" style="63" customWidth="1"/>
    <col min="1540" max="1548" width="10.7109375" style="63" customWidth="1"/>
    <col min="1549" max="1792" width="9.140625" style="63"/>
    <col min="1793" max="1793" width="5.7109375" style="63" customWidth="1"/>
    <col min="1794" max="1795" width="21.7109375" style="63" customWidth="1"/>
    <col min="1796" max="1804" width="10.7109375" style="63" customWidth="1"/>
    <col min="1805" max="2048" width="9.140625" style="63"/>
    <col min="2049" max="2049" width="5.7109375" style="63" customWidth="1"/>
    <col min="2050" max="2051" width="21.7109375" style="63" customWidth="1"/>
    <col min="2052" max="2060" width="10.7109375" style="63" customWidth="1"/>
    <col min="2061" max="2304" width="9.140625" style="63"/>
    <col min="2305" max="2305" width="5.7109375" style="63" customWidth="1"/>
    <col min="2306" max="2307" width="21.7109375" style="63" customWidth="1"/>
    <col min="2308" max="2316" width="10.7109375" style="63" customWidth="1"/>
    <col min="2317" max="2560" width="9.140625" style="63"/>
    <col min="2561" max="2561" width="5.7109375" style="63" customWidth="1"/>
    <col min="2562" max="2563" width="21.7109375" style="63" customWidth="1"/>
    <col min="2564" max="2572" width="10.7109375" style="63" customWidth="1"/>
    <col min="2573" max="2816" width="9.140625" style="63"/>
    <col min="2817" max="2817" width="5.7109375" style="63" customWidth="1"/>
    <col min="2818" max="2819" width="21.7109375" style="63" customWidth="1"/>
    <col min="2820" max="2828" width="10.7109375" style="63" customWidth="1"/>
    <col min="2829" max="3072" width="9.140625" style="63"/>
    <col min="3073" max="3073" width="5.7109375" style="63" customWidth="1"/>
    <col min="3074" max="3075" width="21.7109375" style="63" customWidth="1"/>
    <col min="3076" max="3084" width="10.7109375" style="63" customWidth="1"/>
    <col min="3085" max="3328" width="9.140625" style="63"/>
    <col min="3329" max="3329" width="5.7109375" style="63" customWidth="1"/>
    <col min="3330" max="3331" width="21.7109375" style="63" customWidth="1"/>
    <col min="3332" max="3340" width="10.7109375" style="63" customWidth="1"/>
    <col min="3341" max="3584" width="9.140625" style="63"/>
    <col min="3585" max="3585" width="5.7109375" style="63" customWidth="1"/>
    <col min="3586" max="3587" width="21.7109375" style="63" customWidth="1"/>
    <col min="3588" max="3596" width="10.7109375" style="63" customWidth="1"/>
    <col min="3597" max="3840" width="9.140625" style="63"/>
    <col min="3841" max="3841" width="5.7109375" style="63" customWidth="1"/>
    <col min="3842" max="3843" width="21.7109375" style="63" customWidth="1"/>
    <col min="3844" max="3852" width="10.7109375" style="63" customWidth="1"/>
    <col min="3853" max="4096" width="9.140625" style="63"/>
    <col min="4097" max="4097" width="5.7109375" style="63" customWidth="1"/>
    <col min="4098" max="4099" width="21.7109375" style="63" customWidth="1"/>
    <col min="4100" max="4108" width="10.7109375" style="63" customWidth="1"/>
    <col min="4109" max="4352" width="9.140625" style="63"/>
    <col min="4353" max="4353" width="5.7109375" style="63" customWidth="1"/>
    <col min="4354" max="4355" width="21.7109375" style="63" customWidth="1"/>
    <col min="4356" max="4364" width="10.7109375" style="63" customWidth="1"/>
    <col min="4365" max="4608" width="9.140625" style="63"/>
    <col min="4609" max="4609" width="5.7109375" style="63" customWidth="1"/>
    <col min="4610" max="4611" width="21.7109375" style="63" customWidth="1"/>
    <col min="4612" max="4620" width="10.7109375" style="63" customWidth="1"/>
    <col min="4621" max="4864" width="9.140625" style="63"/>
    <col min="4865" max="4865" width="5.7109375" style="63" customWidth="1"/>
    <col min="4866" max="4867" width="21.7109375" style="63" customWidth="1"/>
    <col min="4868" max="4876" width="10.7109375" style="63" customWidth="1"/>
    <col min="4877" max="5120" width="9.140625" style="63"/>
    <col min="5121" max="5121" width="5.7109375" style="63" customWidth="1"/>
    <col min="5122" max="5123" width="21.7109375" style="63" customWidth="1"/>
    <col min="5124" max="5132" width="10.7109375" style="63" customWidth="1"/>
    <col min="5133" max="5376" width="9.140625" style="63"/>
    <col min="5377" max="5377" width="5.7109375" style="63" customWidth="1"/>
    <col min="5378" max="5379" width="21.7109375" style="63" customWidth="1"/>
    <col min="5380" max="5388" width="10.7109375" style="63" customWidth="1"/>
    <col min="5389" max="5632" width="9.140625" style="63"/>
    <col min="5633" max="5633" width="5.7109375" style="63" customWidth="1"/>
    <col min="5634" max="5635" width="21.7109375" style="63" customWidth="1"/>
    <col min="5636" max="5644" width="10.7109375" style="63" customWidth="1"/>
    <col min="5645" max="5888" width="9.140625" style="63"/>
    <col min="5889" max="5889" width="5.7109375" style="63" customWidth="1"/>
    <col min="5890" max="5891" width="21.7109375" style="63" customWidth="1"/>
    <col min="5892" max="5900" width="10.7109375" style="63" customWidth="1"/>
    <col min="5901" max="6144" width="9.140625" style="63"/>
    <col min="6145" max="6145" width="5.7109375" style="63" customWidth="1"/>
    <col min="6146" max="6147" width="21.7109375" style="63" customWidth="1"/>
    <col min="6148" max="6156" width="10.7109375" style="63" customWidth="1"/>
    <col min="6157" max="6400" width="9.140625" style="63"/>
    <col min="6401" max="6401" width="5.7109375" style="63" customWidth="1"/>
    <col min="6402" max="6403" width="21.7109375" style="63" customWidth="1"/>
    <col min="6404" max="6412" width="10.7109375" style="63" customWidth="1"/>
    <col min="6413" max="6656" width="9.140625" style="63"/>
    <col min="6657" max="6657" width="5.7109375" style="63" customWidth="1"/>
    <col min="6658" max="6659" width="21.7109375" style="63" customWidth="1"/>
    <col min="6660" max="6668" width="10.7109375" style="63" customWidth="1"/>
    <col min="6669" max="6912" width="9.140625" style="63"/>
    <col min="6913" max="6913" width="5.7109375" style="63" customWidth="1"/>
    <col min="6914" max="6915" width="21.7109375" style="63" customWidth="1"/>
    <col min="6916" max="6924" width="10.7109375" style="63" customWidth="1"/>
    <col min="6925" max="7168" width="9.140625" style="63"/>
    <col min="7169" max="7169" width="5.7109375" style="63" customWidth="1"/>
    <col min="7170" max="7171" width="21.7109375" style="63" customWidth="1"/>
    <col min="7172" max="7180" width="10.7109375" style="63" customWidth="1"/>
    <col min="7181" max="7424" width="9.140625" style="63"/>
    <col min="7425" max="7425" width="5.7109375" style="63" customWidth="1"/>
    <col min="7426" max="7427" width="21.7109375" style="63" customWidth="1"/>
    <col min="7428" max="7436" width="10.7109375" style="63" customWidth="1"/>
    <col min="7437" max="7680" width="9.140625" style="63"/>
    <col min="7681" max="7681" width="5.7109375" style="63" customWidth="1"/>
    <col min="7682" max="7683" width="21.7109375" style="63" customWidth="1"/>
    <col min="7684" max="7692" width="10.7109375" style="63" customWidth="1"/>
    <col min="7693" max="7936" width="9.140625" style="63"/>
    <col min="7937" max="7937" width="5.7109375" style="63" customWidth="1"/>
    <col min="7938" max="7939" width="21.7109375" style="63" customWidth="1"/>
    <col min="7940" max="7948" width="10.7109375" style="63" customWidth="1"/>
    <col min="7949" max="8192" width="9.140625" style="63"/>
    <col min="8193" max="8193" width="5.7109375" style="63" customWidth="1"/>
    <col min="8194" max="8195" width="21.7109375" style="63" customWidth="1"/>
    <col min="8196" max="8204" width="10.7109375" style="63" customWidth="1"/>
    <col min="8205" max="8448" width="9.140625" style="63"/>
    <col min="8449" max="8449" width="5.7109375" style="63" customWidth="1"/>
    <col min="8450" max="8451" width="21.7109375" style="63" customWidth="1"/>
    <col min="8452" max="8460" width="10.7109375" style="63" customWidth="1"/>
    <col min="8461" max="8704" width="9.140625" style="63"/>
    <col min="8705" max="8705" width="5.7109375" style="63" customWidth="1"/>
    <col min="8706" max="8707" width="21.7109375" style="63" customWidth="1"/>
    <col min="8708" max="8716" width="10.7109375" style="63" customWidth="1"/>
    <col min="8717" max="8960" width="9.140625" style="63"/>
    <col min="8961" max="8961" width="5.7109375" style="63" customWidth="1"/>
    <col min="8962" max="8963" width="21.7109375" style="63" customWidth="1"/>
    <col min="8964" max="8972" width="10.7109375" style="63" customWidth="1"/>
    <col min="8973" max="9216" width="9.140625" style="63"/>
    <col min="9217" max="9217" width="5.7109375" style="63" customWidth="1"/>
    <col min="9218" max="9219" width="21.7109375" style="63" customWidth="1"/>
    <col min="9220" max="9228" width="10.7109375" style="63" customWidth="1"/>
    <col min="9229" max="9472" width="9.140625" style="63"/>
    <col min="9473" max="9473" width="5.7109375" style="63" customWidth="1"/>
    <col min="9474" max="9475" width="21.7109375" style="63" customWidth="1"/>
    <col min="9476" max="9484" width="10.7109375" style="63" customWidth="1"/>
    <col min="9485" max="9728" width="9.140625" style="63"/>
    <col min="9729" max="9729" width="5.7109375" style="63" customWidth="1"/>
    <col min="9730" max="9731" width="21.7109375" style="63" customWidth="1"/>
    <col min="9732" max="9740" width="10.7109375" style="63" customWidth="1"/>
    <col min="9741" max="9984" width="9.140625" style="63"/>
    <col min="9985" max="9985" width="5.7109375" style="63" customWidth="1"/>
    <col min="9986" max="9987" width="21.7109375" style="63" customWidth="1"/>
    <col min="9988" max="9996" width="10.7109375" style="63" customWidth="1"/>
    <col min="9997" max="10240" width="9.140625" style="63"/>
    <col min="10241" max="10241" width="5.7109375" style="63" customWidth="1"/>
    <col min="10242" max="10243" width="21.7109375" style="63" customWidth="1"/>
    <col min="10244" max="10252" width="10.7109375" style="63" customWidth="1"/>
    <col min="10253" max="10496" width="9.140625" style="63"/>
    <col min="10497" max="10497" width="5.7109375" style="63" customWidth="1"/>
    <col min="10498" max="10499" width="21.7109375" style="63" customWidth="1"/>
    <col min="10500" max="10508" width="10.7109375" style="63" customWidth="1"/>
    <col min="10509" max="10752" width="9.140625" style="63"/>
    <col min="10753" max="10753" width="5.7109375" style="63" customWidth="1"/>
    <col min="10754" max="10755" width="21.7109375" style="63" customWidth="1"/>
    <col min="10756" max="10764" width="10.7109375" style="63" customWidth="1"/>
    <col min="10765" max="11008" width="9.140625" style="63"/>
    <col min="11009" max="11009" width="5.7109375" style="63" customWidth="1"/>
    <col min="11010" max="11011" width="21.7109375" style="63" customWidth="1"/>
    <col min="11012" max="11020" width="10.7109375" style="63" customWidth="1"/>
    <col min="11021" max="11264" width="9.140625" style="63"/>
    <col min="11265" max="11265" width="5.7109375" style="63" customWidth="1"/>
    <col min="11266" max="11267" width="21.7109375" style="63" customWidth="1"/>
    <col min="11268" max="11276" width="10.7109375" style="63" customWidth="1"/>
    <col min="11277" max="11520" width="9.140625" style="63"/>
    <col min="11521" max="11521" width="5.7109375" style="63" customWidth="1"/>
    <col min="11522" max="11523" width="21.7109375" style="63" customWidth="1"/>
    <col min="11524" max="11532" width="10.7109375" style="63" customWidth="1"/>
    <col min="11533" max="11776" width="9.140625" style="63"/>
    <col min="11777" max="11777" width="5.7109375" style="63" customWidth="1"/>
    <col min="11778" max="11779" width="21.7109375" style="63" customWidth="1"/>
    <col min="11780" max="11788" width="10.7109375" style="63" customWidth="1"/>
    <col min="11789" max="12032" width="9.140625" style="63"/>
    <col min="12033" max="12033" width="5.7109375" style="63" customWidth="1"/>
    <col min="12034" max="12035" width="21.7109375" style="63" customWidth="1"/>
    <col min="12036" max="12044" width="10.7109375" style="63" customWidth="1"/>
    <col min="12045" max="12288" width="9.140625" style="63"/>
    <col min="12289" max="12289" width="5.7109375" style="63" customWidth="1"/>
    <col min="12290" max="12291" width="21.7109375" style="63" customWidth="1"/>
    <col min="12292" max="12300" width="10.7109375" style="63" customWidth="1"/>
    <col min="12301" max="12544" width="9.140625" style="63"/>
    <col min="12545" max="12545" width="5.7109375" style="63" customWidth="1"/>
    <col min="12546" max="12547" width="21.7109375" style="63" customWidth="1"/>
    <col min="12548" max="12556" width="10.7109375" style="63" customWidth="1"/>
    <col min="12557" max="12800" width="9.140625" style="63"/>
    <col min="12801" max="12801" width="5.7109375" style="63" customWidth="1"/>
    <col min="12802" max="12803" width="21.7109375" style="63" customWidth="1"/>
    <col min="12804" max="12812" width="10.7109375" style="63" customWidth="1"/>
    <col min="12813" max="13056" width="9.140625" style="63"/>
    <col min="13057" max="13057" width="5.7109375" style="63" customWidth="1"/>
    <col min="13058" max="13059" width="21.7109375" style="63" customWidth="1"/>
    <col min="13060" max="13068" width="10.7109375" style="63" customWidth="1"/>
    <col min="13069" max="13312" width="9.140625" style="63"/>
    <col min="13313" max="13313" width="5.7109375" style="63" customWidth="1"/>
    <col min="13314" max="13315" width="21.7109375" style="63" customWidth="1"/>
    <col min="13316" max="13324" width="10.7109375" style="63" customWidth="1"/>
    <col min="13325" max="13568" width="9.140625" style="63"/>
    <col min="13569" max="13569" width="5.7109375" style="63" customWidth="1"/>
    <col min="13570" max="13571" width="21.7109375" style="63" customWidth="1"/>
    <col min="13572" max="13580" width="10.7109375" style="63" customWidth="1"/>
    <col min="13581" max="13824" width="9.140625" style="63"/>
    <col min="13825" max="13825" width="5.7109375" style="63" customWidth="1"/>
    <col min="13826" max="13827" width="21.7109375" style="63" customWidth="1"/>
    <col min="13828" max="13836" width="10.7109375" style="63" customWidth="1"/>
    <col min="13837" max="14080" width="9.140625" style="63"/>
    <col min="14081" max="14081" width="5.7109375" style="63" customWidth="1"/>
    <col min="14082" max="14083" width="21.7109375" style="63" customWidth="1"/>
    <col min="14084" max="14092" width="10.7109375" style="63" customWidth="1"/>
    <col min="14093" max="14336" width="9.140625" style="63"/>
    <col min="14337" max="14337" width="5.7109375" style="63" customWidth="1"/>
    <col min="14338" max="14339" width="21.7109375" style="63" customWidth="1"/>
    <col min="14340" max="14348" width="10.7109375" style="63" customWidth="1"/>
    <col min="14349" max="14592" width="9.140625" style="63"/>
    <col min="14593" max="14593" width="5.7109375" style="63" customWidth="1"/>
    <col min="14594" max="14595" width="21.7109375" style="63" customWidth="1"/>
    <col min="14596" max="14604" width="10.7109375" style="63" customWidth="1"/>
    <col min="14605" max="14848" width="9.140625" style="63"/>
    <col min="14849" max="14849" width="5.7109375" style="63" customWidth="1"/>
    <col min="14850" max="14851" width="21.7109375" style="63" customWidth="1"/>
    <col min="14852" max="14860" width="10.7109375" style="63" customWidth="1"/>
    <col min="14861" max="15104" width="9.140625" style="63"/>
    <col min="15105" max="15105" width="5.7109375" style="63" customWidth="1"/>
    <col min="15106" max="15107" width="21.7109375" style="63" customWidth="1"/>
    <col min="15108" max="15116" width="10.7109375" style="63" customWidth="1"/>
    <col min="15117" max="15360" width="9.140625" style="63"/>
    <col min="15361" max="15361" width="5.7109375" style="63" customWidth="1"/>
    <col min="15362" max="15363" width="21.7109375" style="63" customWidth="1"/>
    <col min="15364" max="15372" width="10.7109375" style="63" customWidth="1"/>
    <col min="15373" max="15616" width="9.140625" style="63"/>
    <col min="15617" max="15617" width="5.7109375" style="63" customWidth="1"/>
    <col min="15618" max="15619" width="21.7109375" style="63" customWidth="1"/>
    <col min="15620" max="15628" width="10.7109375" style="63" customWidth="1"/>
    <col min="15629" max="15872" width="9.140625" style="63"/>
    <col min="15873" max="15873" width="5.7109375" style="63" customWidth="1"/>
    <col min="15874" max="15875" width="21.7109375" style="63" customWidth="1"/>
    <col min="15876" max="15884" width="10.7109375" style="63" customWidth="1"/>
    <col min="15885" max="16128" width="9.140625" style="63"/>
    <col min="16129" max="16129" width="5.7109375" style="63" customWidth="1"/>
    <col min="16130" max="16131" width="21.7109375" style="63" customWidth="1"/>
    <col min="16132" max="16140" width="10.7109375" style="63" customWidth="1"/>
    <col min="16141" max="16384" width="9.140625" style="63"/>
  </cols>
  <sheetData>
    <row r="1" spans="1:13" ht="15.75" x14ac:dyDescent="0.25">
      <c r="A1" s="217" t="s">
        <v>1083</v>
      </c>
    </row>
    <row r="3" spans="1:13" ht="15.75" x14ac:dyDescent="0.25">
      <c r="A3" s="1188" t="s">
        <v>745</v>
      </c>
      <c r="B3" s="1188"/>
      <c r="C3" s="1188"/>
      <c r="D3" s="1188"/>
      <c r="E3" s="1188"/>
      <c r="F3" s="1188"/>
      <c r="G3" s="1188"/>
      <c r="H3" s="1188"/>
      <c r="I3" s="1188"/>
      <c r="J3" s="1188"/>
      <c r="K3" s="1188"/>
      <c r="L3" s="1188"/>
    </row>
    <row r="4" spans="1:13" ht="15.75" x14ac:dyDescent="0.25">
      <c r="A4" s="160"/>
      <c r="B4" s="160"/>
      <c r="C4" s="160"/>
      <c r="D4" s="160"/>
      <c r="E4" s="427" t="str">
        <f>'1'!$E$5</f>
        <v>KABUPATEN</v>
      </c>
      <c r="F4" s="428" t="str">
        <f>'1'!$F$5</f>
        <v>BELITUNG TIMUR</v>
      </c>
      <c r="G4" s="426"/>
      <c r="H4" s="426"/>
      <c r="I4" s="426"/>
      <c r="J4" s="426"/>
      <c r="K4" s="426"/>
      <c r="L4" s="426"/>
    </row>
    <row r="5" spans="1:13" ht="15.75" x14ac:dyDescent="0.25">
      <c r="A5" s="160"/>
      <c r="B5" s="160"/>
      <c r="C5" s="160"/>
      <c r="D5" s="160"/>
      <c r="E5" s="427" t="str">
        <f>'1'!$E$6</f>
        <v>TAHUN</v>
      </c>
      <c r="F5" s="428">
        <f>'1'!$F$6</f>
        <v>2023</v>
      </c>
      <c r="G5" s="426"/>
      <c r="H5" s="426"/>
      <c r="I5" s="426"/>
      <c r="J5" s="426"/>
      <c r="K5" s="426"/>
      <c r="L5" s="426"/>
    </row>
    <row r="6" spans="1:13" ht="15.75" thickBot="1" x14ac:dyDescent="0.3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</row>
    <row r="7" spans="1:13" ht="12.75" customHeight="1" x14ac:dyDescent="0.25">
      <c r="A7" s="1164" t="s">
        <v>2</v>
      </c>
      <c r="B7" s="1164" t="s">
        <v>253</v>
      </c>
      <c r="C7" s="1164" t="s">
        <v>407</v>
      </c>
      <c r="D7" s="1173" t="s">
        <v>746</v>
      </c>
      <c r="E7" s="1404"/>
      <c r="F7" s="1404"/>
      <c r="G7" s="1404"/>
      <c r="H7" s="1404"/>
      <c r="I7" s="1404"/>
      <c r="J7" s="1404"/>
      <c r="K7" s="1404"/>
      <c r="L7" s="1405"/>
      <c r="M7" s="67"/>
    </row>
    <row r="8" spans="1:13" x14ac:dyDescent="0.25">
      <c r="A8" s="1164"/>
      <c r="B8" s="1164"/>
      <c r="C8" s="1164"/>
      <c r="D8" s="1174"/>
      <c r="E8" s="1359"/>
      <c r="F8" s="1359"/>
      <c r="G8" s="1359"/>
      <c r="H8" s="1359"/>
      <c r="I8" s="1359"/>
      <c r="J8" s="1359"/>
      <c r="K8" s="1359"/>
      <c r="L8" s="1360"/>
      <c r="M8" s="67"/>
    </row>
    <row r="9" spans="1:13" ht="28.5" customHeight="1" x14ac:dyDescent="0.25">
      <c r="A9" s="1164"/>
      <c r="B9" s="1164"/>
      <c r="C9" s="1164"/>
      <c r="D9" s="1191" t="s">
        <v>255</v>
      </c>
      <c r="E9" s="1192"/>
      <c r="F9" s="1193"/>
      <c r="G9" s="1361" t="s">
        <v>747</v>
      </c>
      <c r="H9" s="1385"/>
      <c r="I9" s="1385"/>
      <c r="J9" s="1385"/>
      <c r="K9" s="1385"/>
      <c r="L9" s="1362"/>
      <c r="M9" s="67"/>
    </row>
    <row r="10" spans="1:13" ht="15.75" x14ac:dyDescent="0.25">
      <c r="A10" s="1165"/>
      <c r="B10" s="1165"/>
      <c r="C10" s="1165"/>
      <c r="D10" s="583" t="s">
        <v>6</v>
      </c>
      <c r="E10" s="583" t="s">
        <v>7</v>
      </c>
      <c r="F10" s="583" t="s">
        <v>369</v>
      </c>
      <c r="G10" s="583" t="s">
        <v>6</v>
      </c>
      <c r="H10" s="583" t="s">
        <v>27</v>
      </c>
      <c r="I10" s="583" t="s">
        <v>7</v>
      </c>
      <c r="J10" s="583" t="s">
        <v>27</v>
      </c>
      <c r="K10" s="583" t="s">
        <v>369</v>
      </c>
      <c r="L10" s="583" t="s">
        <v>27</v>
      </c>
      <c r="M10" s="67"/>
    </row>
    <row r="11" spans="1:13" s="747" customFormat="1" ht="12" x14ac:dyDescent="0.25">
      <c r="A11" s="745">
        <v>1</v>
      </c>
      <c r="B11" s="745">
        <v>2</v>
      </c>
      <c r="C11" s="745">
        <v>3</v>
      </c>
      <c r="D11" s="745">
        <v>4</v>
      </c>
      <c r="E11" s="745">
        <v>5</v>
      </c>
      <c r="F11" s="745">
        <v>6</v>
      </c>
      <c r="G11" s="745">
        <v>7</v>
      </c>
      <c r="H11" s="745">
        <v>8</v>
      </c>
      <c r="I11" s="745">
        <v>9</v>
      </c>
      <c r="J11" s="745">
        <v>10</v>
      </c>
      <c r="K11" s="745">
        <v>11</v>
      </c>
      <c r="L11" s="745">
        <v>12</v>
      </c>
      <c r="M11" s="750"/>
    </row>
    <row r="12" spans="1:13" x14ac:dyDescent="0.25">
      <c r="A12" s="725">
        <v>1</v>
      </c>
      <c r="B12" s="93" t="str">
        <f>'9'!B9</f>
        <v>Manggar</v>
      </c>
      <c r="C12" s="93" t="str">
        <f>'9'!C9</f>
        <v>Manggar</v>
      </c>
      <c r="D12" s="153">
        <v>2074</v>
      </c>
      <c r="E12" s="153">
        <v>2384</v>
      </c>
      <c r="F12" s="153">
        <f t="shared" ref="F12:F18" si="0">SUM(D12:E12)</f>
        <v>4458</v>
      </c>
      <c r="G12" s="153">
        <v>1306</v>
      </c>
      <c r="H12" s="863">
        <f>IFERROR(G12/D12*100,0)</f>
        <v>62.970106075216968</v>
      </c>
      <c r="I12" s="153">
        <v>2287</v>
      </c>
      <c r="J12" s="863">
        <f>IFERROR(I12/D12*100,0)</f>
        <v>110.27000964320155</v>
      </c>
      <c r="K12" s="153">
        <f t="shared" ref="K12:K18" si="1">SUM(G12,I12)</f>
        <v>3593</v>
      </c>
      <c r="L12" s="863">
        <f>IFERROR(K12/F12*100,0)</f>
        <v>80.596680125616871</v>
      </c>
      <c r="M12" s="67"/>
    </row>
    <row r="13" spans="1:13" x14ac:dyDescent="0.25">
      <c r="A13" s="724">
        <v>2</v>
      </c>
      <c r="B13" s="93" t="str">
        <f>'9'!B10</f>
        <v>Damar</v>
      </c>
      <c r="C13" s="93" t="str">
        <f>'9'!C10</f>
        <v>Mengkubang</v>
      </c>
      <c r="D13" s="153">
        <v>587</v>
      </c>
      <c r="E13" s="153">
        <v>757</v>
      </c>
      <c r="F13" s="153">
        <f t="shared" si="0"/>
        <v>1344</v>
      </c>
      <c r="G13" s="153">
        <v>357</v>
      </c>
      <c r="H13" s="863">
        <f t="shared" ref="H13:H20" si="2">IFERROR(G13/D13*100,0)</f>
        <v>60.817717206132883</v>
      </c>
      <c r="I13" s="153">
        <v>773</v>
      </c>
      <c r="J13" s="863">
        <f t="shared" ref="J13:L20" si="3">IFERROR(I13/D13*100,0)</f>
        <v>131.68654173764907</v>
      </c>
      <c r="K13" s="153">
        <f t="shared" si="1"/>
        <v>1130</v>
      </c>
      <c r="L13" s="863">
        <f t="shared" si="3"/>
        <v>84.077380952380949</v>
      </c>
      <c r="M13" s="67"/>
    </row>
    <row r="14" spans="1:13" x14ac:dyDescent="0.25">
      <c r="A14" s="724">
        <v>3</v>
      </c>
      <c r="B14" s="93" t="str">
        <f>'9'!B11</f>
        <v>Kelapa Kampit</v>
      </c>
      <c r="C14" s="93" t="str">
        <f>'9'!C11</f>
        <v>Kelapa Kampit</v>
      </c>
      <c r="D14" s="153">
        <v>1013</v>
      </c>
      <c r="E14" s="153">
        <v>1190</v>
      </c>
      <c r="F14" s="153">
        <f t="shared" si="0"/>
        <v>2203</v>
      </c>
      <c r="G14" s="153">
        <v>1077</v>
      </c>
      <c r="H14" s="863">
        <f t="shared" si="2"/>
        <v>106.31786771964462</v>
      </c>
      <c r="I14" s="153">
        <v>1169</v>
      </c>
      <c r="J14" s="863">
        <f t="shared" si="3"/>
        <v>115.39980256663375</v>
      </c>
      <c r="K14" s="153">
        <f t="shared" si="1"/>
        <v>2246</v>
      </c>
      <c r="L14" s="863">
        <f t="shared" si="3"/>
        <v>101.95188379482525</v>
      </c>
      <c r="M14" s="67"/>
    </row>
    <row r="15" spans="1:13" x14ac:dyDescent="0.25">
      <c r="A15" s="724">
        <v>4</v>
      </c>
      <c r="B15" s="93" t="str">
        <f>'9'!B12</f>
        <v>Gantung</v>
      </c>
      <c r="C15" s="93" t="str">
        <f>'9'!C12</f>
        <v>Gantung</v>
      </c>
      <c r="D15" s="153">
        <v>1296</v>
      </c>
      <c r="E15" s="153">
        <v>1351</v>
      </c>
      <c r="F15" s="153">
        <f t="shared" si="0"/>
        <v>2647</v>
      </c>
      <c r="G15" s="153">
        <v>1019</v>
      </c>
      <c r="H15" s="863">
        <f t="shared" si="2"/>
        <v>78.626543209876544</v>
      </c>
      <c r="I15" s="153">
        <v>1292</v>
      </c>
      <c r="J15" s="863">
        <f t="shared" si="3"/>
        <v>99.691358024691354</v>
      </c>
      <c r="K15" s="153">
        <f t="shared" si="1"/>
        <v>2311</v>
      </c>
      <c r="L15" s="863">
        <f t="shared" si="3"/>
        <v>87.306384586324143</v>
      </c>
      <c r="M15" s="67"/>
    </row>
    <row r="16" spans="1:13" x14ac:dyDescent="0.25">
      <c r="A16" s="724">
        <v>5</v>
      </c>
      <c r="B16" s="93" t="str">
        <f>'9'!B13</f>
        <v>Simpang Renggiang</v>
      </c>
      <c r="C16" s="93" t="str">
        <f>'9'!C13</f>
        <v>Renggiang</v>
      </c>
      <c r="D16" s="153">
        <v>344</v>
      </c>
      <c r="E16" s="153">
        <v>373</v>
      </c>
      <c r="F16" s="153">
        <f t="shared" si="0"/>
        <v>717</v>
      </c>
      <c r="G16" s="153">
        <v>294</v>
      </c>
      <c r="H16" s="863">
        <f t="shared" si="2"/>
        <v>85.465116279069761</v>
      </c>
      <c r="I16" s="153">
        <v>366</v>
      </c>
      <c r="J16" s="863">
        <f t="shared" si="3"/>
        <v>106.3953488372093</v>
      </c>
      <c r="K16" s="153">
        <f t="shared" si="1"/>
        <v>660</v>
      </c>
      <c r="L16" s="863">
        <f t="shared" si="3"/>
        <v>92.05020920502092</v>
      </c>
      <c r="M16" s="67"/>
    </row>
    <row r="17" spans="1:13" x14ac:dyDescent="0.25">
      <c r="A17" s="724">
        <v>6</v>
      </c>
      <c r="B17" s="93" t="str">
        <f>'9'!B14</f>
        <v>Simpang Pesak</v>
      </c>
      <c r="C17" s="93" t="str">
        <f>'9'!C14</f>
        <v>Simpang Pesak</v>
      </c>
      <c r="D17" s="153">
        <v>349</v>
      </c>
      <c r="E17" s="153">
        <v>445</v>
      </c>
      <c r="F17" s="153">
        <f t="shared" si="0"/>
        <v>794</v>
      </c>
      <c r="G17" s="153">
        <v>265</v>
      </c>
      <c r="H17" s="863">
        <f t="shared" si="2"/>
        <v>75.931232091690546</v>
      </c>
      <c r="I17" s="153">
        <v>392</v>
      </c>
      <c r="J17" s="863">
        <f t="shared" si="3"/>
        <v>112.32091690544412</v>
      </c>
      <c r="K17" s="153">
        <f t="shared" si="1"/>
        <v>657</v>
      </c>
      <c r="L17" s="863">
        <f t="shared" si="3"/>
        <v>82.7455919395466</v>
      </c>
      <c r="M17" s="67"/>
    </row>
    <row r="18" spans="1:13" x14ac:dyDescent="0.25">
      <c r="A18" s="724">
        <v>7</v>
      </c>
      <c r="B18" s="93" t="str">
        <f>'9'!B15</f>
        <v>Dendang</v>
      </c>
      <c r="C18" s="93" t="str">
        <f>'9'!C15</f>
        <v>Dendang</v>
      </c>
      <c r="D18" s="153">
        <v>425</v>
      </c>
      <c r="E18" s="153">
        <v>464</v>
      </c>
      <c r="F18" s="153">
        <f t="shared" si="0"/>
        <v>889</v>
      </c>
      <c r="G18" s="153">
        <v>370</v>
      </c>
      <c r="H18" s="863">
        <f t="shared" si="2"/>
        <v>87.058823529411768</v>
      </c>
      <c r="I18" s="153">
        <v>397</v>
      </c>
      <c r="J18" s="863">
        <f t="shared" si="3"/>
        <v>93.411764705882348</v>
      </c>
      <c r="K18" s="153">
        <f t="shared" si="1"/>
        <v>767</v>
      </c>
      <c r="L18" s="863">
        <f t="shared" si="3"/>
        <v>86.276715410573672</v>
      </c>
      <c r="M18" s="67"/>
    </row>
    <row r="19" spans="1:13" x14ac:dyDescent="0.25">
      <c r="A19" s="66"/>
      <c r="B19" s="67"/>
      <c r="C19" s="67"/>
      <c r="D19" s="119"/>
      <c r="E19" s="119"/>
      <c r="F19" s="119"/>
      <c r="G19" s="119"/>
      <c r="H19" s="863"/>
      <c r="I19" s="119"/>
      <c r="J19" s="863"/>
      <c r="K19" s="119"/>
      <c r="L19" s="863"/>
      <c r="M19" s="67"/>
    </row>
    <row r="20" spans="1:13" ht="18" customHeight="1" thickBot="1" x14ac:dyDescent="0.3">
      <c r="A20" s="406" t="s">
        <v>476</v>
      </c>
      <c r="B20" s="407"/>
      <c r="C20" s="408"/>
      <c r="D20" s="238">
        <f>SUM(D12:D19)</f>
        <v>6088</v>
      </c>
      <c r="E20" s="238">
        <f>SUM(E12:E19)</f>
        <v>6964</v>
      </c>
      <c r="F20" s="238">
        <f>SUM(F12:F19)</f>
        <v>13052</v>
      </c>
      <c r="G20" s="238">
        <f>SUM(G12:G19)</f>
        <v>4688</v>
      </c>
      <c r="H20" s="864">
        <f t="shared" si="2"/>
        <v>77.003942181340349</v>
      </c>
      <c r="I20" s="238">
        <f>SUM(I12:I19)</f>
        <v>6676</v>
      </c>
      <c r="J20" s="864">
        <f t="shared" si="3"/>
        <v>109.65834428383705</v>
      </c>
      <c r="K20" s="238">
        <f>SUM(G20,I20)</f>
        <v>11364</v>
      </c>
      <c r="L20" s="864">
        <f t="shared" si="3"/>
        <v>87.067116150781487</v>
      </c>
      <c r="M20" s="67"/>
    </row>
    <row r="21" spans="1:13" x14ac:dyDescent="0.25">
      <c r="A21" s="402"/>
      <c r="B21" s="402"/>
      <c r="C21" s="402"/>
      <c r="D21" s="402"/>
      <c r="E21" s="402"/>
      <c r="F21" s="402"/>
      <c r="G21" s="402"/>
      <c r="H21" s="402"/>
      <c r="I21" s="402"/>
      <c r="J21" s="402"/>
      <c r="K21" s="402"/>
      <c r="L21" s="402"/>
    </row>
    <row r="22" spans="1:13" x14ac:dyDescent="0.25">
      <c r="A22" s="544" t="s">
        <v>548</v>
      </c>
    </row>
  </sheetData>
  <mergeCells count="7">
    <mergeCell ref="A3:L3"/>
    <mergeCell ref="A7:A10"/>
    <mergeCell ref="B7:B10"/>
    <mergeCell ref="C7:C10"/>
    <mergeCell ref="D7:L8"/>
    <mergeCell ref="D9:F9"/>
    <mergeCell ref="G9:L9"/>
  </mergeCells>
  <printOptions horizontalCentered="1"/>
  <pageMargins left="1.7" right="0.9" top="1.1499999999999999" bottom="0.9" header="0" footer="0"/>
  <pageSetup paperSize="9" scale="70" orientation="landscape" horizontalDpi="300" verticalDpi="3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tabColor rgb="FF92D050"/>
    <pageSetUpPr fitToPage="1"/>
  </sheetPr>
  <dimension ref="A1:T22"/>
  <sheetViews>
    <sheetView topLeftCell="B1" zoomScaleNormal="100" workbookViewId="0">
      <selection activeCell="G33" sqref="G33"/>
    </sheetView>
  </sheetViews>
  <sheetFormatPr defaultRowHeight="12.75" x14ac:dyDescent="0.2"/>
  <cols>
    <col min="1" max="1" width="8.85546875" style="532"/>
    <col min="2" max="5" width="20.5703125" style="532" customWidth="1"/>
    <col min="6" max="8" width="20.7109375" style="532" customWidth="1"/>
    <col min="9" max="11" width="20.5703125" style="532" customWidth="1"/>
    <col min="12" max="12" width="26" style="532" customWidth="1"/>
    <col min="13" max="13" width="20.5703125" style="532" customWidth="1"/>
    <col min="14" max="261" width="8.85546875" style="532"/>
    <col min="262" max="269" width="20.5703125" style="532" customWidth="1"/>
    <col min="270" max="517" width="8.85546875" style="532"/>
    <col min="518" max="525" width="20.5703125" style="532" customWidth="1"/>
    <col min="526" max="773" width="8.85546875" style="532"/>
    <col min="774" max="781" width="20.5703125" style="532" customWidth="1"/>
    <col min="782" max="1029" width="8.85546875" style="532"/>
    <col min="1030" max="1037" width="20.5703125" style="532" customWidth="1"/>
    <col min="1038" max="1285" width="8.85546875" style="532"/>
    <col min="1286" max="1293" width="20.5703125" style="532" customWidth="1"/>
    <col min="1294" max="1541" width="8.85546875" style="532"/>
    <col min="1542" max="1549" width="20.5703125" style="532" customWidth="1"/>
    <col min="1550" max="1797" width="8.85546875" style="532"/>
    <col min="1798" max="1805" width="20.5703125" style="532" customWidth="1"/>
    <col min="1806" max="2053" width="8.85546875" style="532"/>
    <col min="2054" max="2061" width="20.5703125" style="532" customWidth="1"/>
    <col min="2062" max="2309" width="8.85546875" style="532"/>
    <col min="2310" max="2317" width="20.5703125" style="532" customWidth="1"/>
    <col min="2318" max="2565" width="8.85546875" style="532"/>
    <col min="2566" max="2573" width="20.5703125" style="532" customWidth="1"/>
    <col min="2574" max="2821" width="8.85546875" style="532"/>
    <col min="2822" max="2829" width="20.5703125" style="532" customWidth="1"/>
    <col min="2830" max="3077" width="8.85546875" style="532"/>
    <col min="3078" max="3085" width="20.5703125" style="532" customWidth="1"/>
    <col min="3086" max="3333" width="8.85546875" style="532"/>
    <col min="3334" max="3341" width="20.5703125" style="532" customWidth="1"/>
    <col min="3342" max="3589" width="8.85546875" style="532"/>
    <col min="3590" max="3597" width="20.5703125" style="532" customWidth="1"/>
    <col min="3598" max="3845" width="8.85546875" style="532"/>
    <col min="3846" max="3853" width="20.5703125" style="532" customWidth="1"/>
    <col min="3854" max="4101" width="8.85546875" style="532"/>
    <col min="4102" max="4109" width="20.5703125" style="532" customWidth="1"/>
    <col min="4110" max="4357" width="8.85546875" style="532"/>
    <col min="4358" max="4365" width="20.5703125" style="532" customWidth="1"/>
    <col min="4366" max="4613" width="8.85546875" style="532"/>
    <col min="4614" max="4621" width="20.5703125" style="532" customWidth="1"/>
    <col min="4622" max="4869" width="8.85546875" style="532"/>
    <col min="4870" max="4877" width="20.5703125" style="532" customWidth="1"/>
    <col min="4878" max="5125" width="8.85546875" style="532"/>
    <col min="5126" max="5133" width="20.5703125" style="532" customWidth="1"/>
    <col min="5134" max="5381" width="8.85546875" style="532"/>
    <col min="5382" max="5389" width="20.5703125" style="532" customWidth="1"/>
    <col min="5390" max="5637" width="8.85546875" style="532"/>
    <col min="5638" max="5645" width="20.5703125" style="532" customWidth="1"/>
    <col min="5646" max="5893" width="8.85546875" style="532"/>
    <col min="5894" max="5901" width="20.5703125" style="532" customWidth="1"/>
    <col min="5902" max="6149" width="8.85546875" style="532"/>
    <col min="6150" max="6157" width="20.5703125" style="532" customWidth="1"/>
    <col min="6158" max="6405" width="8.85546875" style="532"/>
    <col min="6406" max="6413" width="20.5703125" style="532" customWidth="1"/>
    <col min="6414" max="6661" width="8.85546875" style="532"/>
    <col min="6662" max="6669" width="20.5703125" style="532" customWidth="1"/>
    <col min="6670" max="6917" width="8.85546875" style="532"/>
    <col min="6918" max="6925" width="20.5703125" style="532" customWidth="1"/>
    <col min="6926" max="7173" width="8.85546875" style="532"/>
    <col min="7174" max="7181" width="20.5703125" style="532" customWidth="1"/>
    <col min="7182" max="7429" width="8.85546875" style="532"/>
    <col min="7430" max="7437" width="20.5703125" style="532" customWidth="1"/>
    <col min="7438" max="7685" width="8.85546875" style="532"/>
    <col min="7686" max="7693" width="20.5703125" style="532" customWidth="1"/>
    <col min="7694" max="7941" width="8.85546875" style="532"/>
    <col min="7942" max="7949" width="20.5703125" style="532" customWidth="1"/>
    <col min="7950" max="8197" width="8.85546875" style="532"/>
    <col min="8198" max="8205" width="20.5703125" style="532" customWidth="1"/>
    <col min="8206" max="8453" width="8.85546875" style="532"/>
    <col min="8454" max="8461" width="20.5703125" style="532" customWidth="1"/>
    <col min="8462" max="8709" width="8.85546875" style="532"/>
    <col min="8710" max="8717" width="20.5703125" style="532" customWidth="1"/>
    <col min="8718" max="8965" width="8.85546875" style="532"/>
    <col min="8966" max="8973" width="20.5703125" style="532" customWidth="1"/>
    <col min="8974" max="9221" width="8.85546875" style="532"/>
    <col min="9222" max="9229" width="20.5703125" style="532" customWidth="1"/>
    <col min="9230" max="9477" width="8.85546875" style="532"/>
    <col min="9478" max="9485" width="20.5703125" style="532" customWidth="1"/>
    <col min="9486" max="9733" width="8.85546875" style="532"/>
    <col min="9734" max="9741" width="20.5703125" style="532" customWidth="1"/>
    <col min="9742" max="9989" width="8.85546875" style="532"/>
    <col min="9990" max="9997" width="20.5703125" style="532" customWidth="1"/>
    <col min="9998" max="10245" width="8.85546875" style="532"/>
    <col min="10246" max="10253" width="20.5703125" style="532" customWidth="1"/>
    <col min="10254" max="10501" width="8.85546875" style="532"/>
    <col min="10502" max="10509" width="20.5703125" style="532" customWidth="1"/>
    <col min="10510" max="10757" width="8.85546875" style="532"/>
    <col min="10758" max="10765" width="20.5703125" style="532" customWidth="1"/>
    <col min="10766" max="11013" width="8.85546875" style="532"/>
    <col min="11014" max="11021" width="20.5703125" style="532" customWidth="1"/>
    <col min="11022" max="11269" width="8.85546875" style="532"/>
    <col min="11270" max="11277" width="20.5703125" style="532" customWidth="1"/>
    <col min="11278" max="11525" width="8.85546875" style="532"/>
    <col min="11526" max="11533" width="20.5703125" style="532" customWidth="1"/>
    <col min="11534" max="11781" width="8.85546875" style="532"/>
    <col min="11782" max="11789" width="20.5703125" style="532" customWidth="1"/>
    <col min="11790" max="12037" width="8.85546875" style="532"/>
    <col min="12038" max="12045" width="20.5703125" style="532" customWidth="1"/>
    <col min="12046" max="12293" width="8.85546875" style="532"/>
    <col min="12294" max="12301" width="20.5703125" style="532" customWidth="1"/>
    <col min="12302" max="12549" width="8.85546875" style="532"/>
    <col min="12550" max="12557" width="20.5703125" style="532" customWidth="1"/>
    <col min="12558" max="12805" width="8.85546875" style="532"/>
    <col min="12806" max="12813" width="20.5703125" style="532" customWidth="1"/>
    <col min="12814" max="13061" width="8.85546875" style="532"/>
    <col min="13062" max="13069" width="20.5703125" style="532" customWidth="1"/>
    <col min="13070" max="13317" width="8.85546875" style="532"/>
    <col min="13318" max="13325" width="20.5703125" style="532" customWidth="1"/>
    <col min="13326" max="13573" width="8.85546875" style="532"/>
    <col min="13574" max="13581" width="20.5703125" style="532" customWidth="1"/>
    <col min="13582" max="13829" width="8.85546875" style="532"/>
    <col min="13830" max="13837" width="20.5703125" style="532" customWidth="1"/>
    <col min="13838" max="14085" width="8.85546875" style="532"/>
    <col min="14086" max="14093" width="20.5703125" style="532" customWidth="1"/>
    <col min="14094" max="14341" width="8.85546875" style="532"/>
    <col min="14342" max="14349" width="20.5703125" style="532" customWidth="1"/>
    <col min="14350" max="14597" width="8.85546875" style="532"/>
    <col min="14598" max="14605" width="20.5703125" style="532" customWidth="1"/>
    <col min="14606" max="14853" width="8.85546875" style="532"/>
    <col min="14854" max="14861" width="20.5703125" style="532" customWidth="1"/>
    <col min="14862" max="15109" width="8.85546875" style="532"/>
    <col min="15110" max="15117" width="20.5703125" style="532" customWidth="1"/>
    <col min="15118" max="15365" width="8.85546875" style="532"/>
    <col min="15366" max="15373" width="20.5703125" style="532" customWidth="1"/>
    <col min="15374" max="15621" width="8.85546875" style="532"/>
    <col min="15622" max="15629" width="20.5703125" style="532" customWidth="1"/>
    <col min="15630" max="15877" width="8.85546875" style="532"/>
    <col min="15878" max="15885" width="20.5703125" style="532" customWidth="1"/>
    <col min="15886" max="16133" width="8.85546875" style="532"/>
    <col min="16134" max="16141" width="20.5703125" style="532" customWidth="1"/>
    <col min="16142" max="16384" width="8.85546875" style="532"/>
  </cols>
  <sheetData>
    <row r="1" spans="1:20" ht="15.75" x14ac:dyDescent="0.2">
      <c r="A1" s="598" t="s">
        <v>1009</v>
      </c>
    </row>
    <row r="2" spans="1:20" x14ac:dyDescent="0.2">
      <c r="A2" s="599"/>
      <c r="B2" s="599"/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</row>
    <row r="3" spans="1:20" s="533" customFormat="1" ht="16.5" x14ac:dyDescent="0.25">
      <c r="A3" s="1406" t="s">
        <v>749</v>
      </c>
      <c r="B3" s="1406"/>
      <c r="C3" s="1406"/>
      <c r="D3" s="1406"/>
      <c r="E3" s="1406"/>
      <c r="F3" s="1406"/>
      <c r="G3" s="1406"/>
      <c r="H3" s="1406"/>
      <c r="I3" s="1406"/>
      <c r="J3" s="1406"/>
      <c r="K3" s="1406"/>
      <c r="L3" s="1406"/>
      <c r="M3" s="1406"/>
    </row>
    <row r="4" spans="1:20" s="533" customFormat="1" ht="16.5" x14ac:dyDescent="0.25">
      <c r="A4" s="600"/>
      <c r="B4" s="600"/>
      <c r="C4" s="600"/>
      <c r="D4" s="600"/>
      <c r="E4" s="601"/>
      <c r="F4" s="601"/>
      <c r="G4" s="427" t="str">
        <f>'1'!$E$5</f>
        <v>KABUPATEN</v>
      </c>
      <c r="H4" s="428" t="str">
        <f>'1'!$F$5</f>
        <v>BELITUNG TIMUR</v>
      </c>
      <c r="I4" s="600"/>
      <c r="J4" s="600"/>
      <c r="K4" s="600"/>
      <c r="L4" s="600"/>
      <c r="M4" s="600"/>
    </row>
    <row r="5" spans="1:20" s="533" customFormat="1" ht="16.5" x14ac:dyDescent="0.25">
      <c r="A5" s="600"/>
      <c r="B5" s="600"/>
      <c r="C5" s="600"/>
      <c r="D5" s="600"/>
      <c r="E5" s="601"/>
      <c r="F5" s="601"/>
      <c r="G5" s="427" t="str">
        <f>'1'!$E$6</f>
        <v>TAHUN</v>
      </c>
      <c r="H5" s="428">
        <f>'1'!$F$6</f>
        <v>2023</v>
      </c>
      <c r="I5" s="600"/>
      <c r="J5" s="600"/>
      <c r="K5" s="600"/>
      <c r="L5" s="600"/>
      <c r="M5" s="600"/>
    </row>
    <row r="6" spans="1:20" ht="13.5" thickBot="1" x14ac:dyDescent="0.25">
      <c r="A6" s="534"/>
      <c r="B6" s="534"/>
      <c r="C6" s="534"/>
      <c r="D6" s="534"/>
      <c r="E6" s="534"/>
      <c r="F6" s="534"/>
      <c r="G6" s="534"/>
      <c r="H6" s="534"/>
      <c r="I6" s="534"/>
      <c r="J6" s="534"/>
      <c r="K6" s="534"/>
      <c r="L6" s="534"/>
      <c r="M6" s="534"/>
    </row>
    <row r="7" spans="1:20" ht="20.25" customHeight="1" x14ac:dyDescent="0.2">
      <c r="A7" s="1407" t="s">
        <v>2</v>
      </c>
      <c r="B7" s="1409" t="s">
        <v>253</v>
      </c>
      <c r="C7" s="1407" t="s">
        <v>407</v>
      </c>
      <c r="D7" s="1410" t="s">
        <v>407</v>
      </c>
      <c r="E7" s="1411"/>
      <c r="F7" s="1411"/>
      <c r="G7" s="1411"/>
      <c r="H7" s="1411"/>
      <c r="I7" s="1411"/>
      <c r="J7" s="1411"/>
      <c r="K7" s="1411"/>
      <c r="L7" s="1411"/>
      <c r="M7" s="1412"/>
      <c r="N7" s="535"/>
      <c r="O7" s="535"/>
      <c r="P7" s="535"/>
      <c r="Q7" s="535"/>
      <c r="R7" s="535"/>
      <c r="S7" s="535"/>
      <c r="T7" s="535"/>
    </row>
    <row r="8" spans="1:20" ht="63.6" customHeight="1" x14ac:dyDescent="0.2">
      <c r="A8" s="1408"/>
      <c r="B8" s="1407"/>
      <c r="C8" s="1408"/>
      <c r="D8" s="602" t="s">
        <v>750</v>
      </c>
      <c r="E8" s="603" t="s">
        <v>751</v>
      </c>
      <c r="F8" s="602" t="s">
        <v>1084</v>
      </c>
      <c r="G8" s="602" t="s">
        <v>1085</v>
      </c>
      <c r="H8" s="602" t="s">
        <v>1086</v>
      </c>
      <c r="I8" s="603" t="s">
        <v>752</v>
      </c>
      <c r="J8" s="603" t="s">
        <v>753</v>
      </c>
      <c r="K8" s="603" t="s">
        <v>1087</v>
      </c>
      <c r="L8" s="603" t="s">
        <v>1088</v>
      </c>
      <c r="M8" s="603" t="s">
        <v>754</v>
      </c>
    </row>
    <row r="9" spans="1:20" x14ac:dyDescent="0.2">
      <c r="A9" s="604">
        <v>1</v>
      </c>
      <c r="B9" s="604">
        <v>2</v>
      </c>
      <c r="C9" s="604">
        <v>3</v>
      </c>
      <c r="D9" s="604">
        <v>4</v>
      </c>
      <c r="E9" s="604">
        <v>5</v>
      </c>
      <c r="F9" s="604">
        <v>6</v>
      </c>
      <c r="G9" s="604">
        <v>7</v>
      </c>
      <c r="H9" s="604">
        <v>8</v>
      </c>
      <c r="I9" s="604">
        <v>9</v>
      </c>
      <c r="J9" s="604">
        <v>10</v>
      </c>
      <c r="K9" s="604">
        <v>11</v>
      </c>
      <c r="L9" s="604">
        <v>12</v>
      </c>
      <c r="M9" s="604">
        <v>13</v>
      </c>
    </row>
    <row r="10" spans="1:20" ht="15" customHeight="1" x14ac:dyDescent="0.2">
      <c r="A10" s="725">
        <v>1</v>
      </c>
      <c r="B10" s="93" t="str">
        <f>'9'!B9</f>
        <v>Manggar</v>
      </c>
      <c r="C10" s="93" t="str">
        <f>'9'!C9</f>
        <v>Manggar</v>
      </c>
      <c r="D10" s="536" t="s">
        <v>1334</v>
      </c>
      <c r="E10" s="536" t="s">
        <v>1334</v>
      </c>
      <c r="F10" s="536" t="s">
        <v>1334</v>
      </c>
      <c r="G10" s="536" t="s">
        <v>1334</v>
      </c>
      <c r="H10" s="536" t="s">
        <v>1334</v>
      </c>
      <c r="I10" s="536" t="s">
        <v>1334</v>
      </c>
      <c r="J10" s="536" t="s">
        <v>1334</v>
      </c>
      <c r="K10" s="536" t="s">
        <v>1334</v>
      </c>
      <c r="L10" s="536" t="s">
        <v>1334</v>
      </c>
      <c r="M10" s="536" t="s">
        <v>1334</v>
      </c>
    </row>
    <row r="11" spans="1:20" ht="15" customHeight="1" x14ac:dyDescent="0.2">
      <c r="A11" s="724">
        <v>2</v>
      </c>
      <c r="B11" s="93" t="str">
        <f>'9'!B10</f>
        <v>Damar</v>
      </c>
      <c r="C11" s="93" t="str">
        <f>'9'!C10</f>
        <v>Mengkubang</v>
      </c>
      <c r="D11" s="537" t="s">
        <v>1334</v>
      </c>
      <c r="E11" s="537" t="s">
        <v>1334</v>
      </c>
      <c r="F11" s="537" t="s">
        <v>1334</v>
      </c>
      <c r="G11" s="537" t="s">
        <v>1334</v>
      </c>
      <c r="H11" s="537" t="s">
        <v>1334</v>
      </c>
      <c r="I11" s="537" t="s">
        <v>1334</v>
      </c>
      <c r="J11" s="537" t="s">
        <v>1334</v>
      </c>
      <c r="K11" s="537" t="s">
        <v>1334</v>
      </c>
      <c r="L11" s="537" t="s">
        <v>1334</v>
      </c>
      <c r="M11" s="537" t="s">
        <v>1334</v>
      </c>
    </row>
    <row r="12" spans="1:20" ht="15" customHeight="1" x14ac:dyDescent="0.2">
      <c r="A12" s="724">
        <v>3</v>
      </c>
      <c r="B12" s="93" t="str">
        <f>'9'!B11</f>
        <v>Kelapa Kampit</v>
      </c>
      <c r="C12" s="93" t="str">
        <f>'9'!C11</f>
        <v>Kelapa Kampit</v>
      </c>
      <c r="D12" s="537" t="s">
        <v>1334</v>
      </c>
      <c r="E12" s="537" t="s">
        <v>1334</v>
      </c>
      <c r="F12" s="537" t="s">
        <v>1334</v>
      </c>
      <c r="G12" s="537" t="s">
        <v>1334</v>
      </c>
      <c r="H12" s="537" t="s">
        <v>1334</v>
      </c>
      <c r="I12" s="537" t="s">
        <v>1334</v>
      </c>
      <c r="J12" s="537" t="s">
        <v>1334</v>
      </c>
      <c r="K12" s="537" t="s">
        <v>1334</v>
      </c>
      <c r="L12" s="537" t="s">
        <v>1334</v>
      </c>
      <c r="M12" s="537" t="s">
        <v>1334</v>
      </c>
    </row>
    <row r="13" spans="1:20" ht="15" customHeight="1" x14ac:dyDescent="0.2">
      <c r="A13" s="724">
        <v>4</v>
      </c>
      <c r="B13" s="93" t="str">
        <f>'9'!B12</f>
        <v>Gantung</v>
      </c>
      <c r="C13" s="93" t="str">
        <f>'9'!C12</f>
        <v>Gantung</v>
      </c>
      <c r="D13" s="537" t="s">
        <v>1334</v>
      </c>
      <c r="E13" s="537" t="s">
        <v>1334</v>
      </c>
      <c r="F13" s="537" t="s">
        <v>1334</v>
      </c>
      <c r="G13" s="537" t="s">
        <v>1334</v>
      </c>
      <c r="H13" s="537" t="s">
        <v>1334</v>
      </c>
      <c r="I13" s="537" t="s">
        <v>1334</v>
      </c>
      <c r="J13" s="537" t="s">
        <v>1334</v>
      </c>
      <c r="K13" s="537" t="s">
        <v>1334</v>
      </c>
      <c r="L13" s="537" t="s">
        <v>1334</v>
      </c>
      <c r="M13" s="537" t="s">
        <v>1334</v>
      </c>
    </row>
    <row r="14" spans="1:20" ht="15" customHeight="1" x14ac:dyDescent="0.2">
      <c r="A14" s="724">
        <v>5</v>
      </c>
      <c r="B14" s="93" t="str">
        <f>'9'!B13</f>
        <v>Simpang Renggiang</v>
      </c>
      <c r="C14" s="93" t="str">
        <f>'9'!C13</f>
        <v>Renggiang</v>
      </c>
      <c r="D14" s="537" t="s">
        <v>1334</v>
      </c>
      <c r="E14" s="537" t="s">
        <v>1334</v>
      </c>
      <c r="F14" s="537" t="s">
        <v>1334</v>
      </c>
      <c r="G14" s="537" t="s">
        <v>1334</v>
      </c>
      <c r="H14" s="537" t="s">
        <v>1334</v>
      </c>
      <c r="I14" s="537" t="s">
        <v>1334</v>
      </c>
      <c r="J14" s="537" t="s">
        <v>1334</v>
      </c>
      <c r="K14" s="537" t="s">
        <v>1334</v>
      </c>
      <c r="L14" s="537" t="s">
        <v>1334</v>
      </c>
      <c r="M14" s="537" t="s">
        <v>1334</v>
      </c>
    </row>
    <row r="15" spans="1:20" ht="15" customHeight="1" x14ac:dyDescent="0.2">
      <c r="A15" s="724">
        <v>6</v>
      </c>
      <c r="B15" s="93" t="str">
        <f>'9'!B14</f>
        <v>Simpang Pesak</v>
      </c>
      <c r="C15" s="93" t="str">
        <f>'9'!C14</f>
        <v>Simpang Pesak</v>
      </c>
      <c r="D15" s="537" t="s">
        <v>1334</v>
      </c>
      <c r="E15" s="537" t="s">
        <v>1334</v>
      </c>
      <c r="F15" s="537" t="s">
        <v>1334</v>
      </c>
      <c r="G15" s="537" t="s">
        <v>1334</v>
      </c>
      <c r="H15" s="537" t="s">
        <v>1334</v>
      </c>
      <c r="I15" s="537" t="s">
        <v>1334</v>
      </c>
      <c r="J15" s="537" t="s">
        <v>1334</v>
      </c>
      <c r="K15" s="537" t="s">
        <v>1334</v>
      </c>
      <c r="L15" s="537" t="s">
        <v>1334</v>
      </c>
      <c r="M15" s="537" t="s">
        <v>1334</v>
      </c>
    </row>
    <row r="16" spans="1:20" ht="15" customHeight="1" x14ac:dyDescent="0.2">
      <c r="A16" s="724">
        <v>7</v>
      </c>
      <c r="B16" s="93" t="str">
        <f>'9'!B15</f>
        <v>Dendang</v>
      </c>
      <c r="C16" s="93" t="str">
        <f>'9'!C15</f>
        <v>Dendang</v>
      </c>
      <c r="D16" s="537" t="s">
        <v>1334</v>
      </c>
      <c r="E16" s="537" t="s">
        <v>1334</v>
      </c>
      <c r="F16" s="537" t="s">
        <v>1334</v>
      </c>
      <c r="G16" s="537" t="s">
        <v>1334</v>
      </c>
      <c r="H16" s="537" t="s">
        <v>1334</v>
      </c>
      <c r="I16" s="537" t="s">
        <v>1334</v>
      </c>
      <c r="J16" s="537" t="s">
        <v>1334</v>
      </c>
      <c r="K16" s="537" t="s">
        <v>1334</v>
      </c>
      <c r="L16" s="537" t="s">
        <v>1334</v>
      </c>
      <c r="M16" s="537" t="s">
        <v>1334</v>
      </c>
    </row>
    <row r="17" spans="1:13" ht="15" customHeight="1" x14ac:dyDescent="0.2">
      <c r="A17" s="538"/>
      <c r="B17" s="538"/>
      <c r="C17" s="538"/>
      <c r="D17" s="539"/>
      <c r="E17" s="539"/>
      <c r="F17" s="539"/>
      <c r="G17" s="539"/>
      <c r="H17" s="539"/>
      <c r="I17" s="539"/>
      <c r="J17" s="539"/>
      <c r="K17" s="539"/>
      <c r="L17" s="539"/>
      <c r="M17" s="539" t="str">
        <f t="shared" ref="M17" si="0">IF(AND(J17="V",L17="V"),"V","")</f>
        <v/>
      </c>
    </row>
    <row r="18" spans="1:13" ht="20.100000000000001" customHeight="1" x14ac:dyDescent="0.25">
      <c r="A18" s="261" t="s">
        <v>476</v>
      </c>
      <c r="B18" s="540"/>
      <c r="C18" s="919">
        <f>COUNTA(C10:C17)</f>
        <v>7</v>
      </c>
      <c r="D18" s="540">
        <f t="shared" ref="D18:M18" si="1">COUNTIF(D10:D17,"v")</f>
        <v>7</v>
      </c>
      <c r="E18" s="540">
        <f t="shared" si="1"/>
        <v>7</v>
      </c>
      <c r="F18" s="540">
        <f t="shared" si="1"/>
        <v>7</v>
      </c>
      <c r="G18" s="540">
        <f t="shared" si="1"/>
        <v>7</v>
      </c>
      <c r="H18" s="540">
        <f t="shared" si="1"/>
        <v>7</v>
      </c>
      <c r="I18" s="540">
        <f t="shared" si="1"/>
        <v>7</v>
      </c>
      <c r="J18" s="540">
        <f t="shared" si="1"/>
        <v>7</v>
      </c>
      <c r="K18" s="540">
        <f t="shared" si="1"/>
        <v>7</v>
      </c>
      <c r="L18" s="540">
        <f t="shared" si="1"/>
        <v>7</v>
      </c>
      <c r="M18" s="540">
        <f t="shared" si="1"/>
        <v>7</v>
      </c>
    </row>
    <row r="19" spans="1:13" ht="20.100000000000001" customHeight="1" thickBot="1" x14ac:dyDescent="0.3">
      <c r="A19" s="259" t="s">
        <v>755</v>
      </c>
      <c r="B19" s="541"/>
      <c r="C19" s="920"/>
      <c r="D19" s="921">
        <f t="shared" ref="D19:M19" si="2">D18/$C$18*100</f>
        <v>100</v>
      </c>
      <c r="E19" s="921">
        <f t="shared" si="2"/>
        <v>100</v>
      </c>
      <c r="F19" s="921">
        <f t="shared" si="2"/>
        <v>100</v>
      </c>
      <c r="G19" s="921">
        <f t="shared" si="2"/>
        <v>100</v>
      </c>
      <c r="H19" s="921">
        <f t="shared" si="2"/>
        <v>100</v>
      </c>
      <c r="I19" s="921">
        <f t="shared" si="2"/>
        <v>100</v>
      </c>
      <c r="J19" s="921">
        <f t="shared" si="2"/>
        <v>100</v>
      </c>
      <c r="K19" s="921">
        <f t="shared" si="2"/>
        <v>100</v>
      </c>
      <c r="L19" s="921">
        <f t="shared" si="2"/>
        <v>100</v>
      </c>
      <c r="M19" s="921">
        <f t="shared" si="2"/>
        <v>100</v>
      </c>
    </row>
    <row r="21" spans="1:13" x14ac:dyDescent="0.2">
      <c r="A21" s="542" t="s">
        <v>756</v>
      </c>
    </row>
    <row r="22" spans="1:13" x14ac:dyDescent="0.2">
      <c r="A22" s="542" t="s">
        <v>757</v>
      </c>
    </row>
  </sheetData>
  <mergeCells count="5">
    <mergeCell ref="A3:M3"/>
    <mergeCell ref="A7:A8"/>
    <mergeCell ref="B7:B8"/>
    <mergeCell ref="C7:C8"/>
    <mergeCell ref="D7:M7"/>
  </mergeCells>
  <pageMargins left="0.7" right="0.7" top="0.75" bottom="0.75" header="0.3" footer="0.3"/>
  <pageSetup paperSize="9" scale="51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tabColor rgb="FF92D050"/>
    <pageSetUpPr fitToPage="1"/>
  </sheetPr>
  <dimension ref="A1:K31"/>
  <sheetViews>
    <sheetView zoomScaleNormal="100" zoomScaleSheetLayoutView="90" workbookViewId="0">
      <pane xSplit="3" ySplit="11" topLeftCell="D12" activePane="bottomRight" state="frozen"/>
      <selection activeCell="A4" sqref="A4:Y5"/>
      <selection pane="topRight" activeCell="A4" sqref="A4:Y5"/>
      <selection pane="bottomLeft" activeCell="A4" sqref="A4:Y5"/>
      <selection pane="bottomRight" activeCell="I23" sqref="I23"/>
    </sheetView>
  </sheetViews>
  <sheetFormatPr defaultColWidth="10.5703125" defaultRowHeight="15" x14ac:dyDescent="0.2"/>
  <cols>
    <col min="1" max="1" width="5.7109375" style="527" customWidth="1"/>
    <col min="2" max="3" width="22.7109375" style="527" customWidth="1"/>
    <col min="4" max="4" width="34.85546875" style="527" customWidth="1"/>
    <col min="5" max="6" width="15.42578125" style="63" customWidth="1"/>
    <col min="7" max="7" width="16" style="63" customWidth="1"/>
    <col min="8" max="8" width="15" style="63" customWidth="1"/>
    <col min="9" max="9" width="20.42578125" style="63" customWidth="1"/>
    <col min="10" max="10" width="27.28515625" style="63" customWidth="1"/>
    <col min="11" max="11" width="16.85546875" style="236" bestFit="1" customWidth="1"/>
    <col min="12" max="246" width="9.140625" style="63" customWidth="1"/>
    <col min="247" max="247" width="5.7109375" style="63" customWidth="1"/>
    <col min="248" max="248" width="21.7109375" style="63" customWidth="1"/>
    <col min="249" max="249" width="19.7109375" style="63" customWidth="1"/>
    <col min="250" max="250" width="10.42578125" style="63" customWidth="1"/>
    <col min="251" max="251" width="10.28515625" style="63" customWidth="1"/>
    <col min="252" max="256" width="10.5703125" style="63"/>
    <col min="257" max="257" width="5.7109375" style="63" customWidth="1"/>
    <col min="258" max="259" width="22.7109375" style="63" customWidth="1"/>
    <col min="260" max="260" width="23.140625" style="63" customWidth="1"/>
    <col min="261" max="265" width="16.85546875" style="63" customWidth="1"/>
    <col min="266" max="266" width="22" style="63" customWidth="1"/>
    <col min="267" max="267" width="16.85546875" style="63" bestFit="1" customWidth="1"/>
    <col min="268" max="502" width="9.140625" style="63" customWidth="1"/>
    <col min="503" max="503" width="5.7109375" style="63" customWidth="1"/>
    <col min="504" max="504" width="21.7109375" style="63" customWidth="1"/>
    <col min="505" max="505" width="19.7109375" style="63" customWidth="1"/>
    <col min="506" max="506" width="10.42578125" style="63" customWidth="1"/>
    <col min="507" max="507" width="10.28515625" style="63" customWidth="1"/>
    <col min="508" max="512" width="10.5703125" style="63"/>
    <col min="513" max="513" width="5.7109375" style="63" customWidth="1"/>
    <col min="514" max="515" width="22.7109375" style="63" customWidth="1"/>
    <col min="516" max="516" width="23.140625" style="63" customWidth="1"/>
    <col min="517" max="521" width="16.85546875" style="63" customWidth="1"/>
    <col min="522" max="522" width="22" style="63" customWidth="1"/>
    <col min="523" max="523" width="16.85546875" style="63" bestFit="1" customWidth="1"/>
    <col min="524" max="758" width="9.140625" style="63" customWidth="1"/>
    <col min="759" max="759" width="5.7109375" style="63" customWidth="1"/>
    <col min="760" max="760" width="21.7109375" style="63" customWidth="1"/>
    <col min="761" max="761" width="19.7109375" style="63" customWidth="1"/>
    <col min="762" max="762" width="10.42578125" style="63" customWidth="1"/>
    <col min="763" max="763" width="10.28515625" style="63" customWidth="1"/>
    <col min="764" max="768" width="10.5703125" style="63"/>
    <col min="769" max="769" width="5.7109375" style="63" customWidth="1"/>
    <col min="770" max="771" width="22.7109375" style="63" customWidth="1"/>
    <col min="772" max="772" width="23.140625" style="63" customWidth="1"/>
    <col min="773" max="777" width="16.85546875" style="63" customWidth="1"/>
    <col min="778" max="778" width="22" style="63" customWidth="1"/>
    <col min="779" max="779" width="16.85546875" style="63" bestFit="1" customWidth="1"/>
    <col min="780" max="1014" width="9.140625" style="63" customWidth="1"/>
    <col min="1015" max="1015" width="5.7109375" style="63" customWidth="1"/>
    <col min="1016" max="1016" width="21.7109375" style="63" customWidth="1"/>
    <col min="1017" max="1017" width="19.7109375" style="63" customWidth="1"/>
    <col min="1018" max="1018" width="10.42578125" style="63" customWidth="1"/>
    <col min="1019" max="1019" width="10.28515625" style="63" customWidth="1"/>
    <col min="1020" max="1024" width="10.5703125" style="63"/>
    <col min="1025" max="1025" width="5.7109375" style="63" customWidth="1"/>
    <col min="1026" max="1027" width="22.7109375" style="63" customWidth="1"/>
    <col min="1028" max="1028" width="23.140625" style="63" customWidth="1"/>
    <col min="1029" max="1033" width="16.85546875" style="63" customWidth="1"/>
    <col min="1034" max="1034" width="22" style="63" customWidth="1"/>
    <col min="1035" max="1035" width="16.85546875" style="63" bestFit="1" customWidth="1"/>
    <col min="1036" max="1270" width="9.140625" style="63" customWidth="1"/>
    <col min="1271" max="1271" width="5.7109375" style="63" customWidth="1"/>
    <col min="1272" max="1272" width="21.7109375" style="63" customWidth="1"/>
    <col min="1273" max="1273" width="19.7109375" style="63" customWidth="1"/>
    <col min="1274" max="1274" width="10.42578125" style="63" customWidth="1"/>
    <col min="1275" max="1275" width="10.28515625" style="63" customWidth="1"/>
    <col min="1276" max="1280" width="10.5703125" style="63"/>
    <col min="1281" max="1281" width="5.7109375" style="63" customWidth="1"/>
    <col min="1282" max="1283" width="22.7109375" style="63" customWidth="1"/>
    <col min="1284" max="1284" width="23.140625" style="63" customWidth="1"/>
    <col min="1285" max="1289" width="16.85546875" style="63" customWidth="1"/>
    <col min="1290" max="1290" width="22" style="63" customWidth="1"/>
    <col min="1291" max="1291" width="16.85546875" style="63" bestFit="1" customWidth="1"/>
    <col min="1292" max="1526" width="9.140625" style="63" customWidth="1"/>
    <col min="1527" max="1527" width="5.7109375" style="63" customWidth="1"/>
    <col min="1528" max="1528" width="21.7109375" style="63" customWidth="1"/>
    <col min="1529" max="1529" width="19.7109375" style="63" customWidth="1"/>
    <col min="1530" max="1530" width="10.42578125" style="63" customWidth="1"/>
    <col min="1531" max="1531" width="10.28515625" style="63" customWidth="1"/>
    <col min="1532" max="1536" width="10.5703125" style="63"/>
    <col min="1537" max="1537" width="5.7109375" style="63" customWidth="1"/>
    <col min="1538" max="1539" width="22.7109375" style="63" customWidth="1"/>
    <col min="1540" max="1540" width="23.140625" style="63" customWidth="1"/>
    <col min="1541" max="1545" width="16.85546875" style="63" customWidth="1"/>
    <col min="1546" max="1546" width="22" style="63" customWidth="1"/>
    <col min="1547" max="1547" width="16.85546875" style="63" bestFit="1" customWidth="1"/>
    <col min="1548" max="1782" width="9.140625" style="63" customWidth="1"/>
    <col min="1783" max="1783" width="5.7109375" style="63" customWidth="1"/>
    <col min="1784" max="1784" width="21.7109375" style="63" customWidth="1"/>
    <col min="1785" max="1785" width="19.7109375" style="63" customWidth="1"/>
    <col min="1786" max="1786" width="10.42578125" style="63" customWidth="1"/>
    <col min="1787" max="1787" width="10.28515625" style="63" customWidth="1"/>
    <col min="1788" max="1792" width="10.5703125" style="63"/>
    <col min="1793" max="1793" width="5.7109375" style="63" customWidth="1"/>
    <col min="1794" max="1795" width="22.7109375" style="63" customWidth="1"/>
    <col min="1796" max="1796" width="23.140625" style="63" customWidth="1"/>
    <col min="1797" max="1801" width="16.85546875" style="63" customWidth="1"/>
    <col min="1802" max="1802" width="22" style="63" customWidth="1"/>
    <col min="1803" max="1803" width="16.85546875" style="63" bestFit="1" customWidth="1"/>
    <col min="1804" max="2038" width="9.140625" style="63" customWidth="1"/>
    <col min="2039" max="2039" width="5.7109375" style="63" customWidth="1"/>
    <col min="2040" max="2040" width="21.7109375" style="63" customWidth="1"/>
    <col min="2041" max="2041" width="19.7109375" style="63" customWidth="1"/>
    <col min="2042" max="2042" width="10.42578125" style="63" customWidth="1"/>
    <col min="2043" max="2043" width="10.28515625" style="63" customWidth="1"/>
    <col min="2044" max="2048" width="10.5703125" style="63"/>
    <col min="2049" max="2049" width="5.7109375" style="63" customWidth="1"/>
    <col min="2050" max="2051" width="22.7109375" style="63" customWidth="1"/>
    <col min="2052" max="2052" width="23.140625" style="63" customWidth="1"/>
    <col min="2053" max="2057" width="16.85546875" style="63" customWidth="1"/>
    <col min="2058" max="2058" width="22" style="63" customWidth="1"/>
    <col min="2059" max="2059" width="16.85546875" style="63" bestFit="1" customWidth="1"/>
    <col min="2060" max="2294" width="9.140625" style="63" customWidth="1"/>
    <col min="2295" max="2295" width="5.7109375" style="63" customWidth="1"/>
    <col min="2296" max="2296" width="21.7109375" style="63" customWidth="1"/>
    <col min="2297" max="2297" width="19.7109375" style="63" customWidth="1"/>
    <col min="2298" max="2298" width="10.42578125" style="63" customWidth="1"/>
    <col min="2299" max="2299" width="10.28515625" style="63" customWidth="1"/>
    <col min="2300" max="2304" width="10.5703125" style="63"/>
    <col min="2305" max="2305" width="5.7109375" style="63" customWidth="1"/>
    <col min="2306" max="2307" width="22.7109375" style="63" customWidth="1"/>
    <col min="2308" max="2308" width="23.140625" style="63" customWidth="1"/>
    <col min="2309" max="2313" width="16.85546875" style="63" customWidth="1"/>
    <col min="2314" max="2314" width="22" style="63" customWidth="1"/>
    <col min="2315" max="2315" width="16.85546875" style="63" bestFit="1" customWidth="1"/>
    <col min="2316" max="2550" width="9.140625" style="63" customWidth="1"/>
    <col min="2551" max="2551" width="5.7109375" style="63" customWidth="1"/>
    <col min="2552" max="2552" width="21.7109375" style="63" customWidth="1"/>
    <col min="2553" max="2553" width="19.7109375" style="63" customWidth="1"/>
    <col min="2554" max="2554" width="10.42578125" style="63" customWidth="1"/>
    <col min="2555" max="2555" width="10.28515625" style="63" customWidth="1"/>
    <col min="2556" max="2560" width="10.5703125" style="63"/>
    <col min="2561" max="2561" width="5.7109375" style="63" customWidth="1"/>
    <col min="2562" max="2563" width="22.7109375" style="63" customWidth="1"/>
    <col min="2564" max="2564" width="23.140625" style="63" customWidth="1"/>
    <col min="2565" max="2569" width="16.85546875" style="63" customWidth="1"/>
    <col min="2570" max="2570" width="22" style="63" customWidth="1"/>
    <col min="2571" max="2571" width="16.85546875" style="63" bestFit="1" customWidth="1"/>
    <col min="2572" max="2806" width="9.140625" style="63" customWidth="1"/>
    <col min="2807" max="2807" width="5.7109375" style="63" customWidth="1"/>
    <col min="2808" max="2808" width="21.7109375" style="63" customWidth="1"/>
    <col min="2809" max="2809" width="19.7109375" style="63" customWidth="1"/>
    <col min="2810" max="2810" width="10.42578125" style="63" customWidth="1"/>
    <col min="2811" max="2811" width="10.28515625" style="63" customWidth="1"/>
    <col min="2812" max="2816" width="10.5703125" style="63"/>
    <col min="2817" max="2817" width="5.7109375" style="63" customWidth="1"/>
    <col min="2818" max="2819" width="22.7109375" style="63" customWidth="1"/>
    <col min="2820" max="2820" width="23.140625" style="63" customWidth="1"/>
    <col min="2821" max="2825" width="16.85546875" style="63" customWidth="1"/>
    <col min="2826" max="2826" width="22" style="63" customWidth="1"/>
    <col min="2827" max="2827" width="16.85546875" style="63" bestFit="1" customWidth="1"/>
    <col min="2828" max="3062" width="9.140625" style="63" customWidth="1"/>
    <col min="3063" max="3063" width="5.7109375" style="63" customWidth="1"/>
    <col min="3064" max="3064" width="21.7109375" style="63" customWidth="1"/>
    <col min="3065" max="3065" width="19.7109375" style="63" customWidth="1"/>
    <col min="3066" max="3066" width="10.42578125" style="63" customWidth="1"/>
    <col min="3067" max="3067" width="10.28515625" style="63" customWidth="1"/>
    <col min="3068" max="3072" width="10.5703125" style="63"/>
    <col min="3073" max="3073" width="5.7109375" style="63" customWidth="1"/>
    <col min="3074" max="3075" width="22.7109375" style="63" customWidth="1"/>
    <col min="3076" max="3076" width="23.140625" style="63" customWidth="1"/>
    <col min="3077" max="3081" width="16.85546875" style="63" customWidth="1"/>
    <col min="3082" max="3082" width="22" style="63" customWidth="1"/>
    <col min="3083" max="3083" width="16.85546875" style="63" bestFit="1" customWidth="1"/>
    <col min="3084" max="3318" width="9.140625" style="63" customWidth="1"/>
    <col min="3319" max="3319" width="5.7109375" style="63" customWidth="1"/>
    <col min="3320" max="3320" width="21.7109375" style="63" customWidth="1"/>
    <col min="3321" max="3321" width="19.7109375" style="63" customWidth="1"/>
    <col min="3322" max="3322" width="10.42578125" style="63" customWidth="1"/>
    <col min="3323" max="3323" width="10.28515625" style="63" customWidth="1"/>
    <col min="3324" max="3328" width="10.5703125" style="63"/>
    <col min="3329" max="3329" width="5.7109375" style="63" customWidth="1"/>
    <col min="3330" max="3331" width="22.7109375" style="63" customWidth="1"/>
    <col min="3332" max="3332" width="23.140625" style="63" customWidth="1"/>
    <col min="3333" max="3337" width="16.85546875" style="63" customWidth="1"/>
    <col min="3338" max="3338" width="22" style="63" customWidth="1"/>
    <col min="3339" max="3339" width="16.85546875" style="63" bestFit="1" customWidth="1"/>
    <col min="3340" max="3574" width="9.140625" style="63" customWidth="1"/>
    <col min="3575" max="3575" width="5.7109375" style="63" customWidth="1"/>
    <col min="3576" max="3576" width="21.7109375" style="63" customWidth="1"/>
    <col min="3577" max="3577" width="19.7109375" style="63" customWidth="1"/>
    <col min="3578" max="3578" width="10.42578125" style="63" customWidth="1"/>
    <col min="3579" max="3579" width="10.28515625" style="63" customWidth="1"/>
    <col min="3580" max="3584" width="10.5703125" style="63"/>
    <col min="3585" max="3585" width="5.7109375" style="63" customWidth="1"/>
    <col min="3586" max="3587" width="22.7109375" style="63" customWidth="1"/>
    <col min="3588" max="3588" width="23.140625" style="63" customWidth="1"/>
    <col min="3589" max="3593" width="16.85546875" style="63" customWidth="1"/>
    <col min="3594" max="3594" width="22" style="63" customWidth="1"/>
    <col min="3595" max="3595" width="16.85546875" style="63" bestFit="1" customWidth="1"/>
    <col min="3596" max="3830" width="9.140625" style="63" customWidth="1"/>
    <col min="3831" max="3831" width="5.7109375" style="63" customWidth="1"/>
    <col min="3832" max="3832" width="21.7109375" style="63" customWidth="1"/>
    <col min="3833" max="3833" width="19.7109375" style="63" customWidth="1"/>
    <col min="3834" max="3834" width="10.42578125" style="63" customWidth="1"/>
    <col min="3835" max="3835" width="10.28515625" style="63" customWidth="1"/>
    <col min="3836" max="3840" width="10.5703125" style="63"/>
    <col min="3841" max="3841" width="5.7109375" style="63" customWidth="1"/>
    <col min="3842" max="3843" width="22.7109375" style="63" customWidth="1"/>
    <col min="3844" max="3844" width="23.140625" style="63" customWidth="1"/>
    <col min="3845" max="3849" width="16.85546875" style="63" customWidth="1"/>
    <col min="3850" max="3850" width="22" style="63" customWidth="1"/>
    <col min="3851" max="3851" width="16.85546875" style="63" bestFit="1" customWidth="1"/>
    <col min="3852" max="4086" width="9.140625" style="63" customWidth="1"/>
    <col min="4087" max="4087" width="5.7109375" style="63" customWidth="1"/>
    <col min="4088" max="4088" width="21.7109375" style="63" customWidth="1"/>
    <col min="4089" max="4089" width="19.7109375" style="63" customWidth="1"/>
    <col min="4090" max="4090" width="10.42578125" style="63" customWidth="1"/>
    <col min="4091" max="4091" width="10.28515625" style="63" customWidth="1"/>
    <col min="4092" max="4096" width="10.5703125" style="63"/>
    <col min="4097" max="4097" width="5.7109375" style="63" customWidth="1"/>
    <col min="4098" max="4099" width="22.7109375" style="63" customWidth="1"/>
    <col min="4100" max="4100" width="23.140625" style="63" customWidth="1"/>
    <col min="4101" max="4105" width="16.85546875" style="63" customWidth="1"/>
    <col min="4106" max="4106" width="22" style="63" customWidth="1"/>
    <col min="4107" max="4107" width="16.85546875" style="63" bestFit="1" customWidth="1"/>
    <col min="4108" max="4342" width="9.140625" style="63" customWidth="1"/>
    <col min="4343" max="4343" width="5.7109375" style="63" customWidth="1"/>
    <col min="4344" max="4344" width="21.7109375" style="63" customWidth="1"/>
    <col min="4345" max="4345" width="19.7109375" style="63" customWidth="1"/>
    <col min="4346" max="4346" width="10.42578125" style="63" customWidth="1"/>
    <col min="4347" max="4347" width="10.28515625" style="63" customWidth="1"/>
    <col min="4348" max="4352" width="10.5703125" style="63"/>
    <col min="4353" max="4353" width="5.7109375" style="63" customWidth="1"/>
    <col min="4354" max="4355" width="22.7109375" style="63" customWidth="1"/>
    <col min="4356" max="4356" width="23.140625" style="63" customWidth="1"/>
    <col min="4357" max="4361" width="16.85546875" style="63" customWidth="1"/>
    <col min="4362" max="4362" width="22" style="63" customWidth="1"/>
    <col min="4363" max="4363" width="16.85546875" style="63" bestFit="1" customWidth="1"/>
    <col min="4364" max="4598" width="9.140625" style="63" customWidth="1"/>
    <col min="4599" max="4599" width="5.7109375" style="63" customWidth="1"/>
    <col min="4600" max="4600" width="21.7109375" style="63" customWidth="1"/>
    <col min="4601" max="4601" width="19.7109375" style="63" customWidth="1"/>
    <col min="4602" max="4602" width="10.42578125" style="63" customWidth="1"/>
    <col min="4603" max="4603" width="10.28515625" style="63" customWidth="1"/>
    <col min="4604" max="4608" width="10.5703125" style="63"/>
    <col min="4609" max="4609" width="5.7109375" style="63" customWidth="1"/>
    <col min="4610" max="4611" width="22.7109375" style="63" customWidth="1"/>
    <col min="4612" max="4612" width="23.140625" style="63" customWidth="1"/>
    <col min="4613" max="4617" width="16.85546875" style="63" customWidth="1"/>
    <col min="4618" max="4618" width="22" style="63" customWidth="1"/>
    <col min="4619" max="4619" width="16.85546875" style="63" bestFit="1" customWidth="1"/>
    <col min="4620" max="4854" width="9.140625" style="63" customWidth="1"/>
    <col min="4855" max="4855" width="5.7109375" style="63" customWidth="1"/>
    <col min="4856" max="4856" width="21.7109375" style="63" customWidth="1"/>
    <col min="4857" max="4857" width="19.7109375" style="63" customWidth="1"/>
    <col min="4858" max="4858" width="10.42578125" style="63" customWidth="1"/>
    <col min="4859" max="4859" width="10.28515625" style="63" customWidth="1"/>
    <col min="4860" max="4864" width="10.5703125" style="63"/>
    <col min="4865" max="4865" width="5.7109375" style="63" customWidth="1"/>
    <col min="4866" max="4867" width="22.7109375" style="63" customWidth="1"/>
    <col min="4868" max="4868" width="23.140625" style="63" customWidth="1"/>
    <col min="4869" max="4873" width="16.85546875" style="63" customWidth="1"/>
    <col min="4874" max="4874" width="22" style="63" customWidth="1"/>
    <col min="4875" max="4875" width="16.85546875" style="63" bestFit="1" customWidth="1"/>
    <col min="4876" max="5110" width="9.140625" style="63" customWidth="1"/>
    <col min="5111" max="5111" width="5.7109375" style="63" customWidth="1"/>
    <col min="5112" max="5112" width="21.7109375" style="63" customWidth="1"/>
    <col min="5113" max="5113" width="19.7109375" style="63" customWidth="1"/>
    <col min="5114" max="5114" width="10.42578125" style="63" customWidth="1"/>
    <col min="5115" max="5115" width="10.28515625" style="63" customWidth="1"/>
    <col min="5116" max="5120" width="10.5703125" style="63"/>
    <col min="5121" max="5121" width="5.7109375" style="63" customWidth="1"/>
    <col min="5122" max="5123" width="22.7109375" style="63" customWidth="1"/>
    <col min="5124" max="5124" width="23.140625" style="63" customWidth="1"/>
    <col min="5125" max="5129" width="16.85546875" style="63" customWidth="1"/>
    <col min="5130" max="5130" width="22" style="63" customWidth="1"/>
    <col min="5131" max="5131" width="16.85546875" style="63" bestFit="1" customWidth="1"/>
    <col min="5132" max="5366" width="9.140625" style="63" customWidth="1"/>
    <col min="5367" max="5367" width="5.7109375" style="63" customWidth="1"/>
    <col min="5368" max="5368" width="21.7109375" style="63" customWidth="1"/>
    <col min="5369" max="5369" width="19.7109375" style="63" customWidth="1"/>
    <col min="5370" max="5370" width="10.42578125" style="63" customWidth="1"/>
    <col min="5371" max="5371" width="10.28515625" style="63" customWidth="1"/>
    <col min="5372" max="5376" width="10.5703125" style="63"/>
    <col min="5377" max="5377" width="5.7109375" style="63" customWidth="1"/>
    <col min="5378" max="5379" width="22.7109375" style="63" customWidth="1"/>
    <col min="5380" max="5380" width="23.140625" style="63" customWidth="1"/>
    <col min="5381" max="5385" width="16.85546875" style="63" customWidth="1"/>
    <col min="5386" max="5386" width="22" style="63" customWidth="1"/>
    <col min="5387" max="5387" width="16.85546875" style="63" bestFit="1" customWidth="1"/>
    <col min="5388" max="5622" width="9.140625" style="63" customWidth="1"/>
    <col min="5623" max="5623" width="5.7109375" style="63" customWidth="1"/>
    <col min="5624" max="5624" width="21.7109375" style="63" customWidth="1"/>
    <col min="5625" max="5625" width="19.7109375" style="63" customWidth="1"/>
    <col min="5626" max="5626" width="10.42578125" style="63" customWidth="1"/>
    <col min="5627" max="5627" width="10.28515625" style="63" customWidth="1"/>
    <col min="5628" max="5632" width="10.5703125" style="63"/>
    <col min="5633" max="5633" width="5.7109375" style="63" customWidth="1"/>
    <col min="5634" max="5635" width="22.7109375" style="63" customWidth="1"/>
    <col min="5636" max="5636" width="23.140625" style="63" customWidth="1"/>
    <col min="5637" max="5641" width="16.85546875" style="63" customWidth="1"/>
    <col min="5642" max="5642" width="22" style="63" customWidth="1"/>
    <col min="5643" max="5643" width="16.85546875" style="63" bestFit="1" customWidth="1"/>
    <col min="5644" max="5878" width="9.140625" style="63" customWidth="1"/>
    <col min="5879" max="5879" width="5.7109375" style="63" customWidth="1"/>
    <col min="5880" max="5880" width="21.7109375" style="63" customWidth="1"/>
    <col min="5881" max="5881" width="19.7109375" style="63" customWidth="1"/>
    <col min="5882" max="5882" width="10.42578125" style="63" customWidth="1"/>
    <col min="5883" max="5883" width="10.28515625" style="63" customWidth="1"/>
    <col min="5884" max="5888" width="10.5703125" style="63"/>
    <col min="5889" max="5889" width="5.7109375" style="63" customWidth="1"/>
    <col min="5890" max="5891" width="22.7109375" style="63" customWidth="1"/>
    <col min="5892" max="5892" width="23.140625" style="63" customWidth="1"/>
    <col min="5893" max="5897" width="16.85546875" style="63" customWidth="1"/>
    <col min="5898" max="5898" width="22" style="63" customWidth="1"/>
    <col min="5899" max="5899" width="16.85546875" style="63" bestFit="1" customWidth="1"/>
    <col min="5900" max="6134" width="9.140625" style="63" customWidth="1"/>
    <col min="6135" max="6135" width="5.7109375" style="63" customWidth="1"/>
    <col min="6136" max="6136" width="21.7109375" style="63" customWidth="1"/>
    <col min="6137" max="6137" width="19.7109375" style="63" customWidth="1"/>
    <col min="6138" max="6138" width="10.42578125" style="63" customWidth="1"/>
    <col min="6139" max="6139" width="10.28515625" style="63" customWidth="1"/>
    <col min="6140" max="6144" width="10.5703125" style="63"/>
    <col min="6145" max="6145" width="5.7109375" style="63" customWidth="1"/>
    <col min="6146" max="6147" width="22.7109375" style="63" customWidth="1"/>
    <col min="6148" max="6148" width="23.140625" style="63" customWidth="1"/>
    <col min="6149" max="6153" width="16.85546875" style="63" customWidth="1"/>
    <col min="6154" max="6154" width="22" style="63" customWidth="1"/>
    <col min="6155" max="6155" width="16.85546875" style="63" bestFit="1" customWidth="1"/>
    <col min="6156" max="6390" width="9.140625" style="63" customWidth="1"/>
    <col min="6391" max="6391" width="5.7109375" style="63" customWidth="1"/>
    <col min="6392" max="6392" width="21.7109375" style="63" customWidth="1"/>
    <col min="6393" max="6393" width="19.7109375" style="63" customWidth="1"/>
    <col min="6394" max="6394" width="10.42578125" style="63" customWidth="1"/>
    <col min="6395" max="6395" width="10.28515625" style="63" customWidth="1"/>
    <col min="6396" max="6400" width="10.5703125" style="63"/>
    <col min="6401" max="6401" width="5.7109375" style="63" customWidth="1"/>
    <col min="6402" max="6403" width="22.7109375" style="63" customWidth="1"/>
    <col min="6404" max="6404" width="23.140625" style="63" customWidth="1"/>
    <col min="6405" max="6409" width="16.85546875" style="63" customWidth="1"/>
    <col min="6410" max="6410" width="22" style="63" customWidth="1"/>
    <col min="6411" max="6411" width="16.85546875" style="63" bestFit="1" customWidth="1"/>
    <col min="6412" max="6646" width="9.140625" style="63" customWidth="1"/>
    <col min="6647" max="6647" width="5.7109375" style="63" customWidth="1"/>
    <col min="6648" max="6648" width="21.7109375" style="63" customWidth="1"/>
    <col min="6649" max="6649" width="19.7109375" style="63" customWidth="1"/>
    <col min="6650" max="6650" width="10.42578125" style="63" customWidth="1"/>
    <col min="6651" max="6651" width="10.28515625" style="63" customWidth="1"/>
    <col min="6652" max="6656" width="10.5703125" style="63"/>
    <col min="6657" max="6657" width="5.7109375" style="63" customWidth="1"/>
    <col min="6658" max="6659" width="22.7109375" style="63" customWidth="1"/>
    <col min="6660" max="6660" width="23.140625" style="63" customWidth="1"/>
    <col min="6661" max="6665" width="16.85546875" style="63" customWidth="1"/>
    <col min="6666" max="6666" width="22" style="63" customWidth="1"/>
    <col min="6667" max="6667" width="16.85546875" style="63" bestFit="1" customWidth="1"/>
    <col min="6668" max="6902" width="9.140625" style="63" customWidth="1"/>
    <col min="6903" max="6903" width="5.7109375" style="63" customWidth="1"/>
    <col min="6904" max="6904" width="21.7109375" style="63" customWidth="1"/>
    <col min="6905" max="6905" width="19.7109375" style="63" customWidth="1"/>
    <col min="6906" max="6906" width="10.42578125" style="63" customWidth="1"/>
    <col min="6907" max="6907" width="10.28515625" style="63" customWidth="1"/>
    <col min="6908" max="6912" width="10.5703125" style="63"/>
    <col min="6913" max="6913" width="5.7109375" style="63" customWidth="1"/>
    <col min="6914" max="6915" width="22.7109375" style="63" customWidth="1"/>
    <col min="6916" max="6916" width="23.140625" style="63" customWidth="1"/>
    <col min="6917" max="6921" width="16.85546875" style="63" customWidth="1"/>
    <col min="6922" max="6922" width="22" style="63" customWidth="1"/>
    <col min="6923" max="6923" width="16.85546875" style="63" bestFit="1" customWidth="1"/>
    <col min="6924" max="7158" width="9.140625" style="63" customWidth="1"/>
    <col min="7159" max="7159" width="5.7109375" style="63" customWidth="1"/>
    <col min="7160" max="7160" width="21.7109375" style="63" customWidth="1"/>
    <col min="7161" max="7161" width="19.7109375" style="63" customWidth="1"/>
    <col min="7162" max="7162" width="10.42578125" style="63" customWidth="1"/>
    <col min="7163" max="7163" width="10.28515625" style="63" customWidth="1"/>
    <col min="7164" max="7168" width="10.5703125" style="63"/>
    <col min="7169" max="7169" width="5.7109375" style="63" customWidth="1"/>
    <col min="7170" max="7171" width="22.7109375" style="63" customWidth="1"/>
    <col min="7172" max="7172" width="23.140625" style="63" customWidth="1"/>
    <col min="7173" max="7177" width="16.85546875" style="63" customWidth="1"/>
    <col min="7178" max="7178" width="22" style="63" customWidth="1"/>
    <col min="7179" max="7179" width="16.85546875" style="63" bestFit="1" customWidth="1"/>
    <col min="7180" max="7414" width="9.140625" style="63" customWidth="1"/>
    <col min="7415" max="7415" width="5.7109375" style="63" customWidth="1"/>
    <col min="7416" max="7416" width="21.7109375" style="63" customWidth="1"/>
    <col min="7417" max="7417" width="19.7109375" style="63" customWidth="1"/>
    <col min="7418" max="7418" width="10.42578125" style="63" customWidth="1"/>
    <col min="7419" max="7419" width="10.28515625" style="63" customWidth="1"/>
    <col min="7420" max="7424" width="10.5703125" style="63"/>
    <col min="7425" max="7425" width="5.7109375" style="63" customWidth="1"/>
    <col min="7426" max="7427" width="22.7109375" style="63" customWidth="1"/>
    <col min="7428" max="7428" width="23.140625" style="63" customWidth="1"/>
    <col min="7429" max="7433" width="16.85546875" style="63" customWidth="1"/>
    <col min="7434" max="7434" width="22" style="63" customWidth="1"/>
    <col min="7435" max="7435" width="16.85546875" style="63" bestFit="1" customWidth="1"/>
    <col min="7436" max="7670" width="9.140625" style="63" customWidth="1"/>
    <col min="7671" max="7671" width="5.7109375" style="63" customWidth="1"/>
    <col min="7672" max="7672" width="21.7109375" style="63" customWidth="1"/>
    <col min="7673" max="7673" width="19.7109375" style="63" customWidth="1"/>
    <col min="7674" max="7674" width="10.42578125" style="63" customWidth="1"/>
    <col min="7675" max="7675" width="10.28515625" style="63" customWidth="1"/>
    <col min="7676" max="7680" width="10.5703125" style="63"/>
    <col min="7681" max="7681" width="5.7109375" style="63" customWidth="1"/>
    <col min="7682" max="7683" width="22.7109375" style="63" customWidth="1"/>
    <col min="7684" max="7684" width="23.140625" style="63" customWidth="1"/>
    <col min="7685" max="7689" width="16.85546875" style="63" customWidth="1"/>
    <col min="7690" max="7690" width="22" style="63" customWidth="1"/>
    <col min="7691" max="7691" width="16.85546875" style="63" bestFit="1" customWidth="1"/>
    <col min="7692" max="7926" width="9.140625" style="63" customWidth="1"/>
    <col min="7927" max="7927" width="5.7109375" style="63" customWidth="1"/>
    <col min="7928" max="7928" width="21.7109375" style="63" customWidth="1"/>
    <col min="7929" max="7929" width="19.7109375" style="63" customWidth="1"/>
    <col min="7930" max="7930" width="10.42578125" style="63" customWidth="1"/>
    <col min="7931" max="7931" width="10.28515625" style="63" customWidth="1"/>
    <col min="7932" max="7936" width="10.5703125" style="63"/>
    <col min="7937" max="7937" width="5.7109375" style="63" customWidth="1"/>
    <col min="7938" max="7939" width="22.7109375" style="63" customWidth="1"/>
    <col min="7940" max="7940" width="23.140625" style="63" customWidth="1"/>
    <col min="7941" max="7945" width="16.85546875" style="63" customWidth="1"/>
    <col min="7946" max="7946" width="22" style="63" customWidth="1"/>
    <col min="7947" max="7947" width="16.85546875" style="63" bestFit="1" customWidth="1"/>
    <col min="7948" max="8182" width="9.140625" style="63" customWidth="1"/>
    <col min="8183" max="8183" width="5.7109375" style="63" customWidth="1"/>
    <col min="8184" max="8184" width="21.7109375" style="63" customWidth="1"/>
    <col min="8185" max="8185" width="19.7109375" style="63" customWidth="1"/>
    <col min="8186" max="8186" width="10.42578125" style="63" customWidth="1"/>
    <col min="8187" max="8187" width="10.28515625" style="63" customWidth="1"/>
    <col min="8188" max="8192" width="10.5703125" style="63"/>
    <col min="8193" max="8193" width="5.7109375" style="63" customWidth="1"/>
    <col min="8194" max="8195" width="22.7109375" style="63" customWidth="1"/>
    <col min="8196" max="8196" width="23.140625" style="63" customWidth="1"/>
    <col min="8197" max="8201" width="16.85546875" style="63" customWidth="1"/>
    <col min="8202" max="8202" width="22" style="63" customWidth="1"/>
    <col min="8203" max="8203" width="16.85546875" style="63" bestFit="1" customWidth="1"/>
    <col min="8204" max="8438" width="9.140625" style="63" customWidth="1"/>
    <col min="8439" max="8439" width="5.7109375" style="63" customWidth="1"/>
    <col min="8440" max="8440" width="21.7109375" style="63" customWidth="1"/>
    <col min="8441" max="8441" width="19.7109375" style="63" customWidth="1"/>
    <col min="8442" max="8442" width="10.42578125" style="63" customWidth="1"/>
    <col min="8443" max="8443" width="10.28515625" style="63" customWidth="1"/>
    <col min="8444" max="8448" width="10.5703125" style="63"/>
    <col min="8449" max="8449" width="5.7109375" style="63" customWidth="1"/>
    <col min="8450" max="8451" width="22.7109375" style="63" customWidth="1"/>
    <col min="8452" max="8452" width="23.140625" style="63" customWidth="1"/>
    <col min="8453" max="8457" width="16.85546875" style="63" customWidth="1"/>
    <col min="8458" max="8458" width="22" style="63" customWidth="1"/>
    <col min="8459" max="8459" width="16.85546875" style="63" bestFit="1" customWidth="1"/>
    <col min="8460" max="8694" width="9.140625" style="63" customWidth="1"/>
    <col min="8695" max="8695" width="5.7109375" style="63" customWidth="1"/>
    <col min="8696" max="8696" width="21.7109375" style="63" customWidth="1"/>
    <col min="8697" max="8697" width="19.7109375" style="63" customWidth="1"/>
    <col min="8698" max="8698" width="10.42578125" style="63" customWidth="1"/>
    <col min="8699" max="8699" width="10.28515625" style="63" customWidth="1"/>
    <col min="8700" max="8704" width="10.5703125" style="63"/>
    <col min="8705" max="8705" width="5.7109375" style="63" customWidth="1"/>
    <col min="8706" max="8707" width="22.7109375" style="63" customWidth="1"/>
    <col min="8708" max="8708" width="23.140625" style="63" customWidth="1"/>
    <col min="8709" max="8713" width="16.85546875" style="63" customWidth="1"/>
    <col min="8714" max="8714" width="22" style="63" customWidth="1"/>
    <col min="8715" max="8715" width="16.85546875" style="63" bestFit="1" customWidth="1"/>
    <col min="8716" max="8950" width="9.140625" style="63" customWidth="1"/>
    <col min="8951" max="8951" width="5.7109375" style="63" customWidth="1"/>
    <col min="8952" max="8952" width="21.7109375" style="63" customWidth="1"/>
    <col min="8953" max="8953" width="19.7109375" style="63" customWidth="1"/>
    <col min="8954" max="8954" width="10.42578125" style="63" customWidth="1"/>
    <col min="8955" max="8955" width="10.28515625" style="63" customWidth="1"/>
    <col min="8956" max="8960" width="10.5703125" style="63"/>
    <col min="8961" max="8961" width="5.7109375" style="63" customWidth="1"/>
    <col min="8962" max="8963" width="22.7109375" style="63" customWidth="1"/>
    <col min="8964" max="8964" width="23.140625" style="63" customWidth="1"/>
    <col min="8965" max="8969" width="16.85546875" style="63" customWidth="1"/>
    <col min="8970" max="8970" width="22" style="63" customWidth="1"/>
    <col min="8971" max="8971" width="16.85546875" style="63" bestFit="1" customWidth="1"/>
    <col min="8972" max="9206" width="9.140625" style="63" customWidth="1"/>
    <col min="9207" max="9207" width="5.7109375" style="63" customWidth="1"/>
    <col min="9208" max="9208" width="21.7109375" style="63" customWidth="1"/>
    <col min="9209" max="9209" width="19.7109375" style="63" customWidth="1"/>
    <col min="9210" max="9210" width="10.42578125" style="63" customWidth="1"/>
    <col min="9211" max="9211" width="10.28515625" style="63" customWidth="1"/>
    <col min="9212" max="9216" width="10.5703125" style="63"/>
    <col min="9217" max="9217" width="5.7109375" style="63" customWidth="1"/>
    <col min="9218" max="9219" width="22.7109375" style="63" customWidth="1"/>
    <col min="9220" max="9220" width="23.140625" style="63" customWidth="1"/>
    <col min="9221" max="9225" width="16.85546875" style="63" customWidth="1"/>
    <col min="9226" max="9226" width="22" style="63" customWidth="1"/>
    <col min="9227" max="9227" width="16.85546875" style="63" bestFit="1" customWidth="1"/>
    <col min="9228" max="9462" width="9.140625" style="63" customWidth="1"/>
    <col min="9463" max="9463" width="5.7109375" style="63" customWidth="1"/>
    <col min="9464" max="9464" width="21.7109375" style="63" customWidth="1"/>
    <col min="9465" max="9465" width="19.7109375" style="63" customWidth="1"/>
    <col min="9466" max="9466" width="10.42578125" style="63" customWidth="1"/>
    <col min="9467" max="9467" width="10.28515625" style="63" customWidth="1"/>
    <col min="9468" max="9472" width="10.5703125" style="63"/>
    <col min="9473" max="9473" width="5.7109375" style="63" customWidth="1"/>
    <col min="9474" max="9475" width="22.7109375" style="63" customWidth="1"/>
    <col min="9476" max="9476" width="23.140625" style="63" customWidth="1"/>
    <col min="9477" max="9481" width="16.85546875" style="63" customWidth="1"/>
    <col min="9482" max="9482" width="22" style="63" customWidth="1"/>
    <col min="9483" max="9483" width="16.85546875" style="63" bestFit="1" customWidth="1"/>
    <col min="9484" max="9718" width="9.140625" style="63" customWidth="1"/>
    <col min="9719" max="9719" width="5.7109375" style="63" customWidth="1"/>
    <col min="9720" max="9720" width="21.7109375" style="63" customWidth="1"/>
    <col min="9721" max="9721" width="19.7109375" style="63" customWidth="1"/>
    <col min="9722" max="9722" width="10.42578125" style="63" customWidth="1"/>
    <col min="9723" max="9723" width="10.28515625" style="63" customWidth="1"/>
    <col min="9724" max="9728" width="10.5703125" style="63"/>
    <col min="9729" max="9729" width="5.7109375" style="63" customWidth="1"/>
    <col min="9730" max="9731" width="22.7109375" style="63" customWidth="1"/>
    <col min="9732" max="9732" width="23.140625" style="63" customWidth="1"/>
    <col min="9733" max="9737" width="16.85546875" style="63" customWidth="1"/>
    <col min="9738" max="9738" width="22" style="63" customWidth="1"/>
    <col min="9739" max="9739" width="16.85546875" style="63" bestFit="1" customWidth="1"/>
    <col min="9740" max="9974" width="9.140625" style="63" customWidth="1"/>
    <col min="9975" max="9975" width="5.7109375" style="63" customWidth="1"/>
    <col min="9976" max="9976" width="21.7109375" style="63" customWidth="1"/>
    <col min="9977" max="9977" width="19.7109375" style="63" customWidth="1"/>
    <col min="9978" max="9978" width="10.42578125" style="63" customWidth="1"/>
    <col min="9979" max="9979" width="10.28515625" style="63" customWidth="1"/>
    <col min="9980" max="9984" width="10.5703125" style="63"/>
    <col min="9985" max="9985" width="5.7109375" style="63" customWidth="1"/>
    <col min="9986" max="9987" width="22.7109375" style="63" customWidth="1"/>
    <col min="9988" max="9988" width="23.140625" style="63" customWidth="1"/>
    <col min="9989" max="9993" width="16.85546875" style="63" customWidth="1"/>
    <col min="9994" max="9994" width="22" style="63" customWidth="1"/>
    <col min="9995" max="9995" width="16.85546875" style="63" bestFit="1" customWidth="1"/>
    <col min="9996" max="10230" width="9.140625" style="63" customWidth="1"/>
    <col min="10231" max="10231" width="5.7109375" style="63" customWidth="1"/>
    <col min="10232" max="10232" width="21.7109375" style="63" customWidth="1"/>
    <col min="10233" max="10233" width="19.7109375" style="63" customWidth="1"/>
    <col min="10234" max="10234" width="10.42578125" style="63" customWidth="1"/>
    <col min="10235" max="10235" width="10.28515625" style="63" customWidth="1"/>
    <col min="10236" max="10240" width="10.5703125" style="63"/>
    <col min="10241" max="10241" width="5.7109375" style="63" customWidth="1"/>
    <col min="10242" max="10243" width="22.7109375" style="63" customWidth="1"/>
    <col min="10244" max="10244" width="23.140625" style="63" customWidth="1"/>
    <col min="10245" max="10249" width="16.85546875" style="63" customWidth="1"/>
    <col min="10250" max="10250" width="22" style="63" customWidth="1"/>
    <col min="10251" max="10251" width="16.85546875" style="63" bestFit="1" customWidth="1"/>
    <col min="10252" max="10486" width="9.140625" style="63" customWidth="1"/>
    <col min="10487" max="10487" width="5.7109375" style="63" customWidth="1"/>
    <col min="10488" max="10488" width="21.7109375" style="63" customWidth="1"/>
    <col min="10489" max="10489" width="19.7109375" style="63" customWidth="1"/>
    <col min="10490" max="10490" width="10.42578125" style="63" customWidth="1"/>
    <col min="10491" max="10491" width="10.28515625" style="63" customWidth="1"/>
    <col min="10492" max="10496" width="10.5703125" style="63"/>
    <col min="10497" max="10497" width="5.7109375" style="63" customWidth="1"/>
    <col min="10498" max="10499" width="22.7109375" style="63" customWidth="1"/>
    <col min="10500" max="10500" width="23.140625" style="63" customWidth="1"/>
    <col min="10501" max="10505" width="16.85546875" style="63" customWidth="1"/>
    <col min="10506" max="10506" width="22" style="63" customWidth="1"/>
    <col min="10507" max="10507" width="16.85546875" style="63" bestFit="1" customWidth="1"/>
    <col min="10508" max="10742" width="9.140625" style="63" customWidth="1"/>
    <col min="10743" max="10743" width="5.7109375" style="63" customWidth="1"/>
    <col min="10744" max="10744" width="21.7109375" style="63" customWidth="1"/>
    <col min="10745" max="10745" width="19.7109375" style="63" customWidth="1"/>
    <col min="10746" max="10746" width="10.42578125" style="63" customWidth="1"/>
    <col min="10747" max="10747" width="10.28515625" style="63" customWidth="1"/>
    <col min="10748" max="10752" width="10.5703125" style="63"/>
    <col min="10753" max="10753" width="5.7109375" style="63" customWidth="1"/>
    <col min="10754" max="10755" width="22.7109375" style="63" customWidth="1"/>
    <col min="10756" max="10756" width="23.140625" style="63" customWidth="1"/>
    <col min="10757" max="10761" width="16.85546875" style="63" customWidth="1"/>
    <col min="10762" max="10762" width="22" style="63" customWidth="1"/>
    <col min="10763" max="10763" width="16.85546875" style="63" bestFit="1" customWidth="1"/>
    <col min="10764" max="10998" width="9.140625" style="63" customWidth="1"/>
    <col min="10999" max="10999" width="5.7109375" style="63" customWidth="1"/>
    <col min="11000" max="11000" width="21.7109375" style="63" customWidth="1"/>
    <col min="11001" max="11001" width="19.7109375" style="63" customWidth="1"/>
    <col min="11002" max="11002" width="10.42578125" style="63" customWidth="1"/>
    <col min="11003" max="11003" width="10.28515625" style="63" customWidth="1"/>
    <col min="11004" max="11008" width="10.5703125" style="63"/>
    <col min="11009" max="11009" width="5.7109375" style="63" customWidth="1"/>
    <col min="11010" max="11011" width="22.7109375" style="63" customWidth="1"/>
    <col min="11012" max="11012" width="23.140625" style="63" customWidth="1"/>
    <col min="11013" max="11017" width="16.85546875" style="63" customWidth="1"/>
    <col min="11018" max="11018" width="22" style="63" customWidth="1"/>
    <col min="11019" max="11019" width="16.85546875" style="63" bestFit="1" customWidth="1"/>
    <col min="11020" max="11254" width="9.140625" style="63" customWidth="1"/>
    <col min="11255" max="11255" width="5.7109375" style="63" customWidth="1"/>
    <col min="11256" max="11256" width="21.7109375" style="63" customWidth="1"/>
    <col min="11257" max="11257" width="19.7109375" style="63" customWidth="1"/>
    <col min="11258" max="11258" width="10.42578125" style="63" customWidth="1"/>
    <col min="11259" max="11259" width="10.28515625" style="63" customWidth="1"/>
    <col min="11260" max="11264" width="10.5703125" style="63"/>
    <col min="11265" max="11265" width="5.7109375" style="63" customWidth="1"/>
    <col min="11266" max="11267" width="22.7109375" style="63" customWidth="1"/>
    <col min="11268" max="11268" width="23.140625" style="63" customWidth="1"/>
    <col min="11269" max="11273" width="16.85546875" style="63" customWidth="1"/>
    <col min="11274" max="11274" width="22" style="63" customWidth="1"/>
    <col min="11275" max="11275" width="16.85546875" style="63" bestFit="1" customWidth="1"/>
    <col min="11276" max="11510" width="9.140625" style="63" customWidth="1"/>
    <col min="11511" max="11511" width="5.7109375" style="63" customWidth="1"/>
    <col min="11512" max="11512" width="21.7109375" style="63" customWidth="1"/>
    <col min="11513" max="11513" width="19.7109375" style="63" customWidth="1"/>
    <col min="11514" max="11514" width="10.42578125" style="63" customWidth="1"/>
    <col min="11515" max="11515" width="10.28515625" style="63" customWidth="1"/>
    <col min="11516" max="11520" width="10.5703125" style="63"/>
    <col min="11521" max="11521" width="5.7109375" style="63" customWidth="1"/>
    <col min="11522" max="11523" width="22.7109375" style="63" customWidth="1"/>
    <col min="11524" max="11524" width="23.140625" style="63" customWidth="1"/>
    <col min="11525" max="11529" width="16.85546875" style="63" customWidth="1"/>
    <col min="11530" max="11530" width="22" style="63" customWidth="1"/>
    <col min="11531" max="11531" width="16.85546875" style="63" bestFit="1" customWidth="1"/>
    <col min="11532" max="11766" width="9.140625" style="63" customWidth="1"/>
    <col min="11767" max="11767" width="5.7109375" style="63" customWidth="1"/>
    <col min="11768" max="11768" width="21.7109375" style="63" customWidth="1"/>
    <col min="11769" max="11769" width="19.7109375" style="63" customWidth="1"/>
    <col min="11770" max="11770" width="10.42578125" style="63" customWidth="1"/>
    <col min="11771" max="11771" width="10.28515625" style="63" customWidth="1"/>
    <col min="11772" max="11776" width="10.5703125" style="63"/>
    <col min="11777" max="11777" width="5.7109375" style="63" customWidth="1"/>
    <col min="11778" max="11779" width="22.7109375" style="63" customWidth="1"/>
    <col min="11780" max="11780" width="23.140625" style="63" customWidth="1"/>
    <col min="11781" max="11785" width="16.85546875" style="63" customWidth="1"/>
    <col min="11786" max="11786" width="22" style="63" customWidth="1"/>
    <col min="11787" max="11787" width="16.85546875" style="63" bestFit="1" customWidth="1"/>
    <col min="11788" max="12022" width="9.140625" style="63" customWidth="1"/>
    <col min="12023" max="12023" width="5.7109375" style="63" customWidth="1"/>
    <col min="12024" max="12024" width="21.7109375" style="63" customWidth="1"/>
    <col min="12025" max="12025" width="19.7109375" style="63" customWidth="1"/>
    <col min="12026" max="12026" width="10.42578125" style="63" customWidth="1"/>
    <col min="12027" max="12027" width="10.28515625" style="63" customWidth="1"/>
    <col min="12028" max="12032" width="10.5703125" style="63"/>
    <col min="12033" max="12033" width="5.7109375" style="63" customWidth="1"/>
    <col min="12034" max="12035" width="22.7109375" style="63" customWidth="1"/>
    <col min="12036" max="12036" width="23.140625" style="63" customWidth="1"/>
    <col min="12037" max="12041" width="16.85546875" style="63" customWidth="1"/>
    <col min="12042" max="12042" width="22" style="63" customWidth="1"/>
    <col min="12043" max="12043" width="16.85546875" style="63" bestFit="1" customWidth="1"/>
    <col min="12044" max="12278" width="9.140625" style="63" customWidth="1"/>
    <col min="12279" max="12279" width="5.7109375" style="63" customWidth="1"/>
    <col min="12280" max="12280" width="21.7109375" style="63" customWidth="1"/>
    <col min="12281" max="12281" width="19.7109375" style="63" customWidth="1"/>
    <col min="12282" max="12282" width="10.42578125" style="63" customWidth="1"/>
    <col min="12283" max="12283" width="10.28515625" style="63" customWidth="1"/>
    <col min="12284" max="12288" width="10.5703125" style="63"/>
    <col min="12289" max="12289" width="5.7109375" style="63" customWidth="1"/>
    <col min="12290" max="12291" width="22.7109375" style="63" customWidth="1"/>
    <col min="12292" max="12292" width="23.140625" style="63" customWidth="1"/>
    <col min="12293" max="12297" width="16.85546875" style="63" customWidth="1"/>
    <col min="12298" max="12298" width="22" style="63" customWidth="1"/>
    <col min="12299" max="12299" width="16.85546875" style="63" bestFit="1" customWidth="1"/>
    <col min="12300" max="12534" width="9.140625" style="63" customWidth="1"/>
    <col min="12535" max="12535" width="5.7109375" style="63" customWidth="1"/>
    <col min="12536" max="12536" width="21.7109375" style="63" customWidth="1"/>
    <col min="12537" max="12537" width="19.7109375" style="63" customWidth="1"/>
    <col min="12538" max="12538" width="10.42578125" style="63" customWidth="1"/>
    <col min="12539" max="12539" width="10.28515625" style="63" customWidth="1"/>
    <col min="12540" max="12544" width="10.5703125" style="63"/>
    <col min="12545" max="12545" width="5.7109375" style="63" customWidth="1"/>
    <col min="12546" max="12547" width="22.7109375" style="63" customWidth="1"/>
    <col min="12548" max="12548" width="23.140625" style="63" customWidth="1"/>
    <col min="12549" max="12553" width="16.85546875" style="63" customWidth="1"/>
    <col min="12554" max="12554" width="22" style="63" customWidth="1"/>
    <col min="12555" max="12555" width="16.85546875" style="63" bestFit="1" customWidth="1"/>
    <col min="12556" max="12790" width="9.140625" style="63" customWidth="1"/>
    <col min="12791" max="12791" width="5.7109375" style="63" customWidth="1"/>
    <col min="12792" max="12792" width="21.7109375" style="63" customWidth="1"/>
    <col min="12793" max="12793" width="19.7109375" style="63" customWidth="1"/>
    <col min="12794" max="12794" width="10.42578125" style="63" customWidth="1"/>
    <col min="12795" max="12795" width="10.28515625" style="63" customWidth="1"/>
    <col min="12796" max="12800" width="10.5703125" style="63"/>
    <col min="12801" max="12801" width="5.7109375" style="63" customWidth="1"/>
    <col min="12802" max="12803" width="22.7109375" style="63" customWidth="1"/>
    <col min="12804" max="12804" width="23.140625" style="63" customWidth="1"/>
    <col min="12805" max="12809" width="16.85546875" style="63" customWidth="1"/>
    <col min="12810" max="12810" width="22" style="63" customWidth="1"/>
    <col min="12811" max="12811" width="16.85546875" style="63" bestFit="1" customWidth="1"/>
    <col min="12812" max="13046" width="9.140625" style="63" customWidth="1"/>
    <col min="13047" max="13047" width="5.7109375" style="63" customWidth="1"/>
    <col min="13048" max="13048" width="21.7109375" style="63" customWidth="1"/>
    <col min="13049" max="13049" width="19.7109375" style="63" customWidth="1"/>
    <col min="13050" max="13050" width="10.42578125" style="63" customWidth="1"/>
    <col min="13051" max="13051" width="10.28515625" style="63" customWidth="1"/>
    <col min="13052" max="13056" width="10.5703125" style="63"/>
    <col min="13057" max="13057" width="5.7109375" style="63" customWidth="1"/>
    <col min="13058" max="13059" width="22.7109375" style="63" customWidth="1"/>
    <col min="13060" max="13060" width="23.140625" style="63" customWidth="1"/>
    <col min="13061" max="13065" width="16.85546875" style="63" customWidth="1"/>
    <col min="13066" max="13066" width="22" style="63" customWidth="1"/>
    <col min="13067" max="13067" width="16.85546875" style="63" bestFit="1" customWidth="1"/>
    <col min="13068" max="13302" width="9.140625" style="63" customWidth="1"/>
    <col min="13303" max="13303" width="5.7109375" style="63" customWidth="1"/>
    <col min="13304" max="13304" width="21.7109375" style="63" customWidth="1"/>
    <col min="13305" max="13305" width="19.7109375" style="63" customWidth="1"/>
    <col min="13306" max="13306" width="10.42578125" style="63" customWidth="1"/>
    <col min="13307" max="13307" width="10.28515625" style="63" customWidth="1"/>
    <col min="13308" max="13312" width="10.5703125" style="63"/>
    <col min="13313" max="13313" width="5.7109375" style="63" customWidth="1"/>
    <col min="13314" max="13315" width="22.7109375" style="63" customWidth="1"/>
    <col min="13316" max="13316" width="23.140625" style="63" customWidth="1"/>
    <col min="13317" max="13321" width="16.85546875" style="63" customWidth="1"/>
    <col min="13322" max="13322" width="22" style="63" customWidth="1"/>
    <col min="13323" max="13323" width="16.85546875" style="63" bestFit="1" customWidth="1"/>
    <col min="13324" max="13558" width="9.140625" style="63" customWidth="1"/>
    <col min="13559" max="13559" width="5.7109375" style="63" customWidth="1"/>
    <col min="13560" max="13560" width="21.7109375" style="63" customWidth="1"/>
    <col min="13561" max="13561" width="19.7109375" style="63" customWidth="1"/>
    <col min="13562" max="13562" width="10.42578125" style="63" customWidth="1"/>
    <col min="13563" max="13563" width="10.28515625" style="63" customWidth="1"/>
    <col min="13564" max="13568" width="10.5703125" style="63"/>
    <col min="13569" max="13569" width="5.7109375" style="63" customWidth="1"/>
    <col min="13570" max="13571" width="22.7109375" style="63" customWidth="1"/>
    <col min="13572" max="13572" width="23.140625" style="63" customWidth="1"/>
    <col min="13573" max="13577" width="16.85546875" style="63" customWidth="1"/>
    <col min="13578" max="13578" width="22" style="63" customWidth="1"/>
    <col min="13579" max="13579" width="16.85546875" style="63" bestFit="1" customWidth="1"/>
    <col min="13580" max="13814" width="9.140625" style="63" customWidth="1"/>
    <col min="13815" max="13815" width="5.7109375" style="63" customWidth="1"/>
    <col min="13816" max="13816" width="21.7109375" style="63" customWidth="1"/>
    <col min="13817" max="13817" width="19.7109375" style="63" customWidth="1"/>
    <col min="13818" max="13818" width="10.42578125" style="63" customWidth="1"/>
    <col min="13819" max="13819" width="10.28515625" style="63" customWidth="1"/>
    <col min="13820" max="13824" width="10.5703125" style="63"/>
    <col min="13825" max="13825" width="5.7109375" style="63" customWidth="1"/>
    <col min="13826" max="13827" width="22.7109375" style="63" customWidth="1"/>
    <col min="13828" max="13828" width="23.140625" style="63" customWidth="1"/>
    <col min="13829" max="13833" width="16.85546875" style="63" customWidth="1"/>
    <col min="13834" max="13834" width="22" style="63" customWidth="1"/>
    <col min="13835" max="13835" width="16.85546875" style="63" bestFit="1" customWidth="1"/>
    <col min="13836" max="14070" width="9.140625" style="63" customWidth="1"/>
    <col min="14071" max="14071" width="5.7109375" style="63" customWidth="1"/>
    <col min="14072" max="14072" width="21.7109375" style="63" customWidth="1"/>
    <col min="14073" max="14073" width="19.7109375" style="63" customWidth="1"/>
    <col min="14074" max="14074" width="10.42578125" style="63" customWidth="1"/>
    <col min="14075" max="14075" width="10.28515625" style="63" customWidth="1"/>
    <col min="14076" max="14080" width="10.5703125" style="63"/>
    <col min="14081" max="14081" width="5.7109375" style="63" customWidth="1"/>
    <col min="14082" max="14083" width="22.7109375" style="63" customWidth="1"/>
    <col min="14084" max="14084" width="23.140625" style="63" customWidth="1"/>
    <col min="14085" max="14089" width="16.85546875" style="63" customWidth="1"/>
    <col min="14090" max="14090" width="22" style="63" customWidth="1"/>
    <col min="14091" max="14091" width="16.85546875" style="63" bestFit="1" customWidth="1"/>
    <col min="14092" max="14326" width="9.140625" style="63" customWidth="1"/>
    <col min="14327" max="14327" width="5.7109375" style="63" customWidth="1"/>
    <col min="14328" max="14328" width="21.7109375" style="63" customWidth="1"/>
    <col min="14329" max="14329" width="19.7109375" style="63" customWidth="1"/>
    <col min="14330" max="14330" width="10.42578125" style="63" customWidth="1"/>
    <col min="14331" max="14331" width="10.28515625" style="63" customWidth="1"/>
    <col min="14332" max="14336" width="10.5703125" style="63"/>
    <col min="14337" max="14337" width="5.7109375" style="63" customWidth="1"/>
    <col min="14338" max="14339" width="22.7109375" style="63" customWidth="1"/>
    <col min="14340" max="14340" width="23.140625" style="63" customWidth="1"/>
    <col min="14341" max="14345" width="16.85546875" style="63" customWidth="1"/>
    <col min="14346" max="14346" width="22" style="63" customWidth="1"/>
    <col min="14347" max="14347" width="16.85546875" style="63" bestFit="1" customWidth="1"/>
    <col min="14348" max="14582" width="9.140625" style="63" customWidth="1"/>
    <col min="14583" max="14583" width="5.7109375" style="63" customWidth="1"/>
    <col min="14584" max="14584" width="21.7109375" style="63" customWidth="1"/>
    <col min="14585" max="14585" width="19.7109375" style="63" customWidth="1"/>
    <col min="14586" max="14586" width="10.42578125" style="63" customWidth="1"/>
    <col min="14587" max="14587" width="10.28515625" style="63" customWidth="1"/>
    <col min="14588" max="14592" width="10.5703125" style="63"/>
    <col min="14593" max="14593" width="5.7109375" style="63" customWidth="1"/>
    <col min="14594" max="14595" width="22.7109375" style="63" customWidth="1"/>
    <col min="14596" max="14596" width="23.140625" style="63" customWidth="1"/>
    <col min="14597" max="14601" width="16.85546875" style="63" customWidth="1"/>
    <col min="14602" max="14602" width="22" style="63" customWidth="1"/>
    <col min="14603" max="14603" width="16.85546875" style="63" bestFit="1" customWidth="1"/>
    <col min="14604" max="14838" width="9.140625" style="63" customWidth="1"/>
    <col min="14839" max="14839" width="5.7109375" style="63" customWidth="1"/>
    <col min="14840" max="14840" width="21.7109375" style="63" customWidth="1"/>
    <col min="14841" max="14841" width="19.7109375" style="63" customWidth="1"/>
    <col min="14842" max="14842" width="10.42578125" style="63" customWidth="1"/>
    <col min="14843" max="14843" width="10.28515625" style="63" customWidth="1"/>
    <col min="14844" max="14848" width="10.5703125" style="63"/>
    <col min="14849" max="14849" width="5.7109375" style="63" customWidth="1"/>
    <col min="14850" max="14851" width="22.7109375" style="63" customWidth="1"/>
    <col min="14852" max="14852" width="23.140625" style="63" customWidth="1"/>
    <col min="14853" max="14857" width="16.85546875" style="63" customWidth="1"/>
    <col min="14858" max="14858" width="22" style="63" customWidth="1"/>
    <col min="14859" max="14859" width="16.85546875" style="63" bestFit="1" customWidth="1"/>
    <col min="14860" max="15094" width="9.140625" style="63" customWidth="1"/>
    <col min="15095" max="15095" width="5.7109375" style="63" customWidth="1"/>
    <col min="15096" max="15096" width="21.7109375" style="63" customWidth="1"/>
    <col min="15097" max="15097" width="19.7109375" style="63" customWidth="1"/>
    <col min="15098" max="15098" width="10.42578125" style="63" customWidth="1"/>
    <col min="15099" max="15099" width="10.28515625" style="63" customWidth="1"/>
    <col min="15100" max="15104" width="10.5703125" style="63"/>
    <col min="15105" max="15105" width="5.7109375" style="63" customWidth="1"/>
    <col min="15106" max="15107" width="22.7109375" style="63" customWidth="1"/>
    <col min="15108" max="15108" width="23.140625" style="63" customWidth="1"/>
    <col min="15109" max="15113" width="16.85546875" style="63" customWidth="1"/>
    <col min="15114" max="15114" width="22" style="63" customWidth="1"/>
    <col min="15115" max="15115" width="16.85546875" style="63" bestFit="1" customWidth="1"/>
    <col min="15116" max="15350" width="9.140625" style="63" customWidth="1"/>
    <col min="15351" max="15351" width="5.7109375" style="63" customWidth="1"/>
    <col min="15352" max="15352" width="21.7109375" style="63" customWidth="1"/>
    <col min="15353" max="15353" width="19.7109375" style="63" customWidth="1"/>
    <col min="15354" max="15354" width="10.42578125" style="63" customWidth="1"/>
    <col min="15355" max="15355" width="10.28515625" style="63" customWidth="1"/>
    <col min="15356" max="15360" width="10.5703125" style="63"/>
    <col min="15361" max="15361" width="5.7109375" style="63" customWidth="1"/>
    <col min="15362" max="15363" width="22.7109375" style="63" customWidth="1"/>
    <col min="15364" max="15364" width="23.140625" style="63" customWidth="1"/>
    <col min="15365" max="15369" width="16.85546875" style="63" customWidth="1"/>
    <col min="15370" max="15370" width="22" style="63" customWidth="1"/>
    <col min="15371" max="15371" width="16.85546875" style="63" bestFit="1" customWidth="1"/>
    <col min="15372" max="15606" width="9.140625" style="63" customWidth="1"/>
    <col min="15607" max="15607" width="5.7109375" style="63" customWidth="1"/>
    <col min="15608" max="15608" width="21.7109375" style="63" customWidth="1"/>
    <col min="15609" max="15609" width="19.7109375" style="63" customWidth="1"/>
    <col min="15610" max="15610" width="10.42578125" style="63" customWidth="1"/>
    <col min="15611" max="15611" width="10.28515625" style="63" customWidth="1"/>
    <col min="15612" max="15616" width="10.5703125" style="63"/>
    <col min="15617" max="15617" width="5.7109375" style="63" customWidth="1"/>
    <col min="15618" max="15619" width="22.7109375" style="63" customWidth="1"/>
    <col min="15620" max="15620" width="23.140625" style="63" customWidth="1"/>
    <col min="15621" max="15625" width="16.85546875" style="63" customWidth="1"/>
    <col min="15626" max="15626" width="22" style="63" customWidth="1"/>
    <col min="15627" max="15627" width="16.85546875" style="63" bestFit="1" customWidth="1"/>
    <col min="15628" max="15862" width="9.140625" style="63" customWidth="1"/>
    <col min="15863" max="15863" width="5.7109375" style="63" customWidth="1"/>
    <col min="15864" max="15864" width="21.7109375" style="63" customWidth="1"/>
    <col min="15865" max="15865" width="19.7109375" style="63" customWidth="1"/>
    <col min="15866" max="15866" width="10.42578125" style="63" customWidth="1"/>
    <col min="15867" max="15867" width="10.28515625" style="63" customWidth="1"/>
    <col min="15868" max="15872" width="10.5703125" style="63"/>
    <col min="15873" max="15873" width="5.7109375" style="63" customWidth="1"/>
    <col min="15874" max="15875" width="22.7109375" style="63" customWidth="1"/>
    <col min="15876" max="15876" width="23.140625" style="63" customWidth="1"/>
    <col min="15877" max="15881" width="16.85546875" style="63" customWidth="1"/>
    <col min="15882" max="15882" width="22" style="63" customWidth="1"/>
    <col min="15883" max="15883" width="16.85546875" style="63" bestFit="1" customWidth="1"/>
    <col min="15884" max="16118" width="9.140625" style="63" customWidth="1"/>
    <col min="16119" max="16119" width="5.7109375" style="63" customWidth="1"/>
    <col min="16120" max="16120" width="21.7109375" style="63" customWidth="1"/>
    <col min="16121" max="16121" width="19.7109375" style="63" customWidth="1"/>
    <col min="16122" max="16122" width="10.42578125" style="63" customWidth="1"/>
    <col min="16123" max="16123" width="10.28515625" style="63" customWidth="1"/>
    <col min="16124" max="16128" width="10.5703125" style="63"/>
    <col min="16129" max="16129" width="5.7109375" style="63" customWidth="1"/>
    <col min="16130" max="16131" width="22.7109375" style="63" customWidth="1"/>
    <col min="16132" max="16132" width="23.140625" style="63" customWidth="1"/>
    <col min="16133" max="16137" width="16.85546875" style="63" customWidth="1"/>
    <col min="16138" max="16138" width="22" style="63" customWidth="1"/>
    <col min="16139" max="16139" width="16.85546875" style="63" bestFit="1" customWidth="1"/>
    <col min="16140" max="16374" width="9.140625" style="63" customWidth="1"/>
    <col min="16375" max="16375" width="5.7109375" style="63" customWidth="1"/>
    <col min="16376" max="16376" width="21.7109375" style="63" customWidth="1"/>
    <col min="16377" max="16377" width="19.7109375" style="63" customWidth="1"/>
    <col min="16378" max="16378" width="10.42578125" style="63" customWidth="1"/>
    <col min="16379" max="16379" width="10.28515625" style="63" customWidth="1"/>
    <col min="16380" max="16384" width="10.5703125" style="63"/>
  </cols>
  <sheetData>
    <row r="1" spans="1:11" ht="15.75" x14ac:dyDescent="0.2">
      <c r="A1" s="217" t="s">
        <v>1089</v>
      </c>
    </row>
    <row r="3" spans="1:11" ht="15.75" x14ac:dyDescent="0.25">
      <c r="A3" s="1188" t="s">
        <v>1244</v>
      </c>
      <c r="B3" s="1188"/>
      <c r="C3" s="1188"/>
      <c r="D3" s="1188"/>
      <c r="E3" s="1188"/>
      <c r="F3" s="1188"/>
      <c r="G3" s="1188"/>
      <c r="H3" s="1188"/>
      <c r="I3" s="1188"/>
      <c r="J3" s="1188"/>
      <c r="K3" s="63"/>
    </row>
    <row r="4" spans="1:11" ht="15.75" x14ac:dyDescent="0.25">
      <c r="A4" s="1188" t="s">
        <v>1090</v>
      </c>
      <c r="B4" s="1188"/>
      <c r="C4" s="1188"/>
      <c r="D4" s="1188"/>
      <c r="E4" s="1188"/>
      <c r="F4" s="1188"/>
      <c r="G4" s="1188"/>
      <c r="H4" s="1188"/>
      <c r="I4" s="1188"/>
      <c r="J4" s="1188"/>
      <c r="K4" s="63"/>
    </row>
    <row r="5" spans="1:11" ht="15.75" x14ac:dyDescent="0.25">
      <c r="A5" s="160"/>
      <c r="B5" s="160"/>
      <c r="C5" s="160"/>
      <c r="D5" s="160"/>
      <c r="E5" s="427" t="str">
        <f>'1'!$E$5</f>
        <v>KABUPATEN</v>
      </c>
      <c r="F5" s="428" t="str">
        <f>'1'!$F$5</f>
        <v>BELITUNG TIMUR</v>
      </c>
      <c r="G5" s="160"/>
      <c r="H5" s="160"/>
      <c r="I5" s="427"/>
      <c r="J5" s="427"/>
      <c r="K5" s="63"/>
    </row>
    <row r="6" spans="1:11" ht="15.75" x14ac:dyDescent="0.25">
      <c r="A6" s="160"/>
      <c r="B6" s="160"/>
      <c r="C6" s="160"/>
      <c r="D6" s="160"/>
      <c r="E6" s="427" t="str">
        <f>'1'!$E$6</f>
        <v>TAHUN</v>
      </c>
      <c r="F6" s="428">
        <f>'1'!$F$6</f>
        <v>2023</v>
      </c>
      <c r="G6" s="160"/>
      <c r="H6" s="160"/>
      <c r="I6" s="427"/>
      <c r="J6" s="427"/>
      <c r="K6" s="63"/>
    </row>
    <row r="7" spans="1:11" ht="15.75" thickBot="1" x14ac:dyDescent="0.3">
      <c r="A7" s="526"/>
      <c r="B7" s="526"/>
      <c r="C7" s="526"/>
      <c r="D7" s="526"/>
      <c r="E7" s="402"/>
      <c r="F7" s="402"/>
      <c r="G7" s="402"/>
      <c r="H7" s="402"/>
      <c r="K7" s="63"/>
    </row>
    <row r="8" spans="1:11" ht="30" customHeight="1" x14ac:dyDescent="0.25">
      <c r="A8" s="1190" t="s">
        <v>2</v>
      </c>
      <c r="B8" s="1190" t="s">
        <v>253</v>
      </c>
      <c r="C8" s="1190" t="s">
        <v>407</v>
      </c>
      <c r="D8" s="1179" t="s">
        <v>764</v>
      </c>
      <c r="E8" s="1180" t="s">
        <v>765</v>
      </c>
      <c r="F8" s="1181"/>
      <c r="G8" s="1181"/>
      <c r="H8" s="1181"/>
      <c r="I8" s="1182"/>
      <c r="J8" s="1179" t="s">
        <v>766</v>
      </c>
      <c r="K8" s="67"/>
    </row>
    <row r="9" spans="1:11" ht="23.25" customHeight="1" x14ac:dyDescent="0.25">
      <c r="A9" s="1164"/>
      <c r="B9" s="1164"/>
      <c r="C9" s="1164"/>
      <c r="D9" s="1169"/>
      <c r="E9" s="1191" t="s">
        <v>541</v>
      </c>
      <c r="F9" s="1193"/>
      <c r="G9" s="1191" t="s">
        <v>542</v>
      </c>
      <c r="H9" s="1193"/>
      <c r="I9" s="1172" t="s">
        <v>543</v>
      </c>
      <c r="J9" s="1169"/>
      <c r="K9" s="67"/>
    </row>
    <row r="10" spans="1:11" ht="20.100000000000001" customHeight="1" x14ac:dyDescent="0.25">
      <c r="A10" s="1165"/>
      <c r="B10" s="1165"/>
      <c r="C10" s="1165"/>
      <c r="D10" s="1170"/>
      <c r="E10" s="581" t="s">
        <v>255</v>
      </c>
      <c r="F10" s="581" t="s">
        <v>27</v>
      </c>
      <c r="G10" s="581" t="s">
        <v>255</v>
      </c>
      <c r="H10" s="581" t="s">
        <v>27</v>
      </c>
      <c r="I10" s="1170"/>
      <c r="J10" s="1170"/>
      <c r="K10" s="67"/>
    </row>
    <row r="11" spans="1:11" s="747" customFormat="1" ht="12" x14ac:dyDescent="0.25">
      <c r="A11" s="745">
        <v>1</v>
      </c>
      <c r="B11" s="745">
        <v>2</v>
      </c>
      <c r="C11" s="745">
        <v>3</v>
      </c>
      <c r="D11" s="745">
        <v>4</v>
      </c>
      <c r="E11" s="745">
        <v>5</v>
      </c>
      <c r="F11" s="745">
        <v>6</v>
      </c>
      <c r="G11" s="745">
        <v>7</v>
      </c>
      <c r="H11" s="745">
        <v>8</v>
      </c>
      <c r="I11" s="745">
        <v>9</v>
      </c>
      <c r="J11" s="745">
        <v>10</v>
      </c>
    </row>
    <row r="12" spans="1:11" ht="20.100000000000001" customHeight="1" x14ac:dyDescent="0.25">
      <c r="A12" s="725">
        <v>1</v>
      </c>
      <c r="B12" s="93" t="str">
        <f>'9'!B9</f>
        <v>Manggar</v>
      </c>
      <c r="C12" s="93" t="str">
        <f>'9'!C9</f>
        <v>Manggar</v>
      </c>
      <c r="D12" s="221">
        <v>413</v>
      </c>
      <c r="E12" s="266">
        <v>70</v>
      </c>
      <c r="F12" s="922">
        <f>IFERROR(E12/I12*100,0)</f>
        <v>69.306930693069305</v>
      </c>
      <c r="G12" s="266">
        <v>31</v>
      </c>
      <c r="H12" s="922">
        <f>IFERROR(G12/I12*100,0)</f>
        <v>30.693069306930692</v>
      </c>
      <c r="I12" s="266">
        <f>SUM(E12,G12)</f>
        <v>101</v>
      </c>
      <c r="J12" s="221">
        <v>16</v>
      </c>
      <c r="K12" s="63"/>
    </row>
    <row r="13" spans="1:11" ht="20.100000000000001" customHeight="1" x14ac:dyDescent="0.25">
      <c r="A13" s="724">
        <v>2</v>
      </c>
      <c r="B13" s="93" t="str">
        <f>'9'!B10</f>
        <v>Damar</v>
      </c>
      <c r="C13" s="93" t="str">
        <f>'9'!C10</f>
        <v>Mengkubang</v>
      </c>
      <c r="D13" s="165">
        <v>243</v>
      </c>
      <c r="E13" s="266">
        <v>22</v>
      </c>
      <c r="F13" s="922">
        <f t="shared" ref="F13:F20" si="0">IFERROR(E13/I13*100,0)</f>
        <v>57.894736842105267</v>
      </c>
      <c r="G13" s="266">
        <v>16</v>
      </c>
      <c r="H13" s="922">
        <f t="shared" ref="H13:H20" si="1">IFERROR(G13/I13*100,0)</f>
        <v>42.105263157894733</v>
      </c>
      <c r="I13" s="266">
        <f>SUM(E13,G13)</f>
        <v>38</v>
      </c>
      <c r="J13" s="221">
        <v>7</v>
      </c>
      <c r="K13" s="63"/>
    </row>
    <row r="14" spans="1:11" ht="20.100000000000001" customHeight="1" x14ac:dyDescent="0.25">
      <c r="A14" s="724">
        <v>3</v>
      </c>
      <c r="B14" s="93" t="str">
        <f>'9'!B11</f>
        <v>Kelapa Kampit</v>
      </c>
      <c r="C14" s="93" t="str">
        <f>'9'!C11</f>
        <v>Kelapa Kampit</v>
      </c>
      <c r="D14" s="165">
        <v>141</v>
      </c>
      <c r="E14" s="266">
        <v>26</v>
      </c>
      <c r="F14" s="922">
        <f t="shared" si="0"/>
        <v>74.285714285714292</v>
      </c>
      <c r="G14" s="266">
        <v>9</v>
      </c>
      <c r="H14" s="922">
        <f t="shared" si="1"/>
        <v>25.714285714285712</v>
      </c>
      <c r="I14" s="266">
        <f t="shared" ref="I14:I18" si="2">SUM(E14,G14)</f>
        <v>35</v>
      </c>
      <c r="J14" s="221">
        <v>13</v>
      </c>
      <c r="K14" s="63"/>
    </row>
    <row r="15" spans="1:11" ht="20.100000000000001" customHeight="1" x14ac:dyDescent="0.25">
      <c r="A15" s="724">
        <v>4</v>
      </c>
      <c r="B15" s="93" t="str">
        <f>'9'!B12</f>
        <v>Gantung</v>
      </c>
      <c r="C15" s="93" t="str">
        <f>'9'!C12</f>
        <v>Gantung</v>
      </c>
      <c r="D15" s="165">
        <v>541</v>
      </c>
      <c r="E15" s="266">
        <v>34</v>
      </c>
      <c r="F15" s="922">
        <f t="shared" si="0"/>
        <v>65.384615384615387</v>
      </c>
      <c r="G15" s="266">
        <v>18</v>
      </c>
      <c r="H15" s="922">
        <f t="shared" si="1"/>
        <v>34.615384615384613</v>
      </c>
      <c r="I15" s="266">
        <f t="shared" si="2"/>
        <v>52</v>
      </c>
      <c r="J15" s="221">
        <v>10</v>
      </c>
      <c r="K15" s="63"/>
    </row>
    <row r="16" spans="1:11" ht="20.100000000000001" customHeight="1" x14ac:dyDescent="0.25">
      <c r="A16" s="724">
        <v>5</v>
      </c>
      <c r="B16" s="93" t="str">
        <f>'9'!B13</f>
        <v>Simpang Renggiang</v>
      </c>
      <c r="C16" s="93" t="str">
        <f>'9'!C13</f>
        <v>Renggiang</v>
      </c>
      <c r="D16" s="165">
        <v>197</v>
      </c>
      <c r="E16" s="266">
        <v>10</v>
      </c>
      <c r="F16" s="922">
        <f t="shared" si="0"/>
        <v>83.333333333333343</v>
      </c>
      <c r="G16" s="266">
        <v>2</v>
      </c>
      <c r="H16" s="922">
        <f t="shared" si="1"/>
        <v>16.666666666666664</v>
      </c>
      <c r="I16" s="266">
        <f t="shared" si="2"/>
        <v>12</v>
      </c>
      <c r="J16" s="221">
        <v>5</v>
      </c>
      <c r="K16" s="63"/>
    </row>
    <row r="17" spans="1:11" ht="20.100000000000001" customHeight="1" x14ac:dyDescent="0.25">
      <c r="A17" s="724">
        <v>6</v>
      </c>
      <c r="B17" s="93" t="str">
        <f>'9'!B14</f>
        <v>Simpang Pesak</v>
      </c>
      <c r="C17" s="93" t="str">
        <f>'9'!C14</f>
        <v>Simpang Pesak</v>
      </c>
      <c r="D17" s="165">
        <v>268</v>
      </c>
      <c r="E17" s="266">
        <v>8</v>
      </c>
      <c r="F17" s="922">
        <f t="shared" si="0"/>
        <v>57.142857142857139</v>
      </c>
      <c r="G17" s="266">
        <v>6</v>
      </c>
      <c r="H17" s="922">
        <f t="shared" si="1"/>
        <v>42.857142857142854</v>
      </c>
      <c r="I17" s="266">
        <f>SUM(E17,G17)</f>
        <v>14</v>
      </c>
      <c r="J17" s="221">
        <v>2</v>
      </c>
      <c r="K17" s="63"/>
    </row>
    <row r="18" spans="1:11" ht="20.100000000000001" customHeight="1" x14ac:dyDescent="0.25">
      <c r="A18" s="724">
        <v>7</v>
      </c>
      <c r="B18" s="93" t="str">
        <f>'9'!B15</f>
        <v>Dendang</v>
      </c>
      <c r="C18" s="93" t="str">
        <f>'9'!C15</f>
        <v>Dendang</v>
      </c>
      <c r="D18" s="165">
        <v>183</v>
      </c>
      <c r="E18" s="266">
        <v>6</v>
      </c>
      <c r="F18" s="922">
        <f t="shared" si="0"/>
        <v>54.54545454545454</v>
      </c>
      <c r="G18" s="266">
        <v>5</v>
      </c>
      <c r="H18" s="922">
        <f t="shared" si="1"/>
        <v>45.454545454545453</v>
      </c>
      <c r="I18" s="266">
        <f t="shared" si="2"/>
        <v>11</v>
      </c>
      <c r="J18" s="221">
        <v>1</v>
      </c>
      <c r="K18" s="63"/>
    </row>
    <row r="19" spans="1:11" ht="20.100000000000001" customHeight="1" x14ac:dyDescent="0.25">
      <c r="A19" s="65"/>
      <c r="B19" s="65"/>
      <c r="C19" s="65"/>
      <c r="D19" s="165"/>
      <c r="E19" s="266"/>
      <c r="F19" s="922"/>
      <c r="G19" s="266"/>
      <c r="H19" s="922"/>
      <c r="I19" s="266"/>
      <c r="J19" s="221"/>
      <c r="K19" s="63"/>
    </row>
    <row r="20" spans="1:11" ht="24" customHeight="1" x14ac:dyDescent="0.25">
      <c r="A20" s="528" t="s">
        <v>476</v>
      </c>
      <c r="B20" s="529"/>
      <c r="C20" s="530"/>
      <c r="D20" s="985">
        <f>SUM(D12:D19)</f>
        <v>1986</v>
      </c>
      <c r="E20" s="985">
        <f>SUM(E12:E19)</f>
        <v>176</v>
      </c>
      <c r="F20" s="986">
        <f t="shared" si="0"/>
        <v>66.920152091254749</v>
      </c>
      <c r="G20" s="985">
        <f>SUM(G12:G19)</f>
        <v>87</v>
      </c>
      <c r="H20" s="986">
        <f t="shared" si="1"/>
        <v>33.079847908745244</v>
      </c>
      <c r="I20" s="985">
        <f>SUM(I12:I19)</f>
        <v>263</v>
      </c>
      <c r="J20" s="985">
        <f>SUM(J12:J19)</f>
        <v>54</v>
      </c>
      <c r="K20" s="63"/>
    </row>
    <row r="21" spans="1:11" ht="24" customHeight="1" x14ac:dyDescent="0.25">
      <c r="A21" s="528" t="s">
        <v>767</v>
      </c>
      <c r="B21" s="529"/>
      <c r="C21" s="529"/>
      <c r="D21" s="267">
        <v>3024</v>
      </c>
      <c r="E21" s="268"/>
      <c r="F21" s="269"/>
      <c r="G21" s="268"/>
      <c r="H21" s="269"/>
      <c r="I21" s="268"/>
      <c r="J21" s="270"/>
      <c r="K21" s="63"/>
    </row>
    <row r="22" spans="1:11" ht="24" customHeight="1" x14ac:dyDescent="0.25">
      <c r="A22" s="411" t="s">
        <v>768</v>
      </c>
      <c r="B22" s="412"/>
      <c r="C22" s="412"/>
      <c r="D22" s="271"/>
      <c r="E22" s="271"/>
      <c r="G22" s="923">
        <f>IFERROR(D20/D21*100,0)</f>
        <v>65.674603174603178</v>
      </c>
      <c r="H22" s="272"/>
      <c r="I22" s="273"/>
      <c r="J22" s="274"/>
      <c r="K22" s="63"/>
    </row>
    <row r="23" spans="1:11" ht="24" customHeight="1" x14ac:dyDescent="0.25">
      <c r="A23" s="96" t="s">
        <v>769</v>
      </c>
      <c r="B23" s="96"/>
      <c r="C23" s="96"/>
      <c r="D23" s="529"/>
      <c r="E23" s="404"/>
      <c r="F23" s="404"/>
      <c r="G23" s="404"/>
      <c r="H23" s="404"/>
      <c r="I23" s="276">
        <v>622</v>
      </c>
      <c r="J23" s="275"/>
      <c r="K23" s="63"/>
    </row>
    <row r="24" spans="1:11" ht="24" customHeight="1" x14ac:dyDescent="0.25">
      <c r="A24" s="543" t="s">
        <v>770</v>
      </c>
      <c r="B24" s="528"/>
      <c r="C24" s="529"/>
      <c r="D24" s="529"/>
      <c r="E24" s="404"/>
      <c r="F24" s="404"/>
      <c r="G24" s="404"/>
      <c r="H24" s="404"/>
      <c r="I24" s="924">
        <f>IFERROR(I20/I23*100,0)</f>
        <v>42.282958199356912</v>
      </c>
      <c r="J24" s="275"/>
      <c r="K24" s="63"/>
    </row>
    <row r="25" spans="1:11" ht="24" customHeight="1" thickBot="1" x14ac:dyDescent="0.3">
      <c r="A25" s="1205" t="s">
        <v>771</v>
      </c>
      <c r="B25" s="1206"/>
      <c r="C25" s="1206"/>
      <c r="D25" s="1206"/>
      <c r="E25" s="1206"/>
      <c r="F25" s="1206"/>
      <c r="G25" s="1206"/>
      <c r="H25" s="1206"/>
      <c r="I25" s="1206"/>
      <c r="J25" s="873">
        <f>IFERROR(J20/(12%*I23)*100,0)</f>
        <v>72.347266881028943</v>
      </c>
      <c r="K25" s="63"/>
    </row>
    <row r="26" spans="1:11" ht="14.25" customHeight="1" x14ac:dyDescent="0.25">
      <c r="B26" s="62"/>
      <c r="C26" s="62"/>
      <c r="D26" s="62"/>
      <c r="E26" s="62"/>
      <c r="F26" s="62"/>
      <c r="G26" s="62"/>
      <c r="H26" s="62"/>
      <c r="I26" s="62"/>
      <c r="J26" s="62"/>
      <c r="K26" s="63"/>
    </row>
    <row r="27" spans="1:11" ht="14.25" customHeight="1" x14ac:dyDescent="0.25">
      <c r="A27" s="544" t="s">
        <v>772</v>
      </c>
      <c r="B27" s="544"/>
      <c r="C27" s="544"/>
      <c r="D27" s="544"/>
      <c r="I27" s="277"/>
      <c r="J27" s="278"/>
      <c r="K27" s="63"/>
    </row>
    <row r="28" spans="1:11" ht="21" customHeight="1" x14ac:dyDescent="0.25">
      <c r="A28" s="544" t="s">
        <v>1091</v>
      </c>
      <c r="B28" s="544"/>
      <c r="C28" s="544"/>
      <c r="D28" s="544"/>
      <c r="K28" s="63"/>
    </row>
    <row r="29" spans="1:11" x14ac:dyDescent="0.25">
      <c r="A29" s="544"/>
      <c r="B29" s="544"/>
      <c r="C29" s="544"/>
      <c r="D29" s="544"/>
      <c r="K29" s="63"/>
    </row>
    <row r="30" spans="1:11" x14ac:dyDescent="0.25">
      <c r="A30" s="544"/>
      <c r="B30" s="544"/>
      <c r="C30" s="544"/>
      <c r="D30" s="544"/>
      <c r="K30" s="63"/>
    </row>
    <row r="31" spans="1:11" x14ac:dyDescent="0.25">
      <c r="A31" s="544"/>
      <c r="B31" s="544"/>
      <c r="C31" s="544"/>
      <c r="D31" s="544"/>
      <c r="K31" s="63"/>
    </row>
  </sheetData>
  <mergeCells count="12">
    <mergeCell ref="I9:I10"/>
    <mergeCell ref="A25:I25"/>
    <mergeCell ref="A3:J3"/>
    <mergeCell ref="A4:J4"/>
    <mergeCell ref="A8:A10"/>
    <mergeCell ref="B8:B10"/>
    <mergeCell ref="C8:C10"/>
    <mergeCell ref="D8:D10"/>
    <mergeCell ref="E8:I8"/>
    <mergeCell ref="J8:J10"/>
    <mergeCell ref="E9:F9"/>
    <mergeCell ref="G9:H9"/>
  </mergeCells>
  <conditionalFormatting sqref="E28">
    <cfRule type="cellIs" dxfId="0" priority="1" stopIfTrue="1" operator="notEqual">
      <formula>#REF!</formula>
    </cfRule>
  </conditionalFormatting>
  <printOptions horizontalCentered="1"/>
  <pageMargins left="1.05" right="0.9" top="1.03" bottom="0.78" header="0" footer="0"/>
  <pageSetup paperSize="9" scale="64" orientation="landscape" horizontalDpi="300" verticalDpi="300" r:id="rId1"/>
  <headerFooter alignWithMargins="0"/>
  <legacy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9">
    <tabColor rgb="FF92D050"/>
    <pageSetUpPr fitToPage="1"/>
  </sheetPr>
  <dimension ref="A1:AC26"/>
  <sheetViews>
    <sheetView topLeftCell="G1" zoomScaleNormal="100" workbookViewId="0">
      <selection activeCell="P11" sqref="P11:AC19"/>
    </sheetView>
  </sheetViews>
  <sheetFormatPr defaultColWidth="8.7109375" defaultRowHeight="15" x14ac:dyDescent="0.25"/>
  <cols>
    <col min="1" max="1" width="5.7109375" style="63" customWidth="1"/>
    <col min="2" max="3" width="21.7109375" style="63" customWidth="1"/>
    <col min="4" max="9" width="9.7109375" style="63" customWidth="1"/>
    <col min="10" max="27" width="11.28515625" style="63" customWidth="1"/>
    <col min="28" max="28" width="11.5703125" style="63" customWidth="1"/>
    <col min="29" max="29" width="11.7109375" style="63" customWidth="1"/>
    <col min="30" max="252" width="9.140625" style="63" customWidth="1"/>
    <col min="253" max="253" width="5.7109375" style="63" customWidth="1"/>
    <col min="254" max="255" width="21.7109375" style="63" customWidth="1"/>
    <col min="256" max="256" width="8.7109375" style="63"/>
    <col min="257" max="257" width="5.7109375" style="63" customWidth="1"/>
    <col min="258" max="259" width="21.7109375" style="63" customWidth="1"/>
    <col min="260" max="276" width="9.7109375" style="63" customWidth="1"/>
    <col min="277" max="277" width="9.5703125" style="63" customWidth="1"/>
    <col min="278" max="285" width="9.7109375" style="63" customWidth="1"/>
    <col min="286" max="508" width="9.140625" style="63" customWidth="1"/>
    <col min="509" max="509" width="5.7109375" style="63" customWidth="1"/>
    <col min="510" max="511" width="21.7109375" style="63" customWidth="1"/>
    <col min="512" max="512" width="8.7109375" style="63"/>
    <col min="513" max="513" width="5.7109375" style="63" customWidth="1"/>
    <col min="514" max="515" width="21.7109375" style="63" customWidth="1"/>
    <col min="516" max="532" width="9.7109375" style="63" customWidth="1"/>
    <col min="533" max="533" width="9.5703125" style="63" customWidth="1"/>
    <col min="534" max="541" width="9.7109375" style="63" customWidth="1"/>
    <col min="542" max="764" width="9.140625" style="63" customWidth="1"/>
    <col min="765" max="765" width="5.7109375" style="63" customWidth="1"/>
    <col min="766" max="767" width="21.7109375" style="63" customWidth="1"/>
    <col min="768" max="768" width="8.7109375" style="63"/>
    <col min="769" max="769" width="5.7109375" style="63" customWidth="1"/>
    <col min="770" max="771" width="21.7109375" style="63" customWidth="1"/>
    <col min="772" max="788" width="9.7109375" style="63" customWidth="1"/>
    <col min="789" max="789" width="9.5703125" style="63" customWidth="1"/>
    <col min="790" max="797" width="9.7109375" style="63" customWidth="1"/>
    <col min="798" max="1020" width="9.140625" style="63" customWidth="1"/>
    <col min="1021" max="1021" width="5.7109375" style="63" customWidth="1"/>
    <col min="1022" max="1023" width="21.7109375" style="63" customWidth="1"/>
    <col min="1024" max="1024" width="8.7109375" style="63"/>
    <col min="1025" max="1025" width="5.7109375" style="63" customWidth="1"/>
    <col min="1026" max="1027" width="21.7109375" style="63" customWidth="1"/>
    <col min="1028" max="1044" width="9.7109375" style="63" customWidth="1"/>
    <col min="1045" max="1045" width="9.5703125" style="63" customWidth="1"/>
    <col min="1046" max="1053" width="9.7109375" style="63" customWidth="1"/>
    <col min="1054" max="1276" width="9.140625" style="63" customWidth="1"/>
    <col min="1277" max="1277" width="5.7109375" style="63" customWidth="1"/>
    <col min="1278" max="1279" width="21.7109375" style="63" customWidth="1"/>
    <col min="1280" max="1280" width="8.7109375" style="63"/>
    <col min="1281" max="1281" width="5.7109375" style="63" customWidth="1"/>
    <col min="1282" max="1283" width="21.7109375" style="63" customWidth="1"/>
    <col min="1284" max="1300" width="9.7109375" style="63" customWidth="1"/>
    <col min="1301" max="1301" width="9.5703125" style="63" customWidth="1"/>
    <col min="1302" max="1309" width="9.7109375" style="63" customWidth="1"/>
    <col min="1310" max="1532" width="9.140625" style="63" customWidth="1"/>
    <col min="1533" max="1533" width="5.7109375" style="63" customWidth="1"/>
    <col min="1534" max="1535" width="21.7109375" style="63" customWidth="1"/>
    <col min="1536" max="1536" width="8.7109375" style="63"/>
    <col min="1537" max="1537" width="5.7109375" style="63" customWidth="1"/>
    <col min="1538" max="1539" width="21.7109375" style="63" customWidth="1"/>
    <col min="1540" max="1556" width="9.7109375" style="63" customWidth="1"/>
    <col min="1557" max="1557" width="9.5703125" style="63" customWidth="1"/>
    <col min="1558" max="1565" width="9.7109375" style="63" customWidth="1"/>
    <col min="1566" max="1788" width="9.140625" style="63" customWidth="1"/>
    <col min="1789" max="1789" width="5.7109375" style="63" customWidth="1"/>
    <col min="1790" max="1791" width="21.7109375" style="63" customWidth="1"/>
    <col min="1792" max="1792" width="8.7109375" style="63"/>
    <col min="1793" max="1793" width="5.7109375" style="63" customWidth="1"/>
    <col min="1794" max="1795" width="21.7109375" style="63" customWidth="1"/>
    <col min="1796" max="1812" width="9.7109375" style="63" customWidth="1"/>
    <col min="1813" max="1813" width="9.5703125" style="63" customWidth="1"/>
    <col min="1814" max="1821" width="9.7109375" style="63" customWidth="1"/>
    <col min="1822" max="2044" width="9.140625" style="63" customWidth="1"/>
    <col min="2045" max="2045" width="5.7109375" style="63" customWidth="1"/>
    <col min="2046" max="2047" width="21.7109375" style="63" customWidth="1"/>
    <col min="2048" max="2048" width="8.7109375" style="63"/>
    <col min="2049" max="2049" width="5.7109375" style="63" customWidth="1"/>
    <col min="2050" max="2051" width="21.7109375" style="63" customWidth="1"/>
    <col min="2052" max="2068" width="9.7109375" style="63" customWidth="1"/>
    <col min="2069" max="2069" width="9.5703125" style="63" customWidth="1"/>
    <col min="2070" max="2077" width="9.7109375" style="63" customWidth="1"/>
    <col min="2078" max="2300" width="9.140625" style="63" customWidth="1"/>
    <col min="2301" max="2301" width="5.7109375" style="63" customWidth="1"/>
    <col min="2302" max="2303" width="21.7109375" style="63" customWidth="1"/>
    <col min="2304" max="2304" width="8.7109375" style="63"/>
    <col min="2305" max="2305" width="5.7109375" style="63" customWidth="1"/>
    <col min="2306" max="2307" width="21.7109375" style="63" customWidth="1"/>
    <col min="2308" max="2324" width="9.7109375" style="63" customWidth="1"/>
    <col min="2325" max="2325" width="9.5703125" style="63" customWidth="1"/>
    <col min="2326" max="2333" width="9.7109375" style="63" customWidth="1"/>
    <col min="2334" max="2556" width="9.140625" style="63" customWidth="1"/>
    <col min="2557" max="2557" width="5.7109375" style="63" customWidth="1"/>
    <col min="2558" max="2559" width="21.7109375" style="63" customWidth="1"/>
    <col min="2560" max="2560" width="8.7109375" style="63"/>
    <col min="2561" max="2561" width="5.7109375" style="63" customWidth="1"/>
    <col min="2562" max="2563" width="21.7109375" style="63" customWidth="1"/>
    <col min="2564" max="2580" width="9.7109375" style="63" customWidth="1"/>
    <col min="2581" max="2581" width="9.5703125" style="63" customWidth="1"/>
    <col min="2582" max="2589" width="9.7109375" style="63" customWidth="1"/>
    <col min="2590" max="2812" width="9.140625" style="63" customWidth="1"/>
    <col min="2813" max="2813" width="5.7109375" style="63" customWidth="1"/>
    <col min="2814" max="2815" width="21.7109375" style="63" customWidth="1"/>
    <col min="2816" max="2816" width="8.7109375" style="63"/>
    <col min="2817" max="2817" width="5.7109375" style="63" customWidth="1"/>
    <col min="2818" max="2819" width="21.7109375" style="63" customWidth="1"/>
    <col min="2820" max="2836" width="9.7109375" style="63" customWidth="1"/>
    <col min="2837" max="2837" width="9.5703125" style="63" customWidth="1"/>
    <col min="2838" max="2845" width="9.7109375" style="63" customWidth="1"/>
    <col min="2846" max="3068" width="9.140625" style="63" customWidth="1"/>
    <col min="3069" max="3069" width="5.7109375" style="63" customWidth="1"/>
    <col min="3070" max="3071" width="21.7109375" style="63" customWidth="1"/>
    <col min="3072" max="3072" width="8.7109375" style="63"/>
    <col min="3073" max="3073" width="5.7109375" style="63" customWidth="1"/>
    <col min="3074" max="3075" width="21.7109375" style="63" customWidth="1"/>
    <col min="3076" max="3092" width="9.7109375" style="63" customWidth="1"/>
    <col min="3093" max="3093" width="9.5703125" style="63" customWidth="1"/>
    <col min="3094" max="3101" width="9.7109375" style="63" customWidth="1"/>
    <col min="3102" max="3324" width="9.140625" style="63" customWidth="1"/>
    <col min="3325" max="3325" width="5.7109375" style="63" customWidth="1"/>
    <col min="3326" max="3327" width="21.7109375" style="63" customWidth="1"/>
    <col min="3328" max="3328" width="8.7109375" style="63"/>
    <col min="3329" max="3329" width="5.7109375" style="63" customWidth="1"/>
    <col min="3330" max="3331" width="21.7109375" style="63" customWidth="1"/>
    <col min="3332" max="3348" width="9.7109375" style="63" customWidth="1"/>
    <col min="3349" max="3349" width="9.5703125" style="63" customWidth="1"/>
    <col min="3350" max="3357" width="9.7109375" style="63" customWidth="1"/>
    <col min="3358" max="3580" width="9.140625" style="63" customWidth="1"/>
    <col min="3581" max="3581" width="5.7109375" style="63" customWidth="1"/>
    <col min="3582" max="3583" width="21.7109375" style="63" customWidth="1"/>
    <col min="3584" max="3584" width="8.7109375" style="63"/>
    <col min="3585" max="3585" width="5.7109375" style="63" customWidth="1"/>
    <col min="3586" max="3587" width="21.7109375" style="63" customWidth="1"/>
    <col min="3588" max="3604" width="9.7109375" style="63" customWidth="1"/>
    <col min="3605" max="3605" width="9.5703125" style="63" customWidth="1"/>
    <col min="3606" max="3613" width="9.7109375" style="63" customWidth="1"/>
    <col min="3614" max="3836" width="9.140625" style="63" customWidth="1"/>
    <col min="3837" max="3837" width="5.7109375" style="63" customWidth="1"/>
    <col min="3838" max="3839" width="21.7109375" style="63" customWidth="1"/>
    <col min="3840" max="3840" width="8.7109375" style="63"/>
    <col min="3841" max="3841" width="5.7109375" style="63" customWidth="1"/>
    <col min="3842" max="3843" width="21.7109375" style="63" customWidth="1"/>
    <col min="3844" max="3860" width="9.7109375" style="63" customWidth="1"/>
    <col min="3861" max="3861" width="9.5703125" style="63" customWidth="1"/>
    <col min="3862" max="3869" width="9.7109375" style="63" customWidth="1"/>
    <col min="3870" max="4092" width="9.140625" style="63" customWidth="1"/>
    <col min="4093" max="4093" width="5.7109375" style="63" customWidth="1"/>
    <col min="4094" max="4095" width="21.7109375" style="63" customWidth="1"/>
    <col min="4096" max="4096" width="8.7109375" style="63"/>
    <col min="4097" max="4097" width="5.7109375" style="63" customWidth="1"/>
    <col min="4098" max="4099" width="21.7109375" style="63" customWidth="1"/>
    <col min="4100" max="4116" width="9.7109375" style="63" customWidth="1"/>
    <col min="4117" max="4117" width="9.5703125" style="63" customWidth="1"/>
    <col min="4118" max="4125" width="9.7109375" style="63" customWidth="1"/>
    <col min="4126" max="4348" width="9.140625" style="63" customWidth="1"/>
    <col min="4349" max="4349" width="5.7109375" style="63" customWidth="1"/>
    <col min="4350" max="4351" width="21.7109375" style="63" customWidth="1"/>
    <col min="4352" max="4352" width="8.7109375" style="63"/>
    <col min="4353" max="4353" width="5.7109375" style="63" customWidth="1"/>
    <col min="4354" max="4355" width="21.7109375" style="63" customWidth="1"/>
    <col min="4356" max="4372" width="9.7109375" style="63" customWidth="1"/>
    <col min="4373" max="4373" width="9.5703125" style="63" customWidth="1"/>
    <col min="4374" max="4381" width="9.7109375" style="63" customWidth="1"/>
    <col min="4382" max="4604" width="9.140625" style="63" customWidth="1"/>
    <col min="4605" max="4605" width="5.7109375" style="63" customWidth="1"/>
    <col min="4606" max="4607" width="21.7109375" style="63" customWidth="1"/>
    <col min="4608" max="4608" width="8.7109375" style="63"/>
    <col min="4609" max="4609" width="5.7109375" style="63" customWidth="1"/>
    <col min="4610" max="4611" width="21.7109375" style="63" customWidth="1"/>
    <col min="4612" max="4628" width="9.7109375" style="63" customWidth="1"/>
    <col min="4629" max="4629" width="9.5703125" style="63" customWidth="1"/>
    <col min="4630" max="4637" width="9.7109375" style="63" customWidth="1"/>
    <col min="4638" max="4860" width="9.140625" style="63" customWidth="1"/>
    <col min="4861" max="4861" width="5.7109375" style="63" customWidth="1"/>
    <col min="4862" max="4863" width="21.7109375" style="63" customWidth="1"/>
    <col min="4864" max="4864" width="8.7109375" style="63"/>
    <col min="4865" max="4865" width="5.7109375" style="63" customWidth="1"/>
    <col min="4866" max="4867" width="21.7109375" style="63" customWidth="1"/>
    <col min="4868" max="4884" width="9.7109375" style="63" customWidth="1"/>
    <col min="4885" max="4885" width="9.5703125" style="63" customWidth="1"/>
    <col min="4886" max="4893" width="9.7109375" style="63" customWidth="1"/>
    <col min="4894" max="5116" width="9.140625" style="63" customWidth="1"/>
    <col min="5117" max="5117" width="5.7109375" style="63" customWidth="1"/>
    <col min="5118" max="5119" width="21.7109375" style="63" customWidth="1"/>
    <col min="5120" max="5120" width="8.7109375" style="63"/>
    <col min="5121" max="5121" width="5.7109375" style="63" customWidth="1"/>
    <col min="5122" max="5123" width="21.7109375" style="63" customWidth="1"/>
    <col min="5124" max="5140" width="9.7109375" style="63" customWidth="1"/>
    <col min="5141" max="5141" width="9.5703125" style="63" customWidth="1"/>
    <col min="5142" max="5149" width="9.7109375" style="63" customWidth="1"/>
    <col min="5150" max="5372" width="9.140625" style="63" customWidth="1"/>
    <col min="5373" max="5373" width="5.7109375" style="63" customWidth="1"/>
    <col min="5374" max="5375" width="21.7109375" style="63" customWidth="1"/>
    <col min="5376" max="5376" width="8.7109375" style="63"/>
    <col min="5377" max="5377" width="5.7109375" style="63" customWidth="1"/>
    <col min="5378" max="5379" width="21.7109375" style="63" customWidth="1"/>
    <col min="5380" max="5396" width="9.7109375" style="63" customWidth="1"/>
    <col min="5397" max="5397" width="9.5703125" style="63" customWidth="1"/>
    <col min="5398" max="5405" width="9.7109375" style="63" customWidth="1"/>
    <col min="5406" max="5628" width="9.140625" style="63" customWidth="1"/>
    <col min="5629" max="5629" width="5.7109375" style="63" customWidth="1"/>
    <col min="5630" max="5631" width="21.7109375" style="63" customWidth="1"/>
    <col min="5632" max="5632" width="8.7109375" style="63"/>
    <col min="5633" max="5633" width="5.7109375" style="63" customWidth="1"/>
    <col min="5634" max="5635" width="21.7109375" style="63" customWidth="1"/>
    <col min="5636" max="5652" width="9.7109375" style="63" customWidth="1"/>
    <col min="5653" max="5653" width="9.5703125" style="63" customWidth="1"/>
    <col min="5654" max="5661" width="9.7109375" style="63" customWidth="1"/>
    <col min="5662" max="5884" width="9.140625" style="63" customWidth="1"/>
    <col min="5885" max="5885" width="5.7109375" style="63" customWidth="1"/>
    <col min="5886" max="5887" width="21.7109375" style="63" customWidth="1"/>
    <col min="5888" max="5888" width="8.7109375" style="63"/>
    <col min="5889" max="5889" width="5.7109375" style="63" customWidth="1"/>
    <col min="5890" max="5891" width="21.7109375" style="63" customWidth="1"/>
    <col min="5892" max="5908" width="9.7109375" style="63" customWidth="1"/>
    <col min="5909" max="5909" width="9.5703125" style="63" customWidth="1"/>
    <col min="5910" max="5917" width="9.7109375" style="63" customWidth="1"/>
    <col min="5918" max="6140" width="9.140625" style="63" customWidth="1"/>
    <col min="6141" max="6141" width="5.7109375" style="63" customWidth="1"/>
    <col min="6142" max="6143" width="21.7109375" style="63" customWidth="1"/>
    <col min="6144" max="6144" width="8.7109375" style="63"/>
    <col min="6145" max="6145" width="5.7109375" style="63" customWidth="1"/>
    <col min="6146" max="6147" width="21.7109375" style="63" customWidth="1"/>
    <col min="6148" max="6164" width="9.7109375" style="63" customWidth="1"/>
    <col min="6165" max="6165" width="9.5703125" style="63" customWidth="1"/>
    <col min="6166" max="6173" width="9.7109375" style="63" customWidth="1"/>
    <col min="6174" max="6396" width="9.140625" style="63" customWidth="1"/>
    <col min="6397" max="6397" width="5.7109375" style="63" customWidth="1"/>
    <col min="6398" max="6399" width="21.7109375" style="63" customWidth="1"/>
    <col min="6400" max="6400" width="8.7109375" style="63"/>
    <col min="6401" max="6401" width="5.7109375" style="63" customWidth="1"/>
    <col min="6402" max="6403" width="21.7109375" style="63" customWidth="1"/>
    <col min="6404" max="6420" width="9.7109375" style="63" customWidth="1"/>
    <col min="6421" max="6421" width="9.5703125" style="63" customWidth="1"/>
    <col min="6422" max="6429" width="9.7109375" style="63" customWidth="1"/>
    <col min="6430" max="6652" width="9.140625" style="63" customWidth="1"/>
    <col min="6653" max="6653" width="5.7109375" style="63" customWidth="1"/>
    <col min="6654" max="6655" width="21.7109375" style="63" customWidth="1"/>
    <col min="6656" max="6656" width="8.7109375" style="63"/>
    <col min="6657" max="6657" width="5.7109375" style="63" customWidth="1"/>
    <col min="6658" max="6659" width="21.7109375" style="63" customWidth="1"/>
    <col min="6660" max="6676" width="9.7109375" style="63" customWidth="1"/>
    <col min="6677" max="6677" width="9.5703125" style="63" customWidth="1"/>
    <col min="6678" max="6685" width="9.7109375" style="63" customWidth="1"/>
    <col min="6686" max="6908" width="9.140625" style="63" customWidth="1"/>
    <col min="6909" max="6909" width="5.7109375" style="63" customWidth="1"/>
    <col min="6910" max="6911" width="21.7109375" style="63" customWidth="1"/>
    <col min="6912" max="6912" width="8.7109375" style="63"/>
    <col min="6913" max="6913" width="5.7109375" style="63" customWidth="1"/>
    <col min="6914" max="6915" width="21.7109375" style="63" customWidth="1"/>
    <col min="6916" max="6932" width="9.7109375" style="63" customWidth="1"/>
    <col min="6933" max="6933" width="9.5703125" style="63" customWidth="1"/>
    <col min="6934" max="6941" width="9.7109375" style="63" customWidth="1"/>
    <col min="6942" max="7164" width="9.140625" style="63" customWidth="1"/>
    <col min="7165" max="7165" width="5.7109375" style="63" customWidth="1"/>
    <col min="7166" max="7167" width="21.7109375" style="63" customWidth="1"/>
    <col min="7168" max="7168" width="8.7109375" style="63"/>
    <col min="7169" max="7169" width="5.7109375" style="63" customWidth="1"/>
    <col min="7170" max="7171" width="21.7109375" style="63" customWidth="1"/>
    <col min="7172" max="7188" width="9.7109375" style="63" customWidth="1"/>
    <col min="7189" max="7189" width="9.5703125" style="63" customWidth="1"/>
    <col min="7190" max="7197" width="9.7109375" style="63" customWidth="1"/>
    <col min="7198" max="7420" width="9.140625" style="63" customWidth="1"/>
    <col min="7421" max="7421" width="5.7109375" style="63" customWidth="1"/>
    <col min="7422" max="7423" width="21.7109375" style="63" customWidth="1"/>
    <col min="7424" max="7424" width="8.7109375" style="63"/>
    <col min="7425" max="7425" width="5.7109375" style="63" customWidth="1"/>
    <col min="7426" max="7427" width="21.7109375" style="63" customWidth="1"/>
    <col min="7428" max="7444" width="9.7109375" style="63" customWidth="1"/>
    <col min="7445" max="7445" width="9.5703125" style="63" customWidth="1"/>
    <col min="7446" max="7453" width="9.7109375" style="63" customWidth="1"/>
    <col min="7454" max="7676" width="9.140625" style="63" customWidth="1"/>
    <col min="7677" max="7677" width="5.7109375" style="63" customWidth="1"/>
    <col min="7678" max="7679" width="21.7109375" style="63" customWidth="1"/>
    <col min="7680" max="7680" width="8.7109375" style="63"/>
    <col min="7681" max="7681" width="5.7109375" style="63" customWidth="1"/>
    <col min="7682" max="7683" width="21.7109375" style="63" customWidth="1"/>
    <col min="7684" max="7700" width="9.7109375" style="63" customWidth="1"/>
    <col min="7701" max="7701" width="9.5703125" style="63" customWidth="1"/>
    <col min="7702" max="7709" width="9.7109375" style="63" customWidth="1"/>
    <col min="7710" max="7932" width="9.140625" style="63" customWidth="1"/>
    <col min="7933" max="7933" width="5.7109375" style="63" customWidth="1"/>
    <col min="7934" max="7935" width="21.7109375" style="63" customWidth="1"/>
    <col min="7936" max="7936" width="8.7109375" style="63"/>
    <col min="7937" max="7937" width="5.7109375" style="63" customWidth="1"/>
    <col min="7938" max="7939" width="21.7109375" style="63" customWidth="1"/>
    <col min="7940" max="7956" width="9.7109375" style="63" customWidth="1"/>
    <col min="7957" max="7957" width="9.5703125" style="63" customWidth="1"/>
    <col min="7958" max="7965" width="9.7109375" style="63" customWidth="1"/>
    <col min="7966" max="8188" width="9.140625" style="63" customWidth="1"/>
    <col min="8189" max="8189" width="5.7109375" style="63" customWidth="1"/>
    <col min="8190" max="8191" width="21.7109375" style="63" customWidth="1"/>
    <col min="8192" max="8192" width="8.7109375" style="63"/>
    <col min="8193" max="8193" width="5.7109375" style="63" customWidth="1"/>
    <col min="8194" max="8195" width="21.7109375" style="63" customWidth="1"/>
    <col min="8196" max="8212" width="9.7109375" style="63" customWidth="1"/>
    <col min="8213" max="8213" width="9.5703125" style="63" customWidth="1"/>
    <col min="8214" max="8221" width="9.7109375" style="63" customWidth="1"/>
    <col min="8222" max="8444" width="9.140625" style="63" customWidth="1"/>
    <col min="8445" max="8445" width="5.7109375" style="63" customWidth="1"/>
    <col min="8446" max="8447" width="21.7109375" style="63" customWidth="1"/>
    <col min="8448" max="8448" width="8.7109375" style="63"/>
    <col min="8449" max="8449" width="5.7109375" style="63" customWidth="1"/>
    <col min="8450" max="8451" width="21.7109375" style="63" customWidth="1"/>
    <col min="8452" max="8468" width="9.7109375" style="63" customWidth="1"/>
    <col min="8469" max="8469" width="9.5703125" style="63" customWidth="1"/>
    <col min="8470" max="8477" width="9.7109375" style="63" customWidth="1"/>
    <col min="8478" max="8700" width="9.140625" style="63" customWidth="1"/>
    <col min="8701" max="8701" width="5.7109375" style="63" customWidth="1"/>
    <col min="8702" max="8703" width="21.7109375" style="63" customWidth="1"/>
    <col min="8704" max="8704" width="8.7109375" style="63"/>
    <col min="8705" max="8705" width="5.7109375" style="63" customWidth="1"/>
    <col min="8706" max="8707" width="21.7109375" style="63" customWidth="1"/>
    <col min="8708" max="8724" width="9.7109375" style="63" customWidth="1"/>
    <col min="8725" max="8725" width="9.5703125" style="63" customWidth="1"/>
    <col min="8726" max="8733" width="9.7109375" style="63" customWidth="1"/>
    <col min="8734" max="8956" width="9.140625" style="63" customWidth="1"/>
    <col min="8957" max="8957" width="5.7109375" style="63" customWidth="1"/>
    <col min="8958" max="8959" width="21.7109375" style="63" customWidth="1"/>
    <col min="8960" max="8960" width="8.7109375" style="63"/>
    <col min="8961" max="8961" width="5.7109375" style="63" customWidth="1"/>
    <col min="8962" max="8963" width="21.7109375" style="63" customWidth="1"/>
    <col min="8964" max="8980" width="9.7109375" style="63" customWidth="1"/>
    <col min="8981" max="8981" width="9.5703125" style="63" customWidth="1"/>
    <col min="8982" max="8989" width="9.7109375" style="63" customWidth="1"/>
    <col min="8990" max="9212" width="9.140625" style="63" customWidth="1"/>
    <col min="9213" max="9213" width="5.7109375" style="63" customWidth="1"/>
    <col min="9214" max="9215" width="21.7109375" style="63" customWidth="1"/>
    <col min="9216" max="9216" width="8.7109375" style="63"/>
    <col min="9217" max="9217" width="5.7109375" style="63" customWidth="1"/>
    <col min="9218" max="9219" width="21.7109375" style="63" customWidth="1"/>
    <col min="9220" max="9236" width="9.7109375" style="63" customWidth="1"/>
    <col min="9237" max="9237" width="9.5703125" style="63" customWidth="1"/>
    <col min="9238" max="9245" width="9.7109375" style="63" customWidth="1"/>
    <col min="9246" max="9468" width="9.140625" style="63" customWidth="1"/>
    <col min="9469" max="9469" width="5.7109375" style="63" customWidth="1"/>
    <col min="9470" max="9471" width="21.7109375" style="63" customWidth="1"/>
    <col min="9472" max="9472" width="8.7109375" style="63"/>
    <col min="9473" max="9473" width="5.7109375" style="63" customWidth="1"/>
    <col min="9474" max="9475" width="21.7109375" style="63" customWidth="1"/>
    <col min="9476" max="9492" width="9.7109375" style="63" customWidth="1"/>
    <col min="9493" max="9493" width="9.5703125" style="63" customWidth="1"/>
    <col min="9494" max="9501" width="9.7109375" style="63" customWidth="1"/>
    <col min="9502" max="9724" width="9.140625" style="63" customWidth="1"/>
    <col min="9725" max="9725" width="5.7109375" style="63" customWidth="1"/>
    <col min="9726" max="9727" width="21.7109375" style="63" customWidth="1"/>
    <col min="9728" max="9728" width="8.7109375" style="63"/>
    <col min="9729" max="9729" width="5.7109375" style="63" customWidth="1"/>
    <col min="9730" max="9731" width="21.7109375" style="63" customWidth="1"/>
    <col min="9732" max="9748" width="9.7109375" style="63" customWidth="1"/>
    <col min="9749" max="9749" width="9.5703125" style="63" customWidth="1"/>
    <col min="9750" max="9757" width="9.7109375" style="63" customWidth="1"/>
    <col min="9758" max="9980" width="9.140625" style="63" customWidth="1"/>
    <col min="9981" max="9981" width="5.7109375" style="63" customWidth="1"/>
    <col min="9982" max="9983" width="21.7109375" style="63" customWidth="1"/>
    <col min="9984" max="9984" width="8.7109375" style="63"/>
    <col min="9985" max="9985" width="5.7109375" style="63" customWidth="1"/>
    <col min="9986" max="9987" width="21.7109375" style="63" customWidth="1"/>
    <col min="9988" max="10004" width="9.7109375" style="63" customWidth="1"/>
    <col min="10005" max="10005" width="9.5703125" style="63" customWidth="1"/>
    <col min="10006" max="10013" width="9.7109375" style="63" customWidth="1"/>
    <col min="10014" max="10236" width="9.140625" style="63" customWidth="1"/>
    <col min="10237" max="10237" width="5.7109375" style="63" customWidth="1"/>
    <col min="10238" max="10239" width="21.7109375" style="63" customWidth="1"/>
    <col min="10240" max="10240" width="8.7109375" style="63"/>
    <col min="10241" max="10241" width="5.7109375" style="63" customWidth="1"/>
    <col min="10242" max="10243" width="21.7109375" style="63" customWidth="1"/>
    <col min="10244" max="10260" width="9.7109375" style="63" customWidth="1"/>
    <col min="10261" max="10261" width="9.5703125" style="63" customWidth="1"/>
    <col min="10262" max="10269" width="9.7109375" style="63" customWidth="1"/>
    <col min="10270" max="10492" width="9.140625" style="63" customWidth="1"/>
    <col min="10493" max="10493" width="5.7109375" style="63" customWidth="1"/>
    <col min="10494" max="10495" width="21.7109375" style="63" customWidth="1"/>
    <col min="10496" max="10496" width="8.7109375" style="63"/>
    <col min="10497" max="10497" width="5.7109375" style="63" customWidth="1"/>
    <col min="10498" max="10499" width="21.7109375" style="63" customWidth="1"/>
    <col min="10500" max="10516" width="9.7109375" style="63" customWidth="1"/>
    <col min="10517" max="10517" width="9.5703125" style="63" customWidth="1"/>
    <col min="10518" max="10525" width="9.7109375" style="63" customWidth="1"/>
    <col min="10526" max="10748" width="9.140625" style="63" customWidth="1"/>
    <col min="10749" max="10749" width="5.7109375" style="63" customWidth="1"/>
    <col min="10750" max="10751" width="21.7109375" style="63" customWidth="1"/>
    <col min="10752" max="10752" width="8.7109375" style="63"/>
    <col min="10753" max="10753" width="5.7109375" style="63" customWidth="1"/>
    <col min="10754" max="10755" width="21.7109375" style="63" customWidth="1"/>
    <col min="10756" max="10772" width="9.7109375" style="63" customWidth="1"/>
    <col min="10773" max="10773" width="9.5703125" style="63" customWidth="1"/>
    <col min="10774" max="10781" width="9.7109375" style="63" customWidth="1"/>
    <col min="10782" max="11004" width="9.140625" style="63" customWidth="1"/>
    <col min="11005" max="11005" width="5.7109375" style="63" customWidth="1"/>
    <col min="11006" max="11007" width="21.7109375" style="63" customWidth="1"/>
    <col min="11008" max="11008" width="8.7109375" style="63"/>
    <col min="11009" max="11009" width="5.7109375" style="63" customWidth="1"/>
    <col min="11010" max="11011" width="21.7109375" style="63" customWidth="1"/>
    <col min="11012" max="11028" width="9.7109375" style="63" customWidth="1"/>
    <col min="11029" max="11029" width="9.5703125" style="63" customWidth="1"/>
    <col min="11030" max="11037" width="9.7109375" style="63" customWidth="1"/>
    <col min="11038" max="11260" width="9.140625" style="63" customWidth="1"/>
    <col min="11261" max="11261" width="5.7109375" style="63" customWidth="1"/>
    <col min="11262" max="11263" width="21.7109375" style="63" customWidth="1"/>
    <col min="11264" max="11264" width="8.7109375" style="63"/>
    <col min="11265" max="11265" width="5.7109375" style="63" customWidth="1"/>
    <col min="11266" max="11267" width="21.7109375" style="63" customWidth="1"/>
    <col min="11268" max="11284" width="9.7109375" style="63" customWidth="1"/>
    <col min="11285" max="11285" width="9.5703125" style="63" customWidth="1"/>
    <col min="11286" max="11293" width="9.7109375" style="63" customWidth="1"/>
    <col min="11294" max="11516" width="9.140625" style="63" customWidth="1"/>
    <col min="11517" max="11517" width="5.7109375" style="63" customWidth="1"/>
    <col min="11518" max="11519" width="21.7109375" style="63" customWidth="1"/>
    <col min="11520" max="11520" width="8.7109375" style="63"/>
    <col min="11521" max="11521" width="5.7109375" style="63" customWidth="1"/>
    <col min="11522" max="11523" width="21.7109375" style="63" customWidth="1"/>
    <col min="11524" max="11540" width="9.7109375" style="63" customWidth="1"/>
    <col min="11541" max="11541" width="9.5703125" style="63" customWidth="1"/>
    <col min="11542" max="11549" width="9.7109375" style="63" customWidth="1"/>
    <col min="11550" max="11772" width="9.140625" style="63" customWidth="1"/>
    <col min="11773" max="11773" width="5.7109375" style="63" customWidth="1"/>
    <col min="11774" max="11775" width="21.7109375" style="63" customWidth="1"/>
    <col min="11776" max="11776" width="8.7109375" style="63"/>
    <col min="11777" max="11777" width="5.7109375" style="63" customWidth="1"/>
    <col min="11778" max="11779" width="21.7109375" style="63" customWidth="1"/>
    <col min="11780" max="11796" width="9.7109375" style="63" customWidth="1"/>
    <col min="11797" max="11797" width="9.5703125" style="63" customWidth="1"/>
    <col min="11798" max="11805" width="9.7109375" style="63" customWidth="1"/>
    <col min="11806" max="12028" width="9.140625" style="63" customWidth="1"/>
    <col min="12029" max="12029" width="5.7109375" style="63" customWidth="1"/>
    <col min="12030" max="12031" width="21.7109375" style="63" customWidth="1"/>
    <col min="12032" max="12032" width="8.7109375" style="63"/>
    <col min="12033" max="12033" width="5.7109375" style="63" customWidth="1"/>
    <col min="12034" max="12035" width="21.7109375" style="63" customWidth="1"/>
    <col min="12036" max="12052" width="9.7109375" style="63" customWidth="1"/>
    <col min="12053" max="12053" width="9.5703125" style="63" customWidth="1"/>
    <col min="12054" max="12061" width="9.7109375" style="63" customWidth="1"/>
    <col min="12062" max="12284" width="9.140625" style="63" customWidth="1"/>
    <col min="12285" max="12285" width="5.7109375" style="63" customWidth="1"/>
    <col min="12286" max="12287" width="21.7109375" style="63" customWidth="1"/>
    <col min="12288" max="12288" width="8.7109375" style="63"/>
    <col min="12289" max="12289" width="5.7109375" style="63" customWidth="1"/>
    <col min="12290" max="12291" width="21.7109375" style="63" customWidth="1"/>
    <col min="12292" max="12308" width="9.7109375" style="63" customWidth="1"/>
    <col min="12309" max="12309" width="9.5703125" style="63" customWidth="1"/>
    <col min="12310" max="12317" width="9.7109375" style="63" customWidth="1"/>
    <col min="12318" max="12540" width="9.140625" style="63" customWidth="1"/>
    <col min="12541" max="12541" width="5.7109375" style="63" customWidth="1"/>
    <col min="12542" max="12543" width="21.7109375" style="63" customWidth="1"/>
    <col min="12544" max="12544" width="8.7109375" style="63"/>
    <col min="12545" max="12545" width="5.7109375" style="63" customWidth="1"/>
    <col min="12546" max="12547" width="21.7109375" style="63" customWidth="1"/>
    <col min="12548" max="12564" width="9.7109375" style="63" customWidth="1"/>
    <col min="12565" max="12565" width="9.5703125" style="63" customWidth="1"/>
    <col min="12566" max="12573" width="9.7109375" style="63" customWidth="1"/>
    <col min="12574" max="12796" width="9.140625" style="63" customWidth="1"/>
    <col min="12797" max="12797" width="5.7109375" style="63" customWidth="1"/>
    <col min="12798" max="12799" width="21.7109375" style="63" customWidth="1"/>
    <col min="12800" max="12800" width="8.7109375" style="63"/>
    <col min="12801" max="12801" width="5.7109375" style="63" customWidth="1"/>
    <col min="12802" max="12803" width="21.7109375" style="63" customWidth="1"/>
    <col min="12804" max="12820" width="9.7109375" style="63" customWidth="1"/>
    <col min="12821" max="12821" width="9.5703125" style="63" customWidth="1"/>
    <col min="12822" max="12829" width="9.7109375" style="63" customWidth="1"/>
    <col min="12830" max="13052" width="9.140625" style="63" customWidth="1"/>
    <col min="13053" max="13053" width="5.7109375" style="63" customWidth="1"/>
    <col min="13054" max="13055" width="21.7109375" style="63" customWidth="1"/>
    <col min="13056" max="13056" width="8.7109375" style="63"/>
    <col min="13057" max="13057" width="5.7109375" style="63" customWidth="1"/>
    <col min="13058" max="13059" width="21.7109375" style="63" customWidth="1"/>
    <col min="13060" max="13076" width="9.7109375" style="63" customWidth="1"/>
    <col min="13077" max="13077" width="9.5703125" style="63" customWidth="1"/>
    <col min="13078" max="13085" width="9.7109375" style="63" customWidth="1"/>
    <col min="13086" max="13308" width="9.140625" style="63" customWidth="1"/>
    <col min="13309" max="13309" width="5.7109375" style="63" customWidth="1"/>
    <col min="13310" max="13311" width="21.7109375" style="63" customWidth="1"/>
    <col min="13312" max="13312" width="8.7109375" style="63"/>
    <col min="13313" max="13313" width="5.7109375" style="63" customWidth="1"/>
    <col min="13314" max="13315" width="21.7109375" style="63" customWidth="1"/>
    <col min="13316" max="13332" width="9.7109375" style="63" customWidth="1"/>
    <col min="13333" max="13333" width="9.5703125" style="63" customWidth="1"/>
    <col min="13334" max="13341" width="9.7109375" style="63" customWidth="1"/>
    <col min="13342" max="13564" width="9.140625" style="63" customWidth="1"/>
    <col min="13565" max="13565" width="5.7109375" style="63" customWidth="1"/>
    <col min="13566" max="13567" width="21.7109375" style="63" customWidth="1"/>
    <col min="13568" max="13568" width="8.7109375" style="63"/>
    <col min="13569" max="13569" width="5.7109375" style="63" customWidth="1"/>
    <col min="13570" max="13571" width="21.7109375" style="63" customWidth="1"/>
    <col min="13572" max="13588" width="9.7109375" style="63" customWidth="1"/>
    <col min="13589" max="13589" width="9.5703125" style="63" customWidth="1"/>
    <col min="13590" max="13597" width="9.7109375" style="63" customWidth="1"/>
    <col min="13598" max="13820" width="9.140625" style="63" customWidth="1"/>
    <col min="13821" max="13821" width="5.7109375" style="63" customWidth="1"/>
    <col min="13822" max="13823" width="21.7109375" style="63" customWidth="1"/>
    <col min="13824" max="13824" width="8.7109375" style="63"/>
    <col min="13825" max="13825" width="5.7109375" style="63" customWidth="1"/>
    <col min="13826" max="13827" width="21.7109375" style="63" customWidth="1"/>
    <col min="13828" max="13844" width="9.7109375" style="63" customWidth="1"/>
    <col min="13845" max="13845" width="9.5703125" style="63" customWidth="1"/>
    <col min="13846" max="13853" width="9.7109375" style="63" customWidth="1"/>
    <col min="13854" max="14076" width="9.140625" style="63" customWidth="1"/>
    <col min="14077" max="14077" width="5.7109375" style="63" customWidth="1"/>
    <col min="14078" max="14079" width="21.7109375" style="63" customWidth="1"/>
    <col min="14080" max="14080" width="8.7109375" style="63"/>
    <col min="14081" max="14081" width="5.7109375" style="63" customWidth="1"/>
    <col min="14082" max="14083" width="21.7109375" style="63" customWidth="1"/>
    <col min="14084" max="14100" width="9.7109375" style="63" customWidth="1"/>
    <col min="14101" max="14101" width="9.5703125" style="63" customWidth="1"/>
    <col min="14102" max="14109" width="9.7109375" style="63" customWidth="1"/>
    <col min="14110" max="14332" width="9.140625" style="63" customWidth="1"/>
    <col min="14333" max="14333" width="5.7109375" style="63" customWidth="1"/>
    <col min="14334" max="14335" width="21.7109375" style="63" customWidth="1"/>
    <col min="14336" max="14336" width="8.7109375" style="63"/>
    <col min="14337" max="14337" width="5.7109375" style="63" customWidth="1"/>
    <col min="14338" max="14339" width="21.7109375" style="63" customWidth="1"/>
    <col min="14340" max="14356" width="9.7109375" style="63" customWidth="1"/>
    <col min="14357" max="14357" width="9.5703125" style="63" customWidth="1"/>
    <col min="14358" max="14365" width="9.7109375" style="63" customWidth="1"/>
    <col min="14366" max="14588" width="9.140625" style="63" customWidth="1"/>
    <col min="14589" max="14589" width="5.7109375" style="63" customWidth="1"/>
    <col min="14590" max="14591" width="21.7109375" style="63" customWidth="1"/>
    <col min="14592" max="14592" width="8.7109375" style="63"/>
    <col min="14593" max="14593" width="5.7109375" style="63" customWidth="1"/>
    <col min="14594" max="14595" width="21.7109375" style="63" customWidth="1"/>
    <col min="14596" max="14612" width="9.7109375" style="63" customWidth="1"/>
    <col min="14613" max="14613" width="9.5703125" style="63" customWidth="1"/>
    <col min="14614" max="14621" width="9.7109375" style="63" customWidth="1"/>
    <col min="14622" max="14844" width="9.140625" style="63" customWidth="1"/>
    <col min="14845" max="14845" width="5.7109375" style="63" customWidth="1"/>
    <col min="14846" max="14847" width="21.7109375" style="63" customWidth="1"/>
    <col min="14848" max="14848" width="8.7109375" style="63"/>
    <col min="14849" max="14849" width="5.7109375" style="63" customWidth="1"/>
    <col min="14850" max="14851" width="21.7109375" style="63" customWidth="1"/>
    <col min="14852" max="14868" width="9.7109375" style="63" customWidth="1"/>
    <col min="14869" max="14869" width="9.5703125" style="63" customWidth="1"/>
    <col min="14870" max="14877" width="9.7109375" style="63" customWidth="1"/>
    <col min="14878" max="15100" width="9.140625" style="63" customWidth="1"/>
    <col min="15101" max="15101" width="5.7109375" style="63" customWidth="1"/>
    <col min="15102" max="15103" width="21.7109375" style="63" customWidth="1"/>
    <col min="15104" max="15104" width="8.7109375" style="63"/>
    <col min="15105" max="15105" width="5.7109375" style="63" customWidth="1"/>
    <col min="15106" max="15107" width="21.7109375" style="63" customWidth="1"/>
    <col min="15108" max="15124" width="9.7109375" style="63" customWidth="1"/>
    <col min="15125" max="15125" width="9.5703125" style="63" customWidth="1"/>
    <col min="15126" max="15133" width="9.7109375" style="63" customWidth="1"/>
    <col min="15134" max="15356" width="9.140625" style="63" customWidth="1"/>
    <col min="15357" max="15357" width="5.7109375" style="63" customWidth="1"/>
    <col min="15358" max="15359" width="21.7109375" style="63" customWidth="1"/>
    <col min="15360" max="15360" width="8.7109375" style="63"/>
    <col min="15361" max="15361" width="5.7109375" style="63" customWidth="1"/>
    <col min="15362" max="15363" width="21.7109375" style="63" customWidth="1"/>
    <col min="15364" max="15380" width="9.7109375" style="63" customWidth="1"/>
    <col min="15381" max="15381" width="9.5703125" style="63" customWidth="1"/>
    <col min="15382" max="15389" width="9.7109375" style="63" customWidth="1"/>
    <col min="15390" max="15612" width="9.140625" style="63" customWidth="1"/>
    <col min="15613" max="15613" width="5.7109375" style="63" customWidth="1"/>
    <col min="15614" max="15615" width="21.7109375" style="63" customWidth="1"/>
    <col min="15616" max="15616" width="8.7109375" style="63"/>
    <col min="15617" max="15617" width="5.7109375" style="63" customWidth="1"/>
    <col min="15618" max="15619" width="21.7109375" style="63" customWidth="1"/>
    <col min="15620" max="15636" width="9.7109375" style="63" customWidth="1"/>
    <col min="15637" max="15637" width="9.5703125" style="63" customWidth="1"/>
    <col min="15638" max="15645" width="9.7109375" style="63" customWidth="1"/>
    <col min="15646" max="15868" width="9.140625" style="63" customWidth="1"/>
    <col min="15869" max="15869" width="5.7109375" style="63" customWidth="1"/>
    <col min="15870" max="15871" width="21.7109375" style="63" customWidth="1"/>
    <col min="15872" max="15872" width="8.7109375" style="63"/>
    <col min="15873" max="15873" width="5.7109375" style="63" customWidth="1"/>
    <col min="15874" max="15875" width="21.7109375" style="63" customWidth="1"/>
    <col min="15876" max="15892" width="9.7109375" style="63" customWidth="1"/>
    <col min="15893" max="15893" width="9.5703125" style="63" customWidth="1"/>
    <col min="15894" max="15901" width="9.7109375" style="63" customWidth="1"/>
    <col min="15902" max="16124" width="9.140625" style="63" customWidth="1"/>
    <col min="16125" max="16125" width="5.7109375" style="63" customWidth="1"/>
    <col min="16126" max="16127" width="21.7109375" style="63" customWidth="1"/>
    <col min="16128" max="16128" width="8.7109375" style="63"/>
    <col min="16129" max="16129" width="5.7109375" style="63" customWidth="1"/>
    <col min="16130" max="16131" width="21.7109375" style="63" customWidth="1"/>
    <col min="16132" max="16148" width="9.7109375" style="63" customWidth="1"/>
    <col min="16149" max="16149" width="9.5703125" style="63" customWidth="1"/>
    <col min="16150" max="16157" width="9.7109375" style="63" customWidth="1"/>
    <col min="16158" max="16380" width="9.140625" style="63" customWidth="1"/>
    <col min="16381" max="16381" width="5.7109375" style="63" customWidth="1"/>
    <col min="16382" max="16383" width="21.7109375" style="63" customWidth="1"/>
    <col min="16384" max="16384" width="8.7109375" style="63"/>
  </cols>
  <sheetData>
    <row r="1" spans="1:29" ht="15.75" x14ac:dyDescent="0.25">
      <c r="A1" s="217" t="s">
        <v>1105</v>
      </c>
    </row>
    <row r="2" spans="1:29" ht="15.75" x14ac:dyDescent="0.25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</row>
    <row r="3" spans="1:29" ht="15.75" x14ac:dyDescent="0.25">
      <c r="A3" s="597" t="s">
        <v>775</v>
      </c>
      <c r="B3" s="597"/>
      <c r="C3" s="597"/>
      <c r="D3" s="597"/>
      <c r="E3" s="597"/>
      <c r="F3" s="597"/>
      <c r="G3" s="597"/>
      <c r="H3" s="597"/>
      <c r="I3" s="597"/>
      <c r="J3" s="597"/>
      <c r="K3" s="597"/>
      <c r="L3" s="597"/>
      <c r="M3" s="597"/>
      <c r="N3" s="597"/>
      <c r="O3" s="597"/>
      <c r="P3" s="597"/>
      <c r="Q3" s="597"/>
      <c r="R3" s="597"/>
      <c r="S3" s="597"/>
      <c r="T3" s="597"/>
      <c r="U3" s="597"/>
      <c r="V3" s="597"/>
      <c r="W3" s="597"/>
      <c r="X3" s="597"/>
      <c r="Y3" s="597"/>
      <c r="Z3" s="597"/>
      <c r="AA3" s="597"/>
      <c r="AB3" s="597"/>
      <c r="AC3" s="597"/>
    </row>
    <row r="4" spans="1:29" ht="15.75" x14ac:dyDescent="0.25">
      <c r="A4" s="160"/>
      <c r="B4" s="160"/>
      <c r="C4" s="160"/>
      <c r="D4" s="160"/>
      <c r="E4" s="428"/>
      <c r="F4" s="428"/>
      <c r="G4" s="160"/>
      <c r="H4" s="160"/>
      <c r="I4" s="160"/>
      <c r="J4" s="160"/>
      <c r="K4" s="160"/>
      <c r="L4" s="160"/>
      <c r="M4" s="427" t="str">
        <f>'1'!$E$5</f>
        <v>KABUPATEN</v>
      </c>
      <c r="N4" s="428" t="str">
        <f>'1'!$F$5</f>
        <v>BELITUNG TIMUR</v>
      </c>
      <c r="O4" s="160"/>
      <c r="P4" s="160"/>
      <c r="Q4" s="160"/>
      <c r="R4" s="160"/>
      <c r="S4" s="160"/>
      <c r="T4" s="160"/>
      <c r="U4" s="160"/>
      <c r="V4" s="425"/>
      <c r="W4" s="425"/>
      <c r="X4" s="425"/>
      <c r="Y4" s="160"/>
      <c r="Z4" s="160"/>
      <c r="AA4" s="160"/>
      <c r="AB4" s="160"/>
      <c r="AC4" s="160"/>
    </row>
    <row r="5" spans="1:29" ht="15.75" x14ac:dyDescent="0.25">
      <c r="A5" s="160"/>
      <c r="B5" s="160"/>
      <c r="C5" s="160"/>
      <c r="D5" s="160"/>
      <c r="E5" s="428"/>
      <c r="F5" s="428"/>
      <c r="G5" s="160"/>
      <c r="H5" s="160"/>
      <c r="I5" s="160"/>
      <c r="J5" s="160"/>
      <c r="K5" s="160"/>
      <c r="L5" s="160"/>
      <c r="M5" s="427" t="str">
        <f>'1'!$E$6</f>
        <v>TAHUN</v>
      </c>
      <c r="N5" s="428">
        <f>'1'!$F$6</f>
        <v>2023</v>
      </c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</row>
    <row r="6" spans="1:29" ht="15.75" thickBot="1" x14ac:dyDescent="0.3">
      <c r="A6" s="1419"/>
      <c r="B6" s="1419"/>
      <c r="C6" s="1419"/>
      <c r="D6" s="91"/>
      <c r="E6" s="91"/>
      <c r="F6" s="91"/>
    </row>
    <row r="7" spans="1:29" ht="54" customHeight="1" x14ac:dyDescent="0.25">
      <c r="A7" s="1190" t="s">
        <v>2</v>
      </c>
      <c r="B7" s="1190" t="s">
        <v>253</v>
      </c>
      <c r="C7" s="1190" t="s">
        <v>407</v>
      </c>
      <c r="D7" s="1413" t="s">
        <v>1140</v>
      </c>
      <c r="E7" s="1414"/>
      <c r="F7" s="1415"/>
      <c r="G7" s="1413" t="s">
        <v>776</v>
      </c>
      <c r="H7" s="1414"/>
      <c r="I7" s="1415"/>
      <c r="J7" s="1180" t="s">
        <v>1236</v>
      </c>
      <c r="K7" s="1420"/>
      <c r="L7" s="1420"/>
      <c r="M7" s="1420"/>
      <c r="N7" s="1420"/>
      <c r="O7" s="1421"/>
      <c r="P7" s="1180" t="s">
        <v>1141</v>
      </c>
      <c r="Q7" s="1181"/>
      <c r="R7" s="1182"/>
      <c r="S7" s="1181"/>
      <c r="T7" s="1181"/>
      <c r="U7" s="1182"/>
      <c r="V7" s="1228" t="s">
        <v>1142</v>
      </c>
      <c r="W7" s="1210"/>
      <c r="X7" s="1210"/>
      <c r="Y7" s="1210"/>
      <c r="Z7" s="1210"/>
      <c r="AA7" s="1209"/>
      <c r="AB7" s="1228" t="s">
        <v>777</v>
      </c>
      <c r="AC7" s="1209"/>
    </row>
    <row r="8" spans="1:29" ht="39.75" customHeight="1" x14ac:dyDescent="0.25">
      <c r="A8" s="1164"/>
      <c r="B8" s="1164"/>
      <c r="C8" s="1164"/>
      <c r="D8" s="1416"/>
      <c r="E8" s="1417"/>
      <c r="F8" s="1418"/>
      <c r="G8" s="1416"/>
      <c r="H8" s="1417"/>
      <c r="I8" s="1418"/>
      <c r="J8" s="1239" t="s">
        <v>541</v>
      </c>
      <c r="K8" s="1239"/>
      <c r="L8" s="1239" t="s">
        <v>542</v>
      </c>
      <c r="M8" s="1239"/>
      <c r="N8" s="1243" t="s">
        <v>543</v>
      </c>
      <c r="O8" s="1243"/>
      <c r="P8" s="1239" t="s">
        <v>541</v>
      </c>
      <c r="Q8" s="1239"/>
      <c r="R8" s="1239" t="s">
        <v>542</v>
      </c>
      <c r="S8" s="1193"/>
      <c r="T8" s="1243" t="s">
        <v>543</v>
      </c>
      <c r="U8" s="1243"/>
      <c r="V8" s="1239" t="s">
        <v>541</v>
      </c>
      <c r="W8" s="1239"/>
      <c r="X8" s="1239" t="s">
        <v>542</v>
      </c>
      <c r="Y8" s="1193"/>
      <c r="Z8" s="1243" t="s">
        <v>543</v>
      </c>
      <c r="AA8" s="1243"/>
      <c r="AB8" s="1174"/>
      <c r="AC8" s="1360"/>
    </row>
    <row r="9" spans="1:29" ht="34.15" customHeight="1" x14ac:dyDescent="0.25">
      <c r="A9" s="1165"/>
      <c r="B9" s="1165"/>
      <c r="C9" s="1165"/>
      <c r="D9" s="580" t="s">
        <v>6</v>
      </c>
      <c r="E9" s="580" t="s">
        <v>7</v>
      </c>
      <c r="F9" s="580" t="s">
        <v>8</v>
      </c>
      <c r="G9" s="580" t="s">
        <v>6</v>
      </c>
      <c r="H9" s="580" t="s">
        <v>7</v>
      </c>
      <c r="I9" s="580" t="s">
        <v>8</v>
      </c>
      <c r="J9" s="583" t="s">
        <v>255</v>
      </c>
      <c r="K9" s="583" t="s">
        <v>27</v>
      </c>
      <c r="L9" s="583" t="s">
        <v>255</v>
      </c>
      <c r="M9" s="583" t="s">
        <v>27</v>
      </c>
      <c r="N9" s="583" t="s">
        <v>255</v>
      </c>
      <c r="O9" s="580" t="s">
        <v>27</v>
      </c>
      <c r="P9" s="583" t="s">
        <v>255</v>
      </c>
      <c r="Q9" s="583" t="s">
        <v>27</v>
      </c>
      <c r="R9" s="583" t="s">
        <v>255</v>
      </c>
      <c r="S9" s="586" t="s">
        <v>27</v>
      </c>
      <c r="T9" s="583" t="s">
        <v>255</v>
      </c>
      <c r="U9" s="580" t="s">
        <v>27</v>
      </c>
      <c r="V9" s="583" t="s">
        <v>255</v>
      </c>
      <c r="W9" s="583" t="s">
        <v>27</v>
      </c>
      <c r="X9" s="583" t="s">
        <v>255</v>
      </c>
      <c r="Y9" s="583" t="s">
        <v>27</v>
      </c>
      <c r="Z9" s="583" t="s">
        <v>255</v>
      </c>
      <c r="AA9" s="583" t="s">
        <v>27</v>
      </c>
      <c r="AB9" s="583" t="s">
        <v>255</v>
      </c>
      <c r="AC9" s="583" t="s">
        <v>27</v>
      </c>
    </row>
    <row r="10" spans="1:29" s="747" customFormat="1" ht="18.399999999999999" customHeight="1" x14ac:dyDescent="0.25">
      <c r="A10" s="745">
        <v>1</v>
      </c>
      <c r="B10" s="746">
        <v>2</v>
      </c>
      <c r="C10" s="745">
        <v>3</v>
      </c>
      <c r="D10" s="745">
        <v>4</v>
      </c>
      <c r="E10" s="746">
        <v>5</v>
      </c>
      <c r="F10" s="745">
        <v>6</v>
      </c>
      <c r="G10" s="745">
        <v>7</v>
      </c>
      <c r="H10" s="746">
        <v>8</v>
      </c>
      <c r="I10" s="745">
        <v>9</v>
      </c>
      <c r="J10" s="745">
        <v>10</v>
      </c>
      <c r="K10" s="746">
        <v>11</v>
      </c>
      <c r="L10" s="745">
        <v>12</v>
      </c>
      <c r="M10" s="745">
        <v>13</v>
      </c>
      <c r="N10" s="746">
        <v>14</v>
      </c>
      <c r="O10" s="745">
        <v>15</v>
      </c>
      <c r="P10" s="745">
        <v>16</v>
      </c>
      <c r="Q10" s="746">
        <v>17</v>
      </c>
      <c r="R10" s="745">
        <v>18</v>
      </c>
      <c r="S10" s="745">
        <v>19</v>
      </c>
      <c r="T10" s="746">
        <v>20</v>
      </c>
      <c r="U10" s="745">
        <v>21</v>
      </c>
      <c r="V10" s="745">
        <v>22</v>
      </c>
      <c r="W10" s="746">
        <v>23</v>
      </c>
      <c r="X10" s="745">
        <v>24</v>
      </c>
      <c r="Y10" s="745">
        <v>25</v>
      </c>
      <c r="Z10" s="746">
        <v>26</v>
      </c>
      <c r="AA10" s="745">
        <v>27</v>
      </c>
      <c r="AB10" s="745">
        <v>28</v>
      </c>
      <c r="AC10" s="745">
        <v>29</v>
      </c>
    </row>
    <row r="11" spans="1:29" x14ac:dyDescent="0.25">
      <c r="A11" s="725">
        <v>1</v>
      </c>
      <c r="B11" s="93" t="str">
        <f>'9'!B9</f>
        <v>Manggar</v>
      </c>
      <c r="C11" s="93" t="str">
        <f>'9'!C9</f>
        <v>Manggar</v>
      </c>
      <c r="D11" s="101">
        <v>19</v>
      </c>
      <c r="E11" s="101">
        <v>12</v>
      </c>
      <c r="F11" s="279">
        <f>SUM(D11,E11)</f>
        <v>31</v>
      </c>
      <c r="G11" s="101">
        <v>19</v>
      </c>
      <c r="H11" s="101">
        <v>12</v>
      </c>
      <c r="I11" s="279">
        <f>SUM(G11,H11)</f>
        <v>31</v>
      </c>
      <c r="J11" s="279">
        <v>9</v>
      </c>
      <c r="K11" s="922">
        <f>IFERROR(J11/D11*100,0)</f>
        <v>47.368421052631575</v>
      </c>
      <c r="L11" s="101">
        <v>8</v>
      </c>
      <c r="M11" s="922">
        <f>IFERROR(L11/E11*100,0)</f>
        <v>66.666666666666657</v>
      </c>
      <c r="N11" s="101">
        <f>J11+L11</f>
        <v>17</v>
      </c>
      <c r="O11" s="922">
        <f>IFERROR(N11/F11*100,0)</f>
        <v>54.838709677419352</v>
      </c>
      <c r="P11" s="279">
        <v>9</v>
      </c>
      <c r="Q11" s="922">
        <f>IFERROR(P11/G11*100,0)</f>
        <v>47.368421052631575</v>
      </c>
      <c r="R11" s="101">
        <v>3</v>
      </c>
      <c r="S11" s="922">
        <f>IFERROR(R11/H11*100,0)</f>
        <v>25</v>
      </c>
      <c r="T11" s="101">
        <f t="shared" ref="T11:T17" si="0">P11+R11</f>
        <v>12</v>
      </c>
      <c r="U11" s="922">
        <f>IFERROR(T11/I11*100,0)</f>
        <v>38.70967741935484</v>
      </c>
      <c r="V11" s="221">
        <f>J11+P11</f>
        <v>18</v>
      </c>
      <c r="W11" s="922">
        <f>IFERROR(V11/G11*100,0)</f>
        <v>94.73684210526315</v>
      </c>
      <c r="X11" s="221">
        <f>L11+R11</f>
        <v>11</v>
      </c>
      <c r="Y11" s="922">
        <f>IFERROR(X11/H11*100,0)</f>
        <v>91.666666666666657</v>
      </c>
      <c r="Z11" s="221">
        <f>V11+X11</f>
        <v>29</v>
      </c>
      <c r="AA11" s="922">
        <f>IFERROR(Z11/I11*100,0)</f>
        <v>93.548387096774192</v>
      </c>
      <c r="AB11" s="244">
        <v>2</v>
      </c>
      <c r="AC11" s="922">
        <f>IFERROR(AB11/I11*100,0)</f>
        <v>6.4516129032258061</v>
      </c>
    </row>
    <row r="12" spans="1:29" x14ac:dyDescent="0.25">
      <c r="A12" s="724">
        <v>2</v>
      </c>
      <c r="B12" s="93" t="str">
        <f>'9'!B10</f>
        <v>Damar</v>
      </c>
      <c r="C12" s="93" t="str">
        <f>'9'!C10</f>
        <v>Mengkubang</v>
      </c>
      <c r="D12" s="101">
        <v>6</v>
      </c>
      <c r="E12" s="101">
        <v>5</v>
      </c>
      <c r="F12" s="101">
        <f t="shared" ref="F12:F17" si="1">SUM(D12,E12)</f>
        <v>11</v>
      </c>
      <c r="G12" s="101">
        <v>6</v>
      </c>
      <c r="H12" s="101">
        <v>5</v>
      </c>
      <c r="I12" s="101">
        <f t="shared" ref="I12:I17" si="2">SUM(G12,H12)</f>
        <v>11</v>
      </c>
      <c r="J12" s="101">
        <v>0</v>
      </c>
      <c r="K12" s="922">
        <f t="shared" ref="K12:K19" si="3">IFERROR(J12/D12*100,0)</f>
        <v>0</v>
      </c>
      <c r="L12" s="101">
        <v>0</v>
      </c>
      <c r="M12" s="922">
        <f t="shared" ref="M12:M19" si="4">IFERROR(L12/E12*100,0)</f>
        <v>0</v>
      </c>
      <c r="N12" s="101">
        <f t="shared" ref="N12:N17" si="5">J12+L12</f>
        <v>0</v>
      </c>
      <c r="O12" s="922">
        <f t="shared" ref="O12:O19" si="6">IFERROR(N12/F12*100,0)</f>
        <v>0</v>
      </c>
      <c r="P12" s="101">
        <v>6</v>
      </c>
      <c r="Q12" s="922">
        <f t="shared" ref="Q12:Q19" si="7">IFERROR(P12/G12*100,0)</f>
        <v>100</v>
      </c>
      <c r="R12" s="101">
        <v>5</v>
      </c>
      <c r="S12" s="922">
        <f t="shared" ref="S12:S19" si="8">IFERROR(R12/H12*100,0)</f>
        <v>100</v>
      </c>
      <c r="T12" s="101">
        <f t="shared" si="0"/>
        <v>11</v>
      </c>
      <c r="U12" s="922">
        <f t="shared" ref="U12:U19" si="9">IFERROR(T12/I12*100,0)</f>
        <v>100</v>
      </c>
      <c r="V12" s="221">
        <f t="shared" ref="V12:V17" si="10">J12+P12</f>
        <v>6</v>
      </c>
      <c r="W12" s="922">
        <f t="shared" ref="W12:W19" si="11">IFERROR(V12/G12*100,0)</f>
        <v>100</v>
      </c>
      <c r="X12" s="221">
        <f t="shared" ref="X12:X17" si="12">L12+R12</f>
        <v>5</v>
      </c>
      <c r="Y12" s="922">
        <f t="shared" ref="Y12:Y19" si="13">IFERROR(X12/H12*100,0)</f>
        <v>100</v>
      </c>
      <c r="Z12" s="221">
        <f t="shared" ref="Z12:Z17" si="14">V12+X12</f>
        <v>11</v>
      </c>
      <c r="AA12" s="922">
        <f t="shared" ref="AA12:AA19" si="15">IFERROR(Z12/I12*100,0)</f>
        <v>100</v>
      </c>
      <c r="AB12" s="244">
        <v>0</v>
      </c>
      <c r="AC12" s="922">
        <f t="shared" ref="AC12:AC19" si="16">IFERROR(AB12/I12*100,0)</f>
        <v>0</v>
      </c>
    </row>
    <row r="13" spans="1:29" x14ac:dyDescent="0.25">
      <c r="A13" s="724">
        <v>3</v>
      </c>
      <c r="B13" s="93" t="str">
        <f>'9'!B11</f>
        <v>Kelapa Kampit</v>
      </c>
      <c r="C13" s="93" t="str">
        <f>'9'!C11</f>
        <v>Kelapa Kampit</v>
      </c>
      <c r="D13" s="101">
        <v>4</v>
      </c>
      <c r="E13" s="101">
        <v>2</v>
      </c>
      <c r="F13" s="101">
        <f t="shared" si="1"/>
        <v>6</v>
      </c>
      <c r="G13" s="101">
        <v>4</v>
      </c>
      <c r="H13" s="101">
        <v>2</v>
      </c>
      <c r="I13" s="101">
        <f t="shared" si="2"/>
        <v>6</v>
      </c>
      <c r="J13" s="101">
        <v>0</v>
      </c>
      <c r="K13" s="922">
        <f t="shared" si="3"/>
        <v>0</v>
      </c>
      <c r="L13" s="101">
        <v>0</v>
      </c>
      <c r="M13" s="922">
        <f t="shared" si="4"/>
        <v>0</v>
      </c>
      <c r="N13" s="101">
        <f t="shared" si="5"/>
        <v>0</v>
      </c>
      <c r="O13" s="922">
        <f t="shared" si="6"/>
        <v>0</v>
      </c>
      <c r="P13" s="101">
        <v>1</v>
      </c>
      <c r="Q13" s="922">
        <f t="shared" si="7"/>
        <v>25</v>
      </c>
      <c r="R13" s="101">
        <v>2</v>
      </c>
      <c r="S13" s="922">
        <f t="shared" si="8"/>
        <v>100</v>
      </c>
      <c r="T13" s="101">
        <f t="shared" si="0"/>
        <v>3</v>
      </c>
      <c r="U13" s="922">
        <f t="shared" si="9"/>
        <v>50</v>
      </c>
      <c r="V13" s="221">
        <f>J13+P13</f>
        <v>1</v>
      </c>
      <c r="W13" s="922">
        <f t="shared" si="11"/>
        <v>25</v>
      </c>
      <c r="X13" s="221">
        <f t="shared" si="12"/>
        <v>2</v>
      </c>
      <c r="Y13" s="922">
        <f t="shared" si="13"/>
        <v>100</v>
      </c>
      <c r="Z13" s="221">
        <f t="shared" si="14"/>
        <v>3</v>
      </c>
      <c r="AA13" s="922">
        <f t="shared" si="15"/>
        <v>50</v>
      </c>
      <c r="AB13" s="244">
        <v>0</v>
      </c>
      <c r="AC13" s="922">
        <f t="shared" si="16"/>
        <v>0</v>
      </c>
    </row>
    <row r="14" spans="1:29" x14ac:dyDescent="0.25">
      <c r="A14" s="724">
        <v>4</v>
      </c>
      <c r="B14" s="93" t="str">
        <f>'9'!B12</f>
        <v>Gantung</v>
      </c>
      <c r="C14" s="93" t="str">
        <f>'9'!C12</f>
        <v>Gantung</v>
      </c>
      <c r="D14" s="101">
        <v>14</v>
      </c>
      <c r="E14" s="101">
        <v>13</v>
      </c>
      <c r="F14" s="101">
        <f t="shared" si="1"/>
        <v>27</v>
      </c>
      <c r="G14" s="101">
        <v>14</v>
      </c>
      <c r="H14" s="101">
        <v>13</v>
      </c>
      <c r="I14" s="101">
        <f t="shared" si="2"/>
        <v>27</v>
      </c>
      <c r="J14" s="101">
        <v>12</v>
      </c>
      <c r="K14" s="922">
        <f t="shared" si="3"/>
        <v>85.714285714285708</v>
      </c>
      <c r="L14" s="101">
        <v>9</v>
      </c>
      <c r="M14" s="922">
        <f t="shared" si="4"/>
        <v>69.230769230769226</v>
      </c>
      <c r="N14" s="101">
        <f t="shared" si="5"/>
        <v>21</v>
      </c>
      <c r="O14" s="922">
        <f t="shared" si="6"/>
        <v>77.777777777777786</v>
      </c>
      <c r="P14" s="101">
        <v>0</v>
      </c>
      <c r="Q14" s="922">
        <f t="shared" si="7"/>
        <v>0</v>
      </c>
      <c r="R14" s="101">
        <v>4</v>
      </c>
      <c r="S14" s="922">
        <f t="shared" si="8"/>
        <v>30.76923076923077</v>
      </c>
      <c r="T14" s="101">
        <f t="shared" si="0"/>
        <v>4</v>
      </c>
      <c r="U14" s="922">
        <f t="shared" si="9"/>
        <v>14.814814814814813</v>
      </c>
      <c r="V14" s="221">
        <f t="shared" si="10"/>
        <v>12</v>
      </c>
      <c r="W14" s="922">
        <f t="shared" si="11"/>
        <v>85.714285714285708</v>
      </c>
      <c r="X14" s="221">
        <f t="shared" si="12"/>
        <v>13</v>
      </c>
      <c r="Y14" s="922">
        <f t="shared" si="13"/>
        <v>100</v>
      </c>
      <c r="Z14" s="221">
        <f t="shared" si="14"/>
        <v>25</v>
      </c>
      <c r="AA14" s="922">
        <f t="shared" si="15"/>
        <v>92.592592592592595</v>
      </c>
      <c r="AB14" s="244">
        <v>2</v>
      </c>
      <c r="AC14" s="922">
        <f t="shared" si="16"/>
        <v>7.4074074074074066</v>
      </c>
    </row>
    <row r="15" spans="1:29" x14ac:dyDescent="0.25">
      <c r="A15" s="724">
        <v>5</v>
      </c>
      <c r="B15" s="93" t="str">
        <f>'9'!B13</f>
        <v>Simpang Renggiang</v>
      </c>
      <c r="C15" s="93" t="str">
        <f>'9'!C13</f>
        <v>Renggiang</v>
      </c>
      <c r="D15" s="101">
        <v>1</v>
      </c>
      <c r="E15" s="101">
        <v>1</v>
      </c>
      <c r="F15" s="101">
        <f t="shared" si="1"/>
        <v>2</v>
      </c>
      <c r="G15" s="101">
        <v>1</v>
      </c>
      <c r="H15" s="101">
        <v>1</v>
      </c>
      <c r="I15" s="101">
        <f t="shared" si="2"/>
        <v>2</v>
      </c>
      <c r="J15" s="101">
        <v>0</v>
      </c>
      <c r="K15" s="922">
        <f t="shared" si="3"/>
        <v>0</v>
      </c>
      <c r="L15" s="101">
        <v>1</v>
      </c>
      <c r="M15" s="922">
        <f t="shared" si="4"/>
        <v>100</v>
      </c>
      <c r="N15" s="101">
        <f t="shared" si="5"/>
        <v>1</v>
      </c>
      <c r="O15" s="922">
        <f t="shared" si="6"/>
        <v>50</v>
      </c>
      <c r="P15" s="101">
        <v>0</v>
      </c>
      <c r="Q15" s="922">
        <f t="shared" si="7"/>
        <v>0</v>
      </c>
      <c r="R15" s="101">
        <v>0</v>
      </c>
      <c r="S15" s="922">
        <f t="shared" si="8"/>
        <v>0</v>
      </c>
      <c r="T15" s="101">
        <f t="shared" si="0"/>
        <v>0</v>
      </c>
      <c r="U15" s="922">
        <f t="shared" si="9"/>
        <v>0</v>
      </c>
      <c r="V15" s="221">
        <f t="shared" si="10"/>
        <v>0</v>
      </c>
      <c r="W15" s="922">
        <f t="shared" si="11"/>
        <v>0</v>
      </c>
      <c r="X15" s="221">
        <f t="shared" si="12"/>
        <v>1</v>
      </c>
      <c r="Y15" s="922">
        <f t="shared" si="13"/>
        <v>100</v>
      </c>
      <c r="Z15" s="221">
        <f t="shared" si="14"/>
        <v>1</v>
      </c>
      <c r="AA15" s="922">
        <f t="shared" si="15"/>
        <v>50</v>
      </c>
      <c r="AB15" s="244">
        <v>1</v>
      </c>
      <c r="AC15" s="922">
        <f t="shared" si="16"/>
        <v>50</v>
      </c>
    </row>
    <row r="16" spans="1:29" x14ac:dyDescent="0.25">
      <c r="A16" s="724">
        <v>6</v>
      </c>
      <c r="B16" s="93" t="str">
        <f>'9'!B14</f>
        <v>Simpang Pesak</v>
      </c>
      <c r="C16" s="93" t="str">
        <f>'9'!C14</f>
        <v>Simpang Pesak</v>
      </c>
      <c r="D16" s="101">
        <v>6</v>
      </c>
      <c r="E16" s="101">
        <v>2</v>
      </c>
      <c r="F16" s="101">
        <f t="shared" si="1"/>
        <v>8</v>
      </c>
      <c r="G16" s="101">
        <v>6</v>
      </c>
      <c r="H16" s="101">
        <v>2</v>
      </c>
      <c r="I16" s="101">
        <f t="shared" si="2"/>
        <v>8</v>
      </c>
      <c r="J16" s="101">
        <v>3</v>
      </c>
      <c r="K16" s="922">
        <f t="shared" si="3"/>
        <v>50</v>
      </c>
      <c r="L16" s="101">
        <v>2</v>
      </c>
      <c r="M16" s="922">
        <f t="shared" si="4"/>
        <v>100</v>
      </c>
      <c r="N16" s="101">
        <f t="shared" si="5"/>
        <v>5</v>
      </c>
      <c r="O16" s="922">
        <f t="shared" si="6"/>
        <v>62.5</v>
      </c>
      <c r="P16" s="101">
        <v>1</v>
      </c>
      <c r="Q16" s="922">
        <f t="shared" si="7"/>
        <v>16.666666666666664</v>
      </c>
      <c r="R16" s="101">
        <v>0</v>
      </c>
      <c r="S16" s="922">
        <f t="shared" si="8"/>
        <v>0</v>
      </c>
      <c r="T16" s="101">
        <f t="shared" si="0"/>
        <v>1</v>
      </c>
      <c r="U16" s="922">
        <f t="shared" si="9"/>
        <v>12.5</v>
      </c>
      <c r="V16" s="221">
        <f t="shared" si="10"/>
        <v>4</v>
      </c>
      <c r="W16" s="922">
        <f t="shared" si="11"/>
        <v>66.666666666666657</v>
      </c>
      <c r="X16" s="221">
        <f t="shared" si="12"/>
        <v>2</v>
      </c>
      <c r="Y16" s="922">
        <f t="shared" si="13"/>
        <v>100</v>
      </c>
      <c r="Z16" s="221">
        <f t="shared" si="14"/>
        <v>6</v>
      </c>
      <c r="AA16" s="922">
        <f t="shared" si="15"/>
        <v>75</v>
      </c>
      <c r="AB16" s="244">
        <v>1</v>
      </c>
      <c r="AC16" s="922">
        <f t="shared" si="16"/>
        <v>12.5</v>
      </c>
    </row>
    <row r="17" spans="1:29" x14ac:dyDescent="0.25">
      <c r="A17" s="724">
        <v>7</v>
      </c>
      <c r="B17" s="93" t="str">
        <f>'9'!B15</f>
        <v>Dendang</v>
      </c>
      <c r="C17" s="93" t="str">
        <f>'9'!C15</f>
        <v>Dendang</v>
      </c>
      <c r="D17" s="101">
        <v>6</v>
      </c>
      <c r="E17" s="101">
        <v>0</v>
      </c>
      <c r="F17" s="101">
        <f t="shared" si="1"/>
        <v>6</v>
      </c>
      <c r="G17" s="101">
        <v>5</v>
      </c>
      <c r="H17" s="101">
        <v>1</v>
      </c>
      <c r="I17" s="101">
        <f t="shared" si="2"/>
        <v>6</v>
      </c>
      <c r="J17" s="101">
        <v>3</v>
      </c>
      <c r="K17" s="922">
        <f t="shared" si="3"/>
        <v>50</v>
      </c>
      <c r="L17" s="101">
        <v>1</v>
      </c>
      <c r="M17" s="922">
        <f t="shared" si="4"/>
        <v>0</v>
      </c>
      <c r="N17" s="101">
        <f t="shared" si="5"/>
        <v>4</v>
      </c>
      <c r="O17" s="922">
        <f t="shared" si="6"/>
        <v>66.666666666666657</v>
      </c>
      <c r="P17" s="101">
        <v>1</v>
      </c>
      <c r="Q17" s="922">
        <f t="shared" si="7"/>
        <v>20</v>
      </c>
      <c r="R17" s="101">
        <v>0</v>
      </c>
      <c r="S17" s="922">
        <f t="shared" si="8"/>
        <v>0</v>
      </c>
      <c r="T17" s="101">
        <f t="shared" si="0"/>
        <v>1</v>
      </c>
      <c r="U17" s="922">
        <f t="shared" si="9"/>
        <v>16.666666666666664</v>
      </c>
      <c r="V17" s="221">
        <f t="shared" si="10"/>
        <v>4</v>
      </c>
      <c r="W17" s="922">
        <f t="shared" si="11"/>
        <v>80</v>
      </c>
      <c r="X17" s="221">
        <f t="shared" si="12"/>
        <v>1</v>
      </c>
      <c r="Y17" s="922">
        <f t="shared" si="13"/>
        <v>100</v>
      </c>
      <c r="Z17" s="221">
        <f t="shared" si="14"/>
        <v>5</v>
      </c>
      <c r="AA17" s="922">
        <f t="shared" si="15"/>
        <v>83.333333333333343</v>
      </c>
      <c r="AB17" s="244">
        <v>0</v>
      </c>
      <c r="AC17" s="922">
        <f t="shared" si="16"/>
        <v>0</v>
      </c>
    </row>
    <row r="18" spans="1:29" x14ac:dyDescent="0.25">
      <c r="A18" s="395"/>
      <c r="B18" s="65"/>
      <c r="C18" s="65"/>
      <c r="D18" s="101"/>
      <c r="E18" s="101"/>
      <c r="F18" s="101"/>
      <c r="G18" s="101"/>
      <c r="H18" s="101"/>
      <c r="I18" s="101"/>
      <c r="J18" s="101"/>
      <c r="K18" s="167"/>
      <c r="L18" s="101"/>
      <c r="M18" s="167"/>
      <c r="N18" s="101"/>
      <c r="O18" s="167"/>
      <c r="P18" s="101"/>
      <c r="Q18" s="167"/>
      <c r="R18" s="101"/>
      <c r="S18" s="167"/>
      <c r="T18" s="101"/>
      <c r="U18" s="167"/>
      <c r="V18" s="221"/>
      <c r="W18" s="167"/>
      <c r="X18" s="221"/>
      <c r="Y18" s="167"/>
      <c r="Z18" s="221"/>
      <c r="AA18" s="167"/>
      <c r="AB18" s="66"/>
      <c r="AC18" s="167"/>
    </row>
    <row r="19" spans="1:29" s="160" customFormat="1" ht="16.5" thickBot="1" x14ac:dyDescent="0.3">
      <c r="A19" s="406" t="s">
        <v>476</v>
      </c>
      <c r="B19" s="407"/>
      <c r="C19" s="408"/>
      <c r="D19" s="106">
        <f t="shared" ref="D19:J19" si="17">SUM(D11:D18)</f>
        <v>56</v>
      </c>
      <c r="E19" s="106">
        <f t="shared" si="17"/>
        <v>35</v>
      </c>
      <c r="F19" s="106">
        <f t="shared" si="17"/>
        <v>91</v>
      </c>
      <c r="G19" s="106">
        <f t="shared" si="17"/>
        <v>55</v>
      </c>
      <c r="H19" s="106">
        <f t="shared" si="17"/>
        <v>36</v>
      </c>
      <c r="I19" s="106">
        <f t="shared" si="17"/>
        <v>91</v>
      </c>
      <c r="J19" s="106">
        <f t="shared" si="17"/>
        <v>27</v>
      </c>
      <c r="K19" s="987">
        <f t="shared" si="3"/>
        <v>48.214285714285715</v>
      </c>
      <c r="L19" s="106">
        <f>SUM(L11:L18)</f>
        <v>21</v>
      </c>
      <c r="M19" s="987">
        <f t="shared" si="4"/>
        <v>60</v>
      </c>
      <c r="N19" s="106">
        <f>SUM(N11:N18)</f>
        <v>48</v>
      </c>
      <c r="O19" s="987">
        <f t="shared" si="6"/>
        <v>52.747252747252752</v>
      </c>
      <c r="P19" s="106">
        <f>SUM(P11:P18)</f>
        <v>18</v>
      </c>
      <c r="Q19" s="987">
        <f t="shared" si="7"/>
        <v>32.727272727272727</v>
      </c>
      <c r="R19" s="106">
        <f>SUM(R11:R18)</f>
        <v>14</v>
      </c>
      <c r="S19" s="987">
        <f t="shared" si="8"/>
        <v>38.888888888888893</v>
      </c>
      <c r="T19" s="106">
        <f>SUM(T11:T18)</f>
        <v>32</v>
      </c>
      <c r="U19" s="987">
        <f t="shared" si="9"/>
        <v>35.164835164835168</v>
      </c>
      <c r="V19" s="975">
        <f>J19+P19</f>
        <v>45</v>
      </c>
      <c r="W19" s="987">
        <f t="shared" si="11"/>
        <v>81.818181818181827</v>
      </c>
      <c r="X19" s="975">
        <f>L19+R19</f>
        <v>35</v>
      </c>
      <c r="Y19" s="987">
        <f t="shared" si="13"/>
        <v>97.222222222222214</v>
      </c>
      <c r="Z19" s="975">
        <f>V19+X19</f>
        <v>80</v>
      </c>
      <c r="AA19" s="987">
        <f t="shared" si="15"/>
        <v>87.912087912087912</v>
      </c>
      <c r="AB19" s="988">
        <f>SUM(AB11:AB18)</f>
        <v>6</v>
      </c>
      <c r="AC19" s="987">
        <f t="shared" si="16"/>
        <v>6.593406593406594</v>
      </c>
    </row>
    <row r="20" spans="1:29" x14ac:dyDescent="0.25">
      <c r="B20" s="62"/>
      <c r="C20" s="62"/>
      <c r="V20" s="280"/>
      <c r="W20" s="280"/>
      <c r="X20" s="280"/>
    </row>
    <row r="21" spans="1:29" x14ac:dyDescent="0.25">
      <c r="A21" s="544" t="s">
        <v>772</v>
      </c>
      <c r="B21" s="544"/>
      <c r="C21" s="544"/>
      <c r="D21" s="544"/>
      <c r="E21" s="544"/>
      <c r="F21" s="544"/>
      <c r="G21" s="544"/>
      <c r="H21" s="544"/>
      <c r="I21" s="544"/>
      <c r="J21" s="544"/>
      <c r="K21" s="544"/>
      <c r="L21" s="544"/>
      <c r="M21" s="544"/>
      <c r="N21" s="544"/>
      <c r="O21" s="544"/>
      <c r="P21" s="544"/>
      <c r="Q21" s="544"/>
      <c r="R21" s="544"/>
    </row>
    <row r="22" spans="1:29" ht="18" x14ac:dyDescent="0.25">
      <c r="A22" s="544" t="s">
        <v>773</v>
      </c>
      <c r="B22" s="544"/>
      <c r="C22" s="544"/>
      <c r="D22" s="544"/>
      <c r="E22" s="544"/>
      <c r="F22" s="544"/>
      <c r="G22" s="544"/>
      <c r="H22" s="544"/>
      <c r="I22" s="544"/>
      <c r="J22" s="544"/>
      <c r="K22" s="544"/>
      <c r="L22" s="544"/>
      <c r="M22" s="544"/>
      <c r="N22" s="544"/>
      <c r="O22" s="544"/>
      <c r="P22" s="544"/>
      <c r="Q22" s="544"/>
      <c r="R22" s="544"/>
    </row>
    <row r="23" spans="1:29" x14ac:dyDescent="0.25">
      <c r="A23" s="544"/>
      <c r="B23" s="544" t="s">
        <v>778</v>
      </c>
      <c r="C23" s="544"/>
      <c r="D23" s="544"/>
      <c r="E23" s="544"/>
      <c r="F23" s="544"/>
      <c r="G23" s="544"/>
      <c r="H23" s="544"/>
      <c r="I23" s="544"/>
      <c r="J23" s="544"/>
      <c r="K23" s="544"/>
      <c r="L23" s="544"/>
      <c r="M23" s="544"/>
      <c r="N23" s="544"/>
      <c r="O23" s="544"/>
      <c r="P23" s="544"/>
      <c r="Q23" s="544"/>
      <c r="R23" s="544"/>
    </row>
    <row r="24" spans="1:29" x14ac:dyDescent="0.25">
      <c r="A24" s="544"/>
      <c r="B24" s="544" t="s">
        <v>779</v>
      </c>
      <c r="C24" s="544"/>
      <c r="D24" s="544"/>
      <c r="E24" s="544"/>
      <c r="F24" s="544"/>
      <c r="G24" s="544"/>
      <c r="H24" s="544"/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29" x14ac:dyDescent="0.25">
      <c r="A25" s="544"/>
      <c r="B25" s="544" t="s">
        <v>780</v>
      </c>
      <c r="C25" s="544"/>
      <c r="D25" s="544"/>
      <c r="E25" s="544"/>
      <c r="F25" s="544"/>
      <c r="G25" s="544"/>
      <c r="H25" s="544"/>
      <c r="I25" s="544"/>
      <c r="J25" s="544"/>
      <c r="K25" s="544"/>
      <c r="L25" s="544"/>
      <c r="M25" s="544"/>
      <c r="N25" s="544"/>
      <c r="O25" s="544"/>
      <c r="P25" s="544"/>
      <c r="Q25" s="544"/>
      <c r="R25" s="544"/>
    </row>
    <row r="26" spans="1:29" x14ac:dyDescent="0.25">
      <c r="A26" s="544"/>
      <c r="B26" s="544"/>
      <c r="C26" s="544"/>
      <c r="D26" s="544"/>
      <c r="E26" s="544"/>
      <c r="F26" s="544"/>
      <c r="G26" s="544"/>
      <c r="H26" s="544"/>
      <c r="I26" s="544"/>
      <c r="J26" s="544"/>
      <c r="K26" s="544"/>
      <c r="L26" s="544"/>
      <c r="M26" s="544"/>
      <c r="N26" s="544"/>
      <c r="O26" s="544"/>
      <c r="P26" s="544"/>
      <c r="Q26" s="544"/>
      <c r="R26" s="544"/>
    </row>
  </sheetData>
  <mergeCells count="19">
    <mergeCell ref="AB7:AC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J7:O7"/>
    <mergeCell ref="P7:U7"/>
    <mergeCell ref="V7:AA7"/>
    <mergeCell ref="G7:I8"/>
    <mergeCell ref="A6:C6"/>
    <mergeCell ref="A7:A9"/>
    <mergeCell ref="B7:B9"/>
    <mergeCell ref="C7:C9"/>
    <mergeCell ref="D7:F8"/>
  </mergeCells>
  <printOptions horizontalCentered="1"/>
  <pageMargins left="0.65" right="0.6" top="1.1499999999999999" bottom="0.9" header="0" footer="0"/>
  <pageSetup paperSize="9" scale="4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9">
    <tabColor rgb="FF92D050"/>
    <pageSetUpPr fitToPage="1"/>
  </sheetPr>
  <dimension ref="A1:O44"/>
  <sheetViews>
    <sheetView zoomScaleNormal="100" workbookViewId="0">
      <selection activeCell="B33" sqref="B33"/>
    </sheetView>
  </sheetViews>
  <sheetFormatPr defaultColWidth="9.140625" defaultRowHeight="15" x14ac:dyDescent="0.25"/>
  <cols>
    <col min="1" max="1" width="5.7109375" style="63" customWidth="1"/>
    <col min="2" max="2" width="71.7109375" style="63" customWidth="1"/>
    <col min="3" max="4" width="16.7109375" style="63" customWidth="1"/>
    <col min="5" max="6" width="20.7109375" style="63" customWidth="1"/>
    <col min="7" max="8" width="16.7109375" style="63" customWidth="1"/>
    <col min="9" max="9" width="23.7109375" style="63" customWidth="1"/>
    <col min="10" max="10" width="16.7109375" style="63" customWidth="1"/>
    <col min="11" max="11" width="15.7109375" style="63" customWidth="1"/>
    <col min="12" max="256" width="9.140625" style="63"/>
    <col min="257" max="257" width="5.7109375" style="63" customWidth="1"/>
    <col min="258" max="258" width="71.7109375" style="63" customWidth="1"/>
    <col min="259" max="264" width="16.7109375" style="63" customWidth="1"/>
    <col min="265" max="265" width="37.28515625" style="63" bestFit="1" customWidth="1"/>
    <col min="266" max="266" width="16.7109375" style="63" customWidth="1"/>
    <col min="267" max="267" width="15.7109375" style="63" customWidth="1"/>
    <col min="268" max="512" width="9.140625" style="63"/>
    <col min="513" max="513" width="5.7109375" style="63" customWidth="1"/>
    <col min="514" max="514" width="71.7109375" style="63" customWidth="1"/>
    <col min="515" max="520" width="16.7109375" style="63" customWidth="1"/>
    <col min="521" max="521" width="37.28515625" style="63" bestFit="1" customWidth="1"/>
    <col min="522" max="522" width="16.7109375" style="63" customWidth="1"/>
    <col min="523" max="523" width="15.7109375" style="63" customWidth="1"/>
    <col min="524" max="768" width="9.140625" style="63"/>
    <col min="769" max="769" width="5.7109375" style="63" customWidth="1"/>
    <col min="770" max="770" width="71.7109375" style="63" customWidth="1"/>
    <col min="771" max="776" width="16.7109375" style="63" customWidth="1"/>
    <col min="777" max="777" width="37.28515625" style="63" bestFit="1" customWidth="1"/>
    <col min="778" max="778" width="16.7109375" style="63" customWidth="1"/>
    <col min="779" max="779" width="15.7109375" style="63" customWidth="1"/>
    <col min="780" max="1024" width="9.140625" style="63"/>
    <col min="1025" max="1025" width="5.7109375" style="63" customWidth="1"/>
    <col min="1026" max="1026" width="71.7109375" style="63" customWidth="1"/>
    <col min="1027" max="1032" width="16.7109375" style="63" customWidth="1"/>
    <col min="1033" max="1033" width="37.28515625" style="63" bestFit="1" customWidth="1"/>
    <col min="1034" max="1034" width="16.7109375" style="63" customWidth="1"/>
    <col min="1035" max="1035" width="15.7109375" style="63" customWidth="1"/>
    <col min="1036" max="1280" width="9.140625" style="63"/>
    <col min="1281" max="1281" width="5.7109375" style="63" customWidth="1"/>
    <col min="1282" max="1282" width="71.7109375" style="63" customWidth="1"/>
    <col min="1283" max="1288" width="16.7109375" style="63" customWidth="1"/>
    <col min="1289" max="1289" width="37.28515625" style="63" bestFit="1" customWidth="1"/>
    <col min="1290" max="1290" width="16.7109375" style="63" customWidth="1"/>
    <col min="1291" max="1291" width="15.7109375" style="63" customWidth="1"/>
    <col min="1292" max="1536" width="9.140625" style="63"/>
    <col min="1537" max="1537" width="5.7109375" style="63" customWidth="1"/>
    <col min="1538" max="1538" width="71.7109375" style="63" customWidth="1"/>
    <col min="1539" max="1544" width="16.7109375" style="63" customWidth="1"/>
    <col min="1545" max="1545" width="37.28515625" style="63" bestFit="1" customWidth="1"/>
    <col min="1546" max="1546" width="16.7109375" style="63" customWidth="1"/>
    <col min="1547" max="1547" width="15.7109375" style="63" customWidth="1"/>
    <col min="1548" max="1792" width="9.140625" style="63"/>
    <col min="1793" max="1793" width="5.7109375" style="63" customWidth="1"/>
    <col min="1794" max="1794" width="71.7109375" style="63" customWidth="1"/>
    <col min="1795" max="1800" width="16.7109375" style="63" customWidth="1"/>
    <col min="1801" max="1801" width="37.28515625" style="63" bestFit="1" customWidth="1"/>
    <col min="1802" max="1802" width="16.7109375" style="63" customWidth="1"/>
    <col min="1803" max="1803" width="15.7109375" style="63" customWidth="1"/>
    <col min="1804" max="2048" width="9.140625" style="63"/>
    <col min="2049" max="2049" width="5.7109375" style="63" customWidth="1"/>
    <col min="2050" max="2050" width="71.7109375" style="63" customWidth="1"/>
    <col min="2051" max="2056" width="16.7109375" style="63" customWidth="1"/>
    <col min="2057" max="2057" width="37.28515625" style="63" bestFit="1" customWidth="1"/>
    <col min="2058" max="2058" width="16.7109375" style="63" customWidth="1"/>
    <col min="2059" max="2059" width="15.7109375" style="63" customWidth="1"/>
    <col min="2060" max="2304" width="9.140625" style="63"/>
    <col min="2305" max="2305" width="5.7109375" style="63" customWidth="1"/>
    <col min="2306" max="2306" width="71.7109375" style="63" customWidth="1"/>
    <col min="2307" max="2312" width="16.7109375" style="63" customWidth="1"/>
    <col min="2313" max="2313" width="37.28515625" style="63" bestFit="1" customWidth="1"/>
    <col min="2314" max="2314" width="16.7109375" style="63" customWidth="1"/>
    <col min="2315" max="2315" width="15.7109375" style="63" customWidth="1"/>
    <col min="2316" max="2560" width="9.140625" style="63"/>
    <col min="2561" max="2561" width="5.7109375" style="63" customWidth="1"/>
    <col min="2562" max="2562" width="71.7109375" style="63" customWidth="1"/>
    <col min="2563" max="2568" width="16.7109375" style="63" customWidth="1"/>
    <col min="2569" max="2569" width="37.28515625" style="63" bestFit="1" customWidth="1"/>
    <col min="2570" max="2570" width="16.7109375" style="63" customWidth="1"/>
    <col min="2571" max="2571" width="15.7109375" style="63" customWidth="1"/>
    <col min="2572" max="2816" width="9.140625" style="63"/>
    <col min="2817" max="2817" width="5.7109375" style="63" customWidth="1"/>
    <col min="2818" max="2818" width="71.7109375" style="63" customWidth="1"/>
    <col min="2819" max="2824" width="16.7109375" style="63" customWidth="1"/>
    <col min="2825" max="2825" width="37.28515625" style="63" bestFit="1" customWidth="1"/>
    <col min="2826" max="2826" width="16.7109375" style="63" customWidth="1"/>
    <col min="2827" max="2827" width="15.7109375" style="63" customWidth="1"/>
    <col min="2828" max="3072" width="9.140625" style="63"/>
    <col min="3073" max="3073" width="5.7109375" style="63" customWidth="1"/>
    <col min="3074" max="3074" width="71.7109375" style="63" customWidth="1"/>
    <col min="3075" max="3080" width="16.7109375" style="63" customWidth="1"/>
    <col min="3081" max="3081" width="37.28515625" style="63" bestFit="1" customWidth="1"/>
    <col min="3082" max="3082" width="16.7109375" style="63" customWidth="1"/>
    <col min="3083" max="3083" width="15.7109375" style="63" customWidth="1"/>
    <col min="3084" max="3328" width="9.140625" style="63"/>
    <col min="3329" max="3329" width="5.7109375" style="63" customWidth="1"/>
    <col min="3330" max="3330" width="71.7109375" style="63" customWidth="1"/>
    <col min="3331" max="3336" width="16.7109375" style="63" customWidth="1"/>
    <col min="3337" max="3337" width="37.28515625" style="63" bestFit="1" customWidth="1"/>
    <col min="3338" max="3338" width="16.7109375" style="63" customWidth="1"/>
    <col min="3339" max="3339" width="15.7109375" style="63" customWidth="1"/>
    <col min="3340" max="3584" width="9.140625" style="63"/>
    <col min="3585" max="3585" width="5.7109375" style="63" customWidth="1"/>
    <col min="3586" max="3586" width="71.7109375" style="63" customWidth="1"/>
    <col min="3587" max="3592" width="16.7109375" style="63" customWidth="1"/>
    <col min="3593" max="3593" width="37.28515625" style="63" bestFit="1" customWidth="1"/>
    <col min="3594" max="3594" width="16.7109375" style="63" customWidth="1"/>
    <col min="3595" max="3595" width="15.7109375" style="63" customWidth="1"/>
    <col min="3596" max="3840" width="9.140625" style="63"/>
    <col min="3841" max="3841" width="5.7109375" style="63" customWidth="1"/>
    <col min="3842" max="3842" width="71.7109375" style="63" customWidth="1"/>
    <col min="3843" max="3848" width="16.7109375" style="63" customWidth="1"/>
    <col min="3849" max="3849" width="37.28515625" style="63" bestFit="1" customWidth="1"/>
    <col min="3850" max="3850" width="16.7109375" style="63" customWidth="1"/>
    <col min="3851" max="3851" width="15.7109375" style="63" customWidth="1"/>
    <col min="3852" max="4096" width="9.140625" style="63"/>
    <col min="4097" max="4097" width="5.7109375" style="63" customWidth="1"/>
    <col min="4098" max="4098" width="71.7109375" style="63" customWidth="1"/>
    <col min="4099" max="4104" width="16.7109375" style="63" customWidth="1"/>
    <col min="4105" max="4105" width="37.28515625" style="63" bestFit="1" customWidth="1"/>
    <col min="4106" max="4106" width="16.7109375" style="63" customWidth="1"/>
    <col min="4107" max="4107" width="15.7109375" style="63" customWidth="1"/>
    <col min="4108" max="4352" width="9.140625" style="63"/>
    <col min="4353" max="4353" width="5.7109375" style="63" customWidth="1"/>
    <col min="4354" max="4354" width="71.7109375" style="63" customWidth="1"/>
    <col min="4355" max="4360" width="16.7109375" style="63" customWidth="1"/>
    <col min="4361" max="4361" width="37.28515625" style="63" bestFit="1" customWidth="1"/>
    <col min="4362" max="4362" width="16.7109375" style="63" customWidth="1"/>
    <col min="4363" max="4363" width="15.7109375" style="63" customWidth="1"/>
    <col min="4364" max="4608" width="9.140625" style="63"/>
    <col min="4609" max="4609" width="5.7109375" style="63" customWidth="1"/>
    <col min="4610" max="4610" width="71.7109375" style="63" customWidth="1"/>
    <col min="4611" max="4616" width="16.7109375" style="63" customWidth="1"/>
    <col min="4617" max="4617" width="37.28515625" style="63" bestFit="1" customWidth="1"/>
    <col min="4618" max="4618" width="16.7109375" style="63" customWidth="1"/>
    <col min="4619" max="4619" width="15.7109375" style="63" customWidth="1"/>
    <col min="4620" max="4864" width="9.140625" style="63"/>
    <col min="4865" max="4865" width="5.7109375" style="63" customWidth="1"/>
    <col min="4866" max="4866" width="71.7109375" style="63" customWidth="1"/>
    <col min="4867" max="4872" width="16.7109375" style="63" customWidth="1"/>
    <col min="4873" max="4873" width="37.28515625" style="63" bestFit="1" customWidth="1"/>
    <col min="4874" max="4874" width="16.7109375" style="63" customWidth="1"/>
    <col min="4875" max="4875" width="15.7109375" style="63" customWidth="1"/>
    <col min="4876" max="5120" width="9.140625" style="63"/>
    <col min="5121" max="5121" width="5.7109375" style="63" customWidth="1"/>
    <col min="5122" max="5122" width="71.7109375" style="63" customWidth="1"/>
    <col min="5123" max="5128" width="16.7109375" style="63" customWidth="1"/>
    <col min="5129" max="5129" width="37.28515625" style="63" bestFit="1" customWidth="1"/>
    <col min="5130" max="5130" width="16.7109375" style="63" customWidth="1"/>
    <col min="5131" max="5131" width="15.7109375" style="63" customWidth="1"/>
    <col min="5132" max="5376" width="9.140625" style="63"/>
    <col min="5377" max="5377" width="5.7109375" style="63" customWidth="1"/>
    <col min="5378" max="5378" width="71.7109375" style="63" customWidth="1"/>
    <col min="5379" max="5384" width="16.7109375" style="63" customWidth="1"/>
    <col min="5385" max="5385" width="37.28515625" style="63" bestFit="1" customWidth="1"/>
    <col min="5386" max="5386" width="16.7109375" style="63" customWidth="1"/>
    <col min="5387" max="5387" width="15.7109375" style="63" customWidth="1"/>
    <col min="5388" max="5632" width="9.140625" style="63"/>
    <col min="5633" max="5633" width="5.7109375" style="63" customWidth="1"/>
    <col min="5634" max="5634" width="71.7109375" style="63" customWidth="1"/>
    <col min="5635" max="5640" width="16.7109375" style="63" customWidth="1"/>
    <col min="5641" max="5641" width="37.28515625" style="63" bestFit="1" customWidth="1"/>
    <col min="5642" max="5642" width="16.7109375" style="63" customWidth="1"/>
    <col min="5643" max="5643" width="15.7109375" style="63" customWidth="1"/>
    <col min="5644" max="5888" width="9.140625" style="63"/>
    <col min="5889" max="5889" width="5.7109375" style="63" customWidth="1"/>
    <col min="5890" max="5890" width="71.7109375" style="63" customWidth="1"/>
    <col min="5891" max="5896" width="16.7109375" style="63" customWidth="1"/>
    <col min="5897" max="5897" width="37.28515625" style="63" bestFit="1" customWidth="1"/>
    <col min="5898" max="5898" width="16.7109375" style="63" customWidth="1"/>
    <col min="5899" max="5899" width="15.7109375" style="63" customWidth="1"/>
    <col min="5900" max="6144" width="9.140625" style="63"/>
    <col min="6145" max="6145" width="5.7109375" style="63" customWidth="1"/>
    <col min="6146" max="6146" width="71.7109375" style="63" customWidth="1"/>
    <col min="6147" max="6152" width="16.7109375" style="63" customWidth="1"/>
    <col min="6153" max="6153" width="37.28515625" style="63" bestFit="1" customWidth="1"/>
    <col min="6154" max="6154" width="16.7109375" style="63" customWidth="1"/>
    <col min="6155" max="6155" width="15.7109375" style="63" customWidth="1"/>
    <col min="6156" max="6400" width="9.140625" style="63"/>
    <col min="6401" max="6401" width="5.7109375" style="63" customWidth="1"/>
    <col min="6402" max="6402" width="71.7109375" style="63" customWidth="1"/>
    <col min="6403" max="6408" width="16.7109375" style="63" customWidth="1"/>
    <col min="6409" max="6409" width="37.28515625" style="63" bestFit="1" customWidth="1"/>
    <col min="6410" max="6410" width="16.7109375" style="63" customWidth="1"/>
    <col min="6411" max="6411" width="15.7109375" style="63" customWidth="1"/>
    <col min="6412" max="6656" width="9.140625" style="63"/>
    <col min="6657" max="6657" width="5.7109375" style="63" customWidth="1"/>
    <col min="6658" max="6658" width="71.7109375" style="63" customWidth="1"/>
    <col min="6659" max="6664" width="16.7109375" style="63" customWidth="1"/>
    <col min="6665" max="6665" width="37.28515625" style="63" bestFit="1" customWidth="1"/>
    <col min="6666" max="6666" width="16.7109375" style="63" customWidth="1"/>
    <col min="6667" max="6667" width="15.7109375" style="63" customWidth="1"/>
    <col min="6668" max="6912" width="9.140625" style="63"/>
    <col min="6913" max="6913" width="5.7109375" style="63" customWidth="1"/>
    <col min="6914" max="6914" width="71.7109375" style="63" customWidth="1"/>
    <col min="6915" max="6920" width="16.7109375" style="63" customWidth="1"/>
    <col min="6921" max="6921" width="37.28515625" style="63" bestFit="1" customWidth="1"/>
    <col min="6922" max="6922" width="16.7109375" style="63" customWidth="1"/>
    <col min="6923" max="6923" width="15.7109375" style="63" customWidth="1"/>
    <col min="6924" max="7168" width="9.140625" style="63"/>
    <col min="7169" max="7169" width="5.7109375" style="63" customWidth="1"/>
    <col min="7170" max="7170" width="71.7109375" style="63" customWidth="1"/>
    <col min="7171" max="7176" width="16.7109375" style="63" customWidth="1"/>
    <col min="7177" max="7177" width="37.28515625" style="63" bestFit="1" customWidth="1"/>
    <col min="7178" max="7178" width="16.7109375" style="63" customWidth="1"/>
    <col min="7179" max="7179" width="15.7109375" style="63" customWidth="1"/>
    <col min="7180" max="7424" width="9.140625" style="63"/>
    <col min="7425" max="7425" width="5.7109375" style="63" customWidth="1"/>
    <col min="7426" max="7426" width="71.7109375" style="63" customWidth="1"/>
    <col min="7427" max="7432" width="16.7109375" style="63" customWidth="1"/>
    <col min="7433" max="7433" width="37.28515625" style="63" bestFit="1" customWidth="1"/>
    <col min="7434" max="7434" width="16.7109375" style="63" customWidth="1"/>
    <col min="7435" max="7435" width="15.7109375" style="63" customWidth="1"/>
    <col min="7436" max="7680" width="9.140625" style="63"/>
    <col min="7681" max="7681" width="5.7109375" style="63" customWidth="1"/>
    <col min="7682" max="7682" width="71.7109375" style="63" customWidth="1"/>
    <col min="7683" max="7688" width="16.7109375" style="63" customWidth="1"/>
    <col min="7689" max="7689" width="37.28515625" style="63" bestFit="1" customWidth="1"/>
    <col min="7690" max="7690" width="16.7109375" style="63" customWidth="1"/>
    <col min="7691" max="7691" width="15.7109375" style="63" customWidth="1"/>
    <col min="7692" max="7936" width="9.140625" style="63"/>
    <col min="7937" max="7937" width="5.7109375" style="63" customWidth="1"/>
    <col min="7938" max="7938" width="71.7109375" style="63" customWidth="1"/>
    <col min="7939" max="7944" width="16.7109375" style="63" customWidth="1"/>
    <col min="7945" max="7945" width="37.28515625" style="63" bestFit="1" customWidth="1"/>
    <col min="7946" max="7946" width="16.7109375" style="63" customWidth="1"/>
    <col min="7947" max="7947" width="15.7109375" style="63" customWidth="1"/>
    <col min="7948" max="8192" width="9.140625" style="63"/>
    <col min="8193" max="8193" width="5.7109375" style="63" customWidth="1"/>
    <col min="8194" max="8194" width="71.7109375" style="63" customWidth="1"/>
    <col min="8195" max="8200" width="16.7109375" style="63" customWidth="1"/>
    <col min="8201" max="8201" width="37.28515625" style="63" bestFit="1" customWidth="1"/>
    <col min="8202" max="8202" width="16.7109375" style="63" customWidth="1"/>
    <col min="8203" max="8203" width="15.7109375" style="63" customWidth="1"/>
    <col min="8204" max="8448" width="9.140625" style="63"/>
    <col min="8449" max="8449" width="5.7109375" style="63" customWidth="1"/>
    <col min="8450" max="8450" width="71.7109375" style="63" customWidth="1"/>
    <col min="8451" max="8456" width="16.7109375" style="63" customWidth="1"/>
    <col min="8457" max="8457" width="37.28515625" style="63" bestFit="1" customWidth="1"/>
    <col min="8458" max="8458" width="16.7109375" style="63" customWidth="1"/>
    <col min="8459" max="8459" width="15.7109375" style="63" customWidth="1"/>
    <col min="8460" max="8704" width="9.140625" style="63"/>
    <col min="8705" max="8705" width="5.7109375" style="63" customWidth="1"/>
    <col min="8706" max="8706" width="71.7109375" style="63" customWidth="1"/>
    <col min="8707" max="8712" width="16.7109375" style="63" customWidth="1"/>
    <col min="8713" max="8713" width="37.28515625" style="63" bestFit="1" customWidth="1"/>
    <col min="8714" max="8714" width="16.7109375" style="63" customWidth="1"/>
    <col min="8715" max="8715" width="15.7109375" style="63" customWidth="1"/>
    <col min="8716" max="8960" width="9.140625" style="63"/>
    <col min="8961" max="8961" width="5.7109375" style="63" customWidth="1"/>
    <col min="8962" max="8962" width="71.7109375" style="63" customWidth="1"/>
    <col min="8963" max="8968" width="16.7109375" style="63" customWidth="1"/>
    <col min="8969" max="8969" width="37.28515625" style="63" bestFit="1" customWidth="1"/>
    <col min="8970" max="8970" width="16.7109375" style="63" customWidth="1"/>
    <col min="8971" max="8971" width="15.7109375" style="63" customWidth="1"/>
    <col min="8972" max="9216" width="9.140625" style="63"/>
    <col min="9217" max="9217" width="5.7109375" style="63" customWidth="1"/>
    <col min="9218" max="9218" width="71.7109375" style="63" customWidth="1"/>
    <col min="9219" max="9224" width="16.7109375" style="63" customWidth="1"/>
    <col min="9225" max="9225" width="37.28515625" style="63" bestFit="1" customWidth="1"/>
    <col min="9226" max="9226" width="16.7109375" style="63" customWidth="1"/>
    <col min="9227" max="9227" width="15.7109375" style="63" customWidth="1"/>
    <col min="9228" max="9472" width="9.140625" style="63"/>
    <col min="9473" max="9473" width="5.7109375" style="63" customWidth="1"/>
    <col min="9474" max="9474" width="71.7109375" style="63" customWidth="1"/>
    <col min="9475" max="9480" width="16.7109375" style="63" customWidth="1"/>
    <col min="9481" max="9481" width="37.28515625" style="63" bestFit="1" customWidth="1"/>
    <col min="9482" max="9482" width="16.7109375" style="63" customWidth="1"/>
    <col min="9483" max="9483" width="15.7109375" style="63" customWidth="1"/>
    <col min="9484" max="9728" width="9.140625" style="63"/>
    <col min="9729" max="9729" width="5.7109375" style="63" customWidth="1"/>
    <col min="9730" max="9730" width="71.7109375" style="63" customWidth="1"/>
    <col min="9731" max="9736" width="16.7109375" style="63" customWidth="1"/>
    <col min="9737" max="9737" width="37.28515625" style="63" bestFit="1" customWidth="1"/>
    <col min="9738" max="9738" width="16.7109375" style="63" customWidth="1"/>
    <col min="9739" max="9739" width="15.7109375" style="63" customWidth="1"/>
    <col min="9740" max="9984" width="9.140625" style="63"/>
    <col min="9985" max="9985" width="5.7109375" style="63" customWidth="1"/>
    <col min="9986" max="9986" width="71.7109375" style="63" customWidth="1"/>
    <col min="9987" max="9992" width="16.7109375" style="63" customWidth="1"/>
    <col min="9993" max="9993" width="37.28515625" style="63" bestFit="1" customWidth="1"/>
    <col min="9994" max="9994" width="16.7109375" style="63" customWidth="1"/>
    <col min="9995" max="9995" width="15.7109375" style="63" customWidth="1"/>
    <col min="9996" max="10240" width="9.140625" style="63"/>
    <col min="10241" max="10241" width="5.7109375" style="63" customWidth="1"/>
    <col min="10242" max="10242" width="71.7109375" style="63" customWidth="1"/>
    <col min="10243" max="10248" width="16.7109375" style="63" customWidth="1"/>
    <col min="10249" max="10249" width="37.28515625" style="63" bestFit="1" customWidth="1"/>
    <col min="10250" max="10250" width="16.7109375" style="63" customWidth="1"/>
    <col min="10251" max="10251" width="15.7109375" style="63" customWidth="1"/>
    <col min="10252" max="10496" width="9.140625" style="63"/>
    <col min="10497" max="10497" width="5.7109375" style="63" customWidth="1"/>
    <col min="10498" max="10498" width="71.7109375" style="63" customWidth="1"/>
    <col min="10499" max="10504" width="16.7109375" style="63" customWidth="1"/>
    <col min="10505" max="10505" width="37.28515625" style="63" bestFit="1" customWidth="1"/>
    <col min="10506" max="10506" width="16.7109375" style="63" customWidth="1"/>
    <col min="10507" max="10507" width="15.7109375" style="63" customWidth="1"/>
    <col min="10508" max="10752" width="9.140625" style="63"/>
    <col min="10753" max="10753" width="5.7109375" style="63" customWidth="1"/>
    <col min="10754" max="10754" width="71.7109375" style="63" customWidth="1"/>
    <col min="10755" max="10760" width="16.7109375" style="63" customWidth="1"/>
    <col min="10761" max="10761" width="37.28515625" style="63" bestFit="1" customWidth="1"/>
    <col min="10762" max="10762" width="16.7109375" style="63" customWidth="1"/>
    <col min="10763" max="10763" width="15.7109375" style="63" customWidth="1"/>
    <col min="10764" max="11008" width="9.140625" style="63"/>
    <col min="11009" max="11009" width="5.7109375" style="63" customWidth="1"/>
    <col min="11010" max="11010" width="71.7109375" style="63" customWidth="1"/>
    <col min="11011" max="11016" width="16.7109375" style="63" customWidth="1"/>
    <col min="11017" max="11017" width="37.28515625" style="63" bestFit="1" customWidth="1"/>
    <col min="11018" max="11018" width="16.7109375" style="63" customWidth="1"/>
    <col min="11019" max="11019" width="15.7109375" style="63" customWidth="1"/>
    <col min="11020" max="11264" width="9.140625" style="63"/>
    <col min="11265" max="11265" width="5.7109375" style="63" customWidth="1"/>
    <col min="11266" max="11266" width="71.7109375" style="63" customWidth="1"/>
    <col min="11267" max="11272" width="16.7109375" style="63" customWidth="1"/>
    <col min="11273" max="11273" width="37.28515625" style="63" bestFit="1" customWidth="1"/>
    <col min="11274" max="11274" width="16.7109375" style="63" customWidth="1"/>
    <col min="11275" max="11275" width="15.7109375" style="63" customWidth="1"/>
    <col min="11276" max="11520" width="9.140625" style="63"/>
    <col min="11521" max="11521" width="5.7109375" style="63" customWidth="1"/>
    <col min="11522" max="11522" width="71.7109375" style="63" customWidth="1"/>
    <col min="11523" max="11528" width="16.7109375" style="63" customWidth="1"/>
    <col min="11529" max="11529" width="37.28515625" style="63" bestFit="1" customWidth="1"/>
    <col min="11530" max="11530" width="16.7109375" style="63" customWidth="1"/>
    <col min="11531" max="11531" width="15.7109375" style="63" customWidth="1"/>
    <col min="11532" max="11776" width="9.140625" style="63"/>
    <col min="11777" max="11777" width="5.7109375" style="63" customWidth="1"/>
    <col min="11778" max="11778" width="71.7109375" style="63" customWidth="1"/>
    <col min="11779" max="11784" width="16.7109375" style="63" customWidth="1"/>
    <col min="11785" max="11785" width="37.28515625" style="63" bestFit="1" customWidth="1"/>
    <col min="11786" max="11786" width="16.7109375" style="63" customWidth="1"/>
    <col min="11787" max="11787" width="15.7109375" style="63" customWidth="1"/>
    <col min="11788" max="12032" width="9.140625" style="63"/>
    <col min="12033" max="12033" width="5.7109375" style="63" customWidth="1"/>
    <col min="12034" max="12034" width="71.7109375" style="63" customWidth="1"/>
    <col min="12035" max="12040" width="16.7109375" style="63" customWidth="1"/>
    <col min="12041" max="12041" width="37.28515625" style="63" bestFit="1" customWidth="1"/>
    <col min="12042" max="12042" width="16.7109375" style="63" customWidth="1"/>
    <col min="12043" max="12043" width="15.7109375" style="63" customWidth="1"/>
    <col min="12044" max="12288" width="9.140625" style="63"/>
    <col min="12289" max="12289" width="5.7109375" style="63" customWidth="1"/>
    <col min="12290" max="12290" width="71.7109375" style="63" customWidth="1"/>
    <col min="12291" max="12296" width="16.7109375" style="63" customWidth="1"/>
    <col min="12297" max="12297" width="37.28515625" style="63" bestFit="1" customWidth="1"/>
    <col min="12298" max="12298" width="16.7109375" style="63" customWidth="1"/>
    <col min="12299" max="12299" width="15.7109375" style="63" customWidth="1"/>
    <col min="12300" max="12544" width="9.140625" style="63"/>
    <col min="12545" max="12545" width="5.7109375" style="63" customWidth="1"/>
    <col min="12546" max="12546" width="71.7109375" style="63" customWidth="1"/>
    <col min="12547" max="12552" width="16.7109375" style="63" customWidth="1"/>
    <col min="12553" max="12553" width="37.28515625" style="63" bestFit="1" customWidth="1"/>
    <col min="12554" max="12554" width="16.7109375" style="63" customWidth="1"/>
    <col min="12555" max="12555" width="15.7109375" style="63" customWidth="1"/>
    <col min="12556" max="12800" width="9.140625" style="63"/>
    <col min="12801" max="12801" width="5.7109375" style="63" customWidth="1"/>
    <col min="12802" max="12802" width="71.7109375" style="63" customWidth="1"/>
    <col min="12803" max="12808" width="16.7109375" style="63" customWidth="1"/>
    <col min="12809" max="12809" width="37.28515625" style="63" bestFit="1" customWidth="1"/>
    <col min="12810" max="12810" width="16.7109375" style="63" customWidth="1"/>
    <col min="12811" max="12811" width="15.7109375" style="63" customWidth="1"/>
    <col min="12812" max="13056" width="9.140625" style="63"/>
    <col min="13057" max="13057" width="5.7109375" style="63" customWidth="1"/>
    <col min="13058" max="13058" width="71.7109375" style="63" customWidth="1"/>
    <col min="13059" max="13064" width="16.7109375" style="63" customWidth="1"/>
    <col min="13065" max="13065" width="37.28515625" style="63" bestFit="1" customWidth="1"/>
    <col min="13066" max="13066" width="16.7109375" style="63" customWidth="1"/>
    <col min="13067" max="13067" width="15.7109375" style="63" customWidth="1"/>
    <col min="13068" max="13312" width="9.140625" style="63"/>
    <col min="13313" max="13313" width="5.7109375" style="63" customWidth="1"/>
    <col min="13314" max="13314" width="71.7109375" style="63" customWidth="1"/>
    <col min="13315" max="13320" width="16.7109375" style="63" customWidth="1"/>
    <col min="13321" max="13321" width="37.28515625" style="63" bestFit="1" customWidth="1"/>
    <col min="13322" max="13322" width="16.7109375" style="63" customWidth="1"/>
    <col min="13323" max="13323" width="15.7109375" style="63" customWidth="1"/>
    <col min="13324" max="13568" width="9.140625" style="63"/>
    <col min="13569" max="13569" width="5.7109375" style="63" customWidth="1"/>
    <col min="13570" max="13570" width="71.7109375" style="63" customWidth="1"/>
    <col min="13571" max="13576" width="16.7109375" style="63" customWidth="1"/>
    <col min="13577" max="13577" width="37.28515625" style="63" bestFit="1" customWidth="1"/>
    <col min="13578" max="13578" width="16.7109375" style="63" customWidth="1"/>
    <col min="13579" max="13579" width="15.7109375" style="63" customWidth="1"/>
    <col min="13580" max="13824" width="9.140625" style="63"/>
    <col min="13825" max="13825" width="5.7109375" style="63" customWidth="1"/>
    <col min="13826" max="13826" width="71.7109375" style="63" customWidth="1"/>
    <col min="13827" max="13832" width="16.7109375" style="63" customWidth="1"/>
    <col min="13833" max="13833" width="37.28515625" style="63" bestFit="1" customWidth="1"/>
    <col min="13834" max="13834" width="16.7109375" style="63" customWidth="1"/>
    <col min="13835" max="13835" width="15.7109375" style="63" customWidth="1"/>
    <col min="13836" max="14080" width="9.140625" style="63"/>
    <col min="14081" max="14081" width="5.7109375" style="63" customWidth="1"/>
    <col min="14082" max="14082" width="71.7109375" style="63" customWidth="1"/>
    <col min="14083" max="14088" width="16.7109375" style="63" customWidth="1"/>
    <col min="14089" max="14089" width="37.28515625" style="63" bestFit="1" customWidth="1"/>
    <col min="14090" max="14090" width="16.7109375" style="63" customWidth="1"/>
    <col min="14091" max="14091" width="15.7109375" style="63" customWidth="1"/>
    <col min="14092" max="14336" width="9.140625" style="63"/>
    <col min="14337" max="14337" width="5.7109375" style="63" customWidth="1"/>
    <col min="14338" max="14338" width="71.7109375" style="63" customWidth="1"/>
    <col min="14339" max="14344" width="16.7109375" style="63" customWidth="1"/>
    <col min="14345" max="14345" width="37.28515625" style="63" bestFit="1" customWidth="1"/>
    <col min="14346" max="14346" width="16.7109375" style="63" customWidth="1"/>
    <col min="14347" max="14347" width="15.7109375" style="63" customWidth="1"/>
    <col min="14348" max="14592" width="9.140625" style="63"/>
    <col min="14593" max="14593" width="5.7109375" style="63" customWidth="1"/>
    <col min="14594" max="14594" width="71.7109375" style="63" customWidth="1"/>
    <col min="14595" max="14600" width="16.7109375" style="63" customWidth="1"/>
    <col min="14601" max="14601" width="37.28515625" style="63" bestFit="1" customWidth="1"/>
    <col min="14602" max="14602" width="16.7109375" style="63" customWidth="1"/>
    <col min="14603" max="14603" width="15.7109375" style="63" customWidth="1"/>
    <col min="14604" max="14848" width="9.140625" style="63"/>
    <col min="14849" max="14849" width="5.7109375" style="63" customWidth="1"/>
    <col min="14850" max="14850" width="71.7109375" style="63" customWidth="1"/>
    <col min="14851" max="14856" width="16.7109375" style="63" customWidth="1"/>
    <col min="14857" max="14857" width="37.28515625" style="63" bestFit="1" customWidth="1"/>
    <col min="14858" max="14858" width="16.7109375" style="63" customWidth="1"/>
    <col min="14859" max="14859" width="15.7109375" style="63" customWidth="1"/>
    <col min="14860" max="15104" width="9.140625" style="63"/>
    <col min="15105" max="15105" width="5.7109375" style="63" customWidth="1"/>
    <col min="15106" max="15106" width="71.7109375" style="63" customWidth="1"/>
    <col min="15107" max="15112" width="16.7109375" style="63" customWidth="1"/>
    <col min="15113" max="15113" width="37.28515625" style="63" bestFit="1" customWidth="1"/>
    <col min="15114" max="15114" width="16.7109375" style="63" customWidth="1"/>
    <col min="15115" max="15115" width="15.7109375" style="63" customWidth="1"/>
    <col min="15116" max="15360" width="9.140625" style="63"/>
    <col min="15361" max="15361" width="5.7109375" style="63" customWidth="1"/>
    <col min="15362" max="15362" width="71.7109375" style="63" customWidth="1"/>
    <col min="15363" max="15368" width="16.7109375" style="63" customWidth="1"/>
    <col min="15369" max="15369" width="37.28515625" style="63" bestFit="1" customWidth="1"/>
    <col min="15370" max="15370" width="16.7109375" style="63" customWidth="1"/>
    <col min="15371" max="15371" width="15.7109375" style="63" customWidth="1"/>
    <col min="15372" max="15616" width="9.140625" style="63"/>
    <col min="15617" max="15617" width="5.7109375" style="63" customWidth="1"/>
    <col min="15618" max="15618" width="71.7109375" style="63" customWidth="1"/>
    <col min="15619" max="15624" width="16.7109375" style="63" customWidth="1"/>
    <col min="15625" max="15625" width="37.28515625" style="63" bestFit="1" customWidth="1"/>
    <col min="15626" max="15626" width="16.7109375" style="63" customWidth="1"/>
    <col min="15627" max="15627" width="15.7109375" style="63" customWidth="1"/>
    <col min="15628" max="15872" width="9.140625" style="63"/>
    <col min="15873" max="15873" width="5.7109375" style="63" customWidth="1"/>
    <col min="15874" max="15874" width="71.7109375" style="63" customWidth="1"/>
    <col min="15875" max="15880" width="16.7109375" style="63" customWidth="1"/>
    <col min="15881" max="15881" width="37.28515625" style="63" bestFit="1" customWidth="1"/>
    <col min="15882" max="15882" width="16.7109375" style="63" customWidth="1"/>
    <col min="15883" max="15883" width="15.7109375" style="63" customWidth="1"/>
    <col min="15884" max="16128" width="9.140625" style="63"/>
    <col min="16129" max="16129" width="5.7109375" style="63" customWidth="1"/>
    <col min="16130" max="16130" width="71.7109375" style="63" customWidth="1"/>
    <col min="16131" max="16136" width="16.7109375" style="63" customWidth="1"/>
    <col min="16137" max="16137" width="37.28515625" style="63" bestFit="1" customWidth="1"/>
    <col min="16138" max="16138" width="16.7109375" style="63" customWidth="1"/>
    <col min="16139" max="16139" width="15.7109375" style="63" customWidth="1"/>
    <col min="16140" max="16384" width="9.140625" style="63"/>
  </cols>
  <sheetData>
    <row r="1" spans="1:15" ht="15.75" x14ac:dyDescent="0.25">
      <c r="A1" s="217" t="s">
        <v>316</v>
      </c>
      <c r="B1" s="91"/>
      <c r="C1" s="91"/>
      <c r="D1" s="91"/>
      <c r="E1" s="91"/>
      <c r="F1" s="91"/>
      <c r="G1" s="91"/>
    </row>
    <row r="2" spans="1:15" x14ac:dyDescent="0.25">
      <c r="A2" s="62"/>
      <c r="B2" s="91"/>
      <c r="C2" s="91"/>
      <c r="D2" s="91"/>
      <c r="E2" s="91"/>
      <c r="F2" s="91"/>
      <c r="G2" s="91"/>
    </row>
    <row r="3" spans="1:15" ht="15.75" x14ac:dyDescent="0.25">
      <c r="A3" s="426" t="s">
        <v>317</v>
      </c>
      <c r="B3" s="426"/>
      <c r="C3" s="426"/>
      <c r="D3" s="426"/>
      <c r="E3" s="426"/>
      <c r="F3" s="426"/>
      <c r="G3" s="426"/>
      <c r="H3" s="426"/>
      <c r="I3" s="426"/>
      <c r="J3" s="426"/>
    </row>
    <row r="4" spans="1:15" ht="15.75" x14ac:dyDescent="0.25">
      <c r="A4" s="160"/>
      <c r="B4" s="160"/>
      <c r="C4" s="160"/>
      <c r="D4" s="427" t="str">
        <f>'1'!E5</f>
        <v>KABUPATEN</v>
      </c>
      <c r="E4" s="428" t="str">
        <f>'1'!F5</f>
        <v>BELITUNG TIMUR</v>
      </c>
      <c r="F4" s="160"/>
      <c r="G4" s="426"/>
      <c r="H4" s="426"/>
      <c r="I4" s="426"/>
      <c r="J4" s="426"/>
      <c r="K4" s="83"/>
      <c r="L4" s="83"/>
      <c r="M4" s="83"/>
      <c r="N4" s="83"/>
      <c r="O4" s="83"/>
    </row>
    <row r="5" spans="1:15" ht="15.75" x14ac:dyDescent="0.25">
      <c r="A5" s="160"/>
      <c r="B5" s="160"/>
      <c r="C5" s="160"/>
      <c r="D5" s="427" t="str">
        <f>'1'!E6</f>
        <v>TAHUN</v>
      </c>
      <c r="E5" s="428">
        <f>'1'!F6</f>
        <v>2023</v>
      </c>
      <c r="F5" s="426"/>
      <c r="G5" s="426"/>
      <c r="H5" s="426"/>
      <c r="I5" s="426"/>
      <c r="J5" s="426"/>
    </row>
    <row r="6" spans="1:15" ht="15.75" thickBot="1" x14ac:dyDescent="0.3">
      <c r="A6" s="64"/>
      <c r="B6" s="64"/>
      <c r="C6" s="64"/>
      <c r="D6" s="64"/>
      <c r="E6" s="64"/>
      <c r="F6" s="64"/>
      <c r="G6" s="64"/>
      <c r="H6" s="64"/>
      <c r="I6" s="64"/>
      <c r="J6" s="64"/>
    </row>
    <row r="7" spans="1:15" ht="26.25" customHeight="1" x14ac:dyDescent="0.25">
      <c r="A7" s="1164" t="s">
        <v>2</v>
      </c>
      <c r="B7" s="1169" t="s">
        <v>318</v>
      </c>
      <c r="C7" s="675" t="s">
        <v>319</v>
      </c>
      <c r="D7" s="675"/>
      <c r="E7" s="675"/>
      <c r="F7" s="675"/>
      <c r="G7" s="675"/>
      <c r="H7" s="675"/>
      <c r="I7" s="676"/>
      <c r="J7" s="676"/>
    </row>
    <row r="8" spans="1:15" ht="37.5" customHeight="1" x14ac:dyDescent="0.25">
      <c r="A8" s="1165"/>
      <c r="B8" s="1170"/>
      <c r="C8" s="677" t="s">
        <v>320</v>
      </c>
      <c r="D8" s="677" t="s">
        <v>321</v>
      </c>
      <c r="E8" s="677" t="s">
        <v>322</v>
      </c>
      <c r="F8" s="580" t="s">
        <v>323</v>
      </c>
      <c r="G8" s="580" t="s">
        <v>324</v>
      </c>
      <c r="H8" s="580" t="s">
        <v>325</v>
      </c>
      <c r="I8" s="722" t="s">
        <v>326</v>
      </c>
      <c r="J8" s="580" t="s">
        <v>255</v>
      </c>
    </row>
    <row r="9" spans="1:15" s="747" customFormat="1" ht="12" x14ac:dyDescent="0.25">
      <c r="A9" s="745">
        <v>1</v>
      </c>
      <c r="B9" s="745">
        <v>2</v>
      </c>
      <c r="C9" s="745">
        <v>3</v>
      </c>
      <c r="D9" s="745">
        <v>4</v>
      </c>
      <c r="E9" s="745">
        <v>5</v>
      </c>
      <c r="F9" s="745">
        <v>6</v>
      </c>
      <c r="G9" s="745">
        <v>7</v>
      </c>
      <c r="H9" s="745">
        <v>8</v>
      </c>
      <c r="I9" s="745">
        <v>9</v>
      </c>
      <c r="J9" s="745">
        <v>10</v>
      </c>
    </row>
    <row r="10" spans="1:15" ht="18.75" customHeight="1" x14ac:dyDescent="0.25">
      <c r="A10" s="1183" t="s">
        <v>327</v>
      </c>
      <c r="B10" s="1183"/>
      <c r="C10" s="1183"/>
      <c r="D10" s="1183"/>
      <c r="E10" s="1183"/>
      <c r="F10" s="1183"/>
      <c r="G10" s="1183"/>
      <c r="H10" s="1183"/>
      <c r="I10" s="1183"/>
      <c r="J10" s="1183"/>
    </row>
    <row r="11" spans="1:15" ht="17.25" customHeight="1" x14ac:dyDescent="0.25">
      <c r="A11" s="65">
        <v>1</v>
      </c>
      <c r="B11" s="65" t="s">
        <v>328</v>
      </c>
      <c r="C11" s="65">
        <v>0</v>
      </c>
      <c r="D11" s="65">
        <v>0</v>
      </c>
      <c r="E11" s="65">
        <v>1</v>
      </c>
      <c r="F11" s="65">
        <v>0</v>
      </c>
      <c r="G11" s="65">
        <v>0</v>
      </c>
      <c r="H11" s="65">
        <v>0</v>
      </c>
      <c r="I11" s="65">
        <v>0</v>
      </c>
      <c r="J11" s="868">
        <f>SUM(C11:I11)</f>
        <v>1</v>
      </c>
    </row>
    <row r="12" spans="1:15" ht="17.25" customHeight="1" x14ac:dyDescent="0.25">
      <c r="A12" s="65">
        <v>2</v>
      </c>
      <c r="B12" s="92" t="s">
        <v>329</v>
      </c>
      <c r="C12" s="65">
        <v>0</v>
      </c>
      <c r="D12" s="65">
        <v>0</v>
      </c>
      <c r="E12" s="65">
        <v>0</v>
      </c>
      <c r="F12" s="65">
        <v>0</v>
      </c>
      <c r="G12" s="65">
        <v>0</v>
      </c>
      <c r="H12" s="65">
        <v>0</v>
      </c>
      <c r="I12" s="65">
        <v>0</v>
      </c>
      <c r="J12" s="868">
        <f>SUM(C12:I12)</f>
        <v>0</v>
      </c>
    </row>
    <row r="13" spans="1:15" ht="16.5" customHeight="1" x14ac:dyDescent="0.25">
      <c r="A13" s="1183" t="s">
        <v>330</v>
      </c>
      <c r="B13" s="1183"/>
      <c r="C13" s="1183"/>
      <c r="D13" s="1183"/>
      <c r="E13" s="1183"/>
      <c r="F13" s="1183"/>
      <c r="G13" s="1183"/>
      <c r="H13" s="1183"/>
      <c r="I13" s="1183"/>
      <c r="J13" s="1183"/>
    </row>
    <row r="14" spans="1:15" ht="17.100000000000001" customHeight="1" x14ac:dyDescent="0.25">
      <c r="A14" s="65">
        <v>1</v>
      </c>
      <c r="B14" s="65" t="s">
        <v>331</v>
      </c>
      <c r="C14" s="65">
        <v>0</v>
      </c>
      <c r="D14" s="65">
        <v>0</v>
      </c>
      <c r="E14" s="65">
        <v>4</v>
      </c>
      <c r="F14" s="65">
        <v>0</v>
      </c>
      <c r="G14" s="65">
        <v>0</v>
      </c>
      <c r="H14" s="65">
        <v>0</v>
      </c>
      <c r="I14" s="65">
        <v>0</v>
      </c>
      <c r="J14" s="868">
        <f t="shared" ref="J14:J42" si="0">SUM(C14:I14)</f>
        <v>4</v>
      </c>
    </row>
    <row r="15" spans="1:15" ht="17.100000000000001" customHeight="1" x14ac:dyDescent="0.25">
      <c r="A15" s="65"/>
      <c r="B15" s="65" t="s">
        <v>332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868">
        <f t="shared" si="0"/>
        <v>0</v>
      </c>
    </row>
    <row r="16" spans="1:15" ht="17.100000000000001" customHeight="1" x14ac:dyDescent="0.25">
      <c r="A16" s="65">
        <v>2</v>
      </c>
      <c r="B16" s="65" t="s">
        <v>333</v>
      </c>
      <c r="C16" s="65">
        <v>0</v>
      </c>
      <c r="D16" s="65">
        <v>0</v>
      </c>
      <c r="E16" s="65">
        <v>3</v>
      </c>
      <c r="F16" s="65">
        <v>0</v>
      </c>
      <c r="G16" s="65">
        <v>0</v>
      </c>
      <c r="H16" s="65">
        <v>0</v>
      </c>
      <c r="I16" s="65">
        <v>0</v>
      </c>
      <c r="J16" s="868">
        <f t="shared" si="0"/>
        <v>3</v>
      </c>
    </row>
    <row r="17" spans="1:10" ht="17.100000000000001" customHeight="1" x14ac:dyDescent="0.25">
      <c r="A17" s="65">
        <v>3</v>
      </c>
      <c r="B17" s="65" t="s">
        <v>334</v>
      </c>
      <c r="C17" s="65">
        <v>0</v>
      </c>
      <c r="D17" s="65">
        <v>0</v>
      </c>
      <c r="E17" s="65">
        <v>0</v>
      </c>
      <c r="F17" s="65">
        <v>0</v>
      </c>
      <c r="G17" s="65">
        <v>0</v>
      </c>
      <c r="H17" s="65">
        <v>0</v>
      </c>
      <c r="I17" s="65">
        <v>0</v>
      </c>
      <c r="J17" s="868">
        <f t="shared" si="0"/>
        <v>0</v>
      </c>
    </row>
    <row r="18" spans="1:10" ht="17.100000000000001" customHeight="1" x14ac:dyDescent="0.25">
      <c r="A18" s="65">
        <v>4</v>
      </c>
      <c r="B18" s="65" t="s">
        <v>335</v>
      </c>
      <c r="C18" s="65">
        <v>0</v>
      </c>
      <c r="D18" s="65">
        <v>0</v>
      </c>
      <c r="E18" s="65">
        <v>15</v>
      </c>
      <c r="F18" s="65">
        <v>0</v>
      </c>
      <c r="G18" s="65">
        <v>0</v>
      </c>
      <c r="H18" s="65">
        <v>0</v>
      </c>
      <c r="I18" s="65">
        <v>0</v>
      </c>
      <c r="J18" s="868">
        <f t="shared" si="0"/>
        <v>15</v>
      </c>
    </row>
    <row r="19" spans="1:10" ht="17.100000000000001" customHeight="1" x14ac:dyDescent="0.25">
      <c r="A19" s="1183" t="s">
        <v>336</v>
      </c>
      <c r="B19" s="1183"/>
      <c r="C19" s="1183"/>
      <c r="D19" s="1183"/>
      <c r="E19" s="1183"/>
      <c r="F19" s="1183"/>
      <c r="G19" s="1183"/>
      <c r="H19" s="1183"/>
      <c r="I19" s="1183"/>
      <c r="J19" s="1183"/>
    </row>
    <row r="20" spans="1:10" ht="17.100000000000001" customHeight="1" x14ac:dyDescent="0.25">
      <c r="A20" s="65">
        <v>1</v>
      </c>
      <c r="B20" s="65" t="s">
        <v>337</v>
      </c>
      <c r="C20" s="65">
        <v>0</v>
      </c>
      <c r="D20" s="65">
        <v>0</v>
      </c>
      <c r="E20" s="65">
        <v>0</v>
      </c>
      <c r="F20" s="65">
        <v>1</v>
      </c>
      <c r="G20" s="65">
        <v>0</v>
      </c>
      <c r="H20" s="65">
        <v>6</v>
      </c>
      <c r="I20" s="65">
        <v>0</v>
      </c>
      <c r="J20" s="868">
        <f t="shared" si="0"/>
        <v>7</v>
      </c>
    </row>
    <row r="21" spans="1:10" ht="17.100000000000001" customHeight="1" x14ac:dyDescent="0.25">
      <c r="A21" s="65">
        <v>2</v>
      </c>
      <c r="B21" s="65" t="s">
        <v>338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  <c r="H21" s="65">
        <v>1</v>
      </c>
      <c r="I21" s="65">
        <v>0</v>
      </c>
      <c r="J21" s="868">
        <f t="shared" si="0"/>
        <v>1</v>
      </c>
    </row>
    <row r="22" spans="1:10" ht="17.100000000000001" customHeight="1" x14ac:dyDescent="0.25">
      <c r="A22" s="65">
        <v>3</v>
      </c>
      <c r="B22" s="93" t="s">
        <v>339</v>
      </c>
      <c r="C22" s="65">
        <v>0</v>
      </c>
      <c r="D22" s="65">
        <v>0</v>
      </c>
      <c r="E22" s="65">
        <v>0</v>
      </c>
      <c r="F22" s="65">
        <v>0</v>
      </c>
      <c r="G22" s="65">
        <v>0</v>
      </c>
      <c r="H22" s="65">
        <v>11</v>
      </c>
      <c r="I22" s="65">
        <v>0</v>
      </c>
      <c r="J22" s="868">
        <f t="shared" si="0"/>
        <v>11</v>
      </c>
    </row>
    <row r="23" spans="1:10" ht="17.100000000000001" customHeight="1" x14ac:dyDescent="0.25">
      <c r="A23" s="65">
        <v>4</v>
      </c>
      <c r="B23" s="93" t="s">
        <v>340</v>
      </c>
      <c r="C23" s="65">
        <v>0</v>
      </c>
      <c r="D23" s="65">
        <v>0</v>
      </c>
      <c r="E23" s="65">
        <v>0</v>
      </c>
      <c r="F23" s="65">
        <v>0</v>
      </c>
      <c r="G23" s="65">
        <v>0</v>
      </c>
      <c r="H23" s="65">
        <v>5</v>
      </c>
      <c r="I23" s="65">
        <v>0</v>
      </c>
      <c r="J23" s="868">
        <f t="shared" si="0"/>
        <v>5</v>
      </c>
    </row>
    <row r="24" spans="1:10" ht="17.100000000000001" customHeight="1" x14ac:dyDescent="0.25">
      <c r="A24" s="65">
        <v>5</v>
      </c>
      <c r="B24" s="93" t="s">
        <v>341</v>
      </c>
      <c r="C24" s="65">
        <v>0</v>
      </c>
      <c r="D24" s="65">
        <v>0</v>
      </c>
      <c r="E24" s="65">
        <v>0</v>
      </c>
      <c r="F24" s="65">
        <v>0</v>
      </c>
      <c r="G24" s="65">
        <v>0</v>
      </c>
      <c r="H24" s="65">
        <v>3</v>
      </c>
      <c r="I24" s="65">
        <v>0</v>
      </c>
      <c r="J24" s="868">
        <f t="shared" si="0"/>
        <v>3</v>
      </c>
    </row>
    <row r="25" spans="1:10" ht="17.100000000000001" customHeight="1" x14ac:dyDescent="0.25">
      <c r="A25" s="65">
        <v>6</v>
      </c>
      <c r="B25" s="93" t="s">
        <v>342</v>
      </c>
      <c r="C25" s="65">
        <v>0</v>
      </c>
      <c r="D25" s="65">
        <v>0</v>
      </c>
      <c r="E25" s="65">
        <v>0</v>
      </c>
      <c r="F25" s="65">
        <v>0</v>
      </c>
      <c r="G25" s="65">
        <v>0</v>
      </c>
      <c r="H25" s="65">
        <v>11</v>
      </c>
      <c r="I25" s="65">
        <v>0</v>
      </c>
      <c r="J25" s="868">
        <f t="shared" si="0"/>
        <v>11</v>
      </c>
    </row>
    <row r="26" spans="1:10" ht="17.100000000000001" customHeight="1" x14ac:dyDescent="0.25">
      <c r="A26" s="65">
        <v>7</v>
      </c>
      <c r="B26" s="93" t="s">
        <v>343</v>
      </c>
      <c r="C26" s="65">
        <v>0</v>
      </c>
      <c r="D26" s="65">
        <v>0</v>
      </c>
      <c r="E26" s="65">
        <v>0</v>
      </c>
      <c r="F26" s="65">
        <v>0</v>
      </c>
      <c r="G26" s="65">
        <v>0</v>
      </c>
      <c r="H26" s="65">
        <v>0</v>
      </c>
      <c r="I26" s="65">
        <v>0</v>
      </c>
      <c r="J26" s="868">
        <f t="shared" si="0"/>
        <v>0</v>
      </c>
    </row>
    <row r="27" spans="1:10" ht="17.100000000000001" customHeight="1" x14ac:dyDescent="0.25">
      <c r="A27" s="65">
        <v>8</v>
      </c>
      <c r="B27" s="63" t="s">
        <v>344</v>
      </c>
      <c r="C27" s="65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868">
        <f t="shared" si="0"/>
        <v>0</v>
      </c>
    </row>
    <row r="28" spans="1:10" ht="17.100000000000001" customHeight="1" x14ac:dyDescent="0.25">
      <c r="A28" s="65">
        <v>9</v>
      </c>
      <c r="B28" s="63" t="s">
        <v>345</v>
      </c>
      <c r="C28" s="65">
        <v>0</v>
      </c>
      <c r="D28" s="65">
        <v>0</v>
      </c>
      <c r="E28" s="65">
        <v>0</v>
      </c>
      <c r="F28" s="65">
        <v>0</v>
      </c>
      <c r="G28" s="65">
        <v>0</v>
      </c>
      <c r="H28" s="65">
        <v>0</v>
      </c>
      <c r="I28" s="65">
        <v>0</v>
      </c>
      <c r="J28" s="868">
        <f t="shared" si="0"/>
        <v>0</v>
      </c>
    </row>
    <row r="29" spans="1:10" ht="17.100000000000001" customHeight="1" x14ac:dyDescent="0.25">
      <c r="A29" s="65">
        <v>10</v>
      </c>
      <c r="B29" s="63" t="s">
        <v>346</v>
      </c>
      <c r="C29" s="65">
        <v>0</v>
      </c>
      <c r="D29" s="65">
        <v>0</v>
      </c>
      <c r="E29" s="65">
        <v>1</v>
      </c>
      <c r="F29" s="65">
        <v>0</v>
      </c>
      <c r="G29" s="65">
        <v>0</v>
      </c>
      <c r="H29" s="65">
        <v>0</v>
      </c>
      <c r="I29" s="65">
        <v>0</v>
      </c>
      <c r="J29" s="868">
        <f t="shared" si="0"/>
        <v>1</v>
      </c>
    </row>
    <row r="30" spans="1:10" ht="17.100000000000001" customHeight="1" x14ac:dyDescent="0.25">
      <c r="A30" s="65">
        <v>11</v>
      </c>
      <c r="B30" s="63" t="s">
        <v>347</v>
      </c>
      <c r="C30" s="65">
        <v>0</v>
      </c>
      <c r="D30" s="65">
        <v>0</v>
      </c>
      <c r="E30" s="65">
        <v>0</v>
      </c>
      <c r="F30" s="65">
        <v>0</v>
      </c>
      <c r="G30" s="65">
        <v>0</v>
      </c>
      <c r="H30" s="65">
        <v>1</v>
      </c>
      <c r="I30" s="65">
        <v>0</v>
      </c>
      <c r="J30" s="868">
        <f t="shared" si="0"/>
        <v>1</v>
      </c>
    </row>
    <row r="31" spans="1:10" ht="17.100000000000001" customHeight="1" x14ac:dyDescent="0.25">
      <c r="A31" s="1183" t="s">
        <v>348</v>
      </c>
      <c r="B31" s="1183"/>
      <c r="C31" s="1183"/>
      <c r="D31" s="1183"/>
      <c r="E31" s="1183"/>
      <c r="F31" s="1183"/>
      <c r="G31" s="1183"/>
      <c r="H31" s="1183"/>
      <c r="I31" s="1183"/>
      <c r="J31" s="1183"/>
    </row>
    <row r="32" spans="1:10" ht="17.100000000000001" customHeight="1" x14ac:dyDescent="0.25">
      <c r="A32" s="94">
        <v>1</v>
      </c>
      <c r="B32" s="93" t="s">
        <v>349</v>
      </c>
      <c r="C32" s="65">
        <v>0</v>
      </c>
      <c r="D32" s="65">
        <v>0</v>
      </c>
      <c r="E32" s="65">
        <v>0</v>
      </c>
      <c r="F32" s="65">
        <v>0</v>
      </c>
      <c r="G32" s="65">
        <v>0</v>
      </c>
      <c r="H32" s="65">
        <v>0</v>
      </c>
      <c r="I32" s="65">
        <v>0</v>
      </c>
      <c r="J32" s="868">
        <f t="shared" si="0"/>
        <v>0</v>
      </c>
    </row>
    <row r="33" spans="1:10" ht="17.100000000000001" customHeight="1" x14ac:dyDescent="0.25">
      <c r="A33" s="94">
        <v>2</v>
      </c>
      <c r="B33" s="93" t="s">
        <v>350</v>
      </c>
      <c r="C33" s="65">
        <v>0</v>
      </c>
      <c r="D33" s="65">
        <v>0</v>
      </c>
      <c r="E33" s="65">
        <v>0</v>
      </c>
      <c r="F33" s="65">
        <v>0</v>
      </c>
      <c r="G33" s="65">
        <v>0</v>
      </c>
      <c r="H33" s="65">
        <v>0</v>
      </c>
      <c r="I33" s="65">
        <v>0</v>
      </c>
      <c r="J33" s="868">
        <f t="shared" si="0"/>
        <v>0</v>
      </c>
    </row>
    <row r="34" spans="1:10" ht="17.100000000000001" customHeight="1" x14ac:dyDescent="0.25">
      <c r="A34" s="94">
        <v>3</v>
      </c>
      <c r="B34" s="93" t="s">
        <v>351</v>
      </c>
      <c r="C34" s="65">
        <v>0</v>
      </c>
      <c r="D34" s="65">
        <v>0</v>
      </c>
      <c r="E34" s="65">
        <v>0</v>
      </c>
      <c r="F34" s="65">
        <v>0</v>
      </c>
      <c r="G34" s="65">
        <v>0</v>
      </c>
      <c r="H34" s="65">
        <v>1</v>
      </c>
      <c r="I34" s="65">
        <v>0</v>
      </c>
      <c r="J34" s="868">
        <f t="shared" si="0"/>
        <v>1</v>
      </c>
    </row>
    <row r="35" spans="1:10" ht="17.100000000000001" customHeight="1" x14ac:dyDescent="0.25">
      <c r="A35" s="94">
        <v>4</v>
      </c>
      <c r="B35" s="93" t="s">
        <v>352</v>
      </c>
      <c r="C35" s="65">
        <v>0</v>
      </c>
      <c r="D35" s="65">
        <v>0</v>
      </c>
      <c r="E35" s="65">
        <v>0</v>
      </c>
      <c r="F35" s="65">
        <v>0</v>
      </c>
      <c r="G35" s="65">
        <v>0</v>
      </c>
      <c r="H35" s="65">
        <v>0</v>
      </c>
      <c r="I35" s="65">
        <v>0</v>
      </c>
      <c r="J35" s="868">
        <f t="shared" si="0"/>
        <v>0</v>
      </c>
    </row>
    <row r="36" spans="1:10" ht="16.5" customHeight="1" x14ac:dyDescent="0.25">
      <c r="A36" s="94">
        <v>5</v>
      </c>
      <c r="B36" s="93" t="s">
        <v>353</v>
      </c>
      <c r="C36" s="65">
        <v>0</v>
      </c>
      <c r="D36" s="65">
        <v>0</v>
      </c>
      <c r="E36" s="65">
        <v>0</v>
      </c>
      <c r="F36" s="65">
        <v>0</v>
      </c>
      <c r="G36" s="65">
        <v>0</v>
      </c>
      <c r="H36" s="65">
        <v>0</v>
      </c>
      <c r="I36" s="65">
        <v>0</v>
      </c>
      <c r="J36" s="868">
        <f t="shared" si="0"/>
        <v>0</v>
      </c>
    </row>
    <row r="37" spans="1:10" ht="17.25" customHeight="1" x14ac:dyDescent="0.25">
      <c r="A37" s="94">
        <v>6</v>
      </c>
      <c r="B37" s="65" t="s">
        <v>354</v>
      </c>
      <c r="C37" s="65">
        <v>0</v>
      </c>
      <c r="D37" s="65">
        <v>0</v>
      </c>
      <c r="E37" s="65">
        <v>0</v>
      </c>
      <c r="F37" s="65">
        <v>0</v>
      </c>
      <c r="G37" s="65">
        <v>0</v>
      </c>
      <c r="H37" s="65">
        <v>0</v>
      </c>
      <c r="I37" s="65">
        <v>0</v>
      </c>
      <c r="J37" s="868">
        <f t="shared" si="0"/>
        <v>0</v>
      </c>
    </row>
    <row r="38" spans="1:10" ht="17.25" customHeight="1" x14ac:dyDescent="0.25">
      <c r="A38" s="94">
        <v>7</v>
      </c>
      <c r="B38" s="65" t="s">
        <v>355</v>
      </c>
      <c r="C38" s="65">
        <v>0</v>
      </c>
      <c r="D38" s="65">
        <v>0</v>
      </c>
      <c r="E38" s="65">
        <v>0</v>
      </c>
      <c r="F38" s="65">
        <v>0</v>
      </c>
      <c r="G38" s="65">
        <v>0</v>
      </c>
      <c r="H38" s="65">
        <v>0</v>
      </c>
      <c r="I38" s="65">
        <v>0</v>
      </c>
      <c r="J38" s="868">
        <f t="shared" si="0"/>
        <v>0</v>
      </c>
    </row>
    <row r="39" spans="1:10" ht="17.25" customHeight="1" x14ac:dyDescent="0.25">
      <c r="A39" s="94">
        <v>8</v>
      </c>
      <c r="B39" s="65" t="s">
        <v>356</v>
      </c>
      <c r="C39" s="65">
        <v>0</v>
      </c>
      <c r="D39" s="65">
        <v>0</v>
      </c>
      <c r="E39" s="65">
        <v>0</v>
      </c>
      <c r="F39" s="65">
        <v>0</v>
      </c>
      <c r="G39" s="65">
        <v>0</v>
      </c>
      <c r="H39" s="65">
        <v>0</v>
      </c>
      <c r="I39" s="65">
        <v>0</v>
      </c>
      <c r="J39" s="868">
        <f t="shared" si="0"/>
        <v>0</v>
      </c>
    </row>
    <row r="40" spans="1:10" ht="17.25" customHeight="1" x14ac:dyDescent="0.25">
      <c r="A40" s="94">
        <v>9</v>
      </c>
      <c r="B40" s="65" t="s">
        <v>357</v>
      </c>
      <c r="C40" s="65">
        <v>0</v>
      </c>
      <c r="D40" s="65">
        <v>0</v>
      </c>
      <c r="E40" s="65">
        <v>0</v>
      </c>
      <c r="F40" s="65">
        <v>0</v>
      </c>
      <c r="G40" s="65">
        <v>0</v>
      </c>
      <c r="H40" s="65">
        <v>25</v>
      </c>
      <c r="I40" s="65">
        <v>0</v>
      </c>
      <c r="J40" s="868">
        <f t="shared" si="0"/>
        <v>25</v>
      </c>
    </row>
    <row r="41" spans="1:10" ht="17.25" customHeight="1" x14ac:dyDescent="0.25">
      <c r="A41" s="94">
        <v>10</v>
      </c>
      <c r="B41" s="65" t="s">
        <v>358</v>
      </c>
      <c r="C41" s="65">
        <v>0</v>
      </c>
      <c r="D41" s="65">
        <v>0</v>
      </c>
      <c r="E41" s="65">
        <v>0</v>
      </c>
      <c r="F41" s="65">
        <v>0</v>
      </c>
      <c r="G41" s="65">
        <v>0</v>
      </c>
      <c r="H41" s="65">
        <v>11</v>
      </c>
      <c r="I41" s="65">
        <v>0</v>
      </c>
      <c r="J41" s="868">
        <f t="shared" si="0"/>
        <v>11</v>
      </c>
    </row>
    <row r="42" spans="1:10" ht="17.25" customHeight="1" thickBot="1" x14ac:dyDescent="0.3">
      <c r="A42" s="94">
        <v>11</v>
      </c>
      <c r="B42" s="65" t="s">
        <v>359</v>
      </c>
      <c r="C42" s="65">
        <v>0</v>
      </c>
      <c r="D42" s="65">
        <v>0</v>
      </c>
      <c r="E42" s="65">
        <v>0</v>
      </c>
      <c r="F42" s="65">
        <v>0</v>
      </c>
      <c r="G42" s="65">
        <v>0</v>
      </c>
      <c r="H42" s="65">
        <v>0</v>
      </c>
      <c r="I42" s="65">
        <v>0</v>
      </c>
      <c r="J42" s="868">
        <f t="shared" si="0"/>
        <v>0</v>
      </c>
    </row>
    <row r="43" spans="1:10" x14ac:dyDescent="0.25">
      <c r="A43" s="80"/>
      <c r="B43" s="80"/>
      <c r="C43" s="80"/>
      <c r="D43" s="80"/>
      <c r="E43" s="80"/>
      <c r="F43" s="80"/>
      <c r="G43" s="80"/>
      <c r="H43" s="80"/>
      <c r="I43" s="80"/>
      <c r="J43" s="80"/>
    </row>
    <row r="44" spans="1:10" x14ac:dyDescent="0.25">
      <c r="A44" s="544" t="s">
        <v>360</v>
      </c>
      <c r="B44" s="544"/>
    </row>
  </sheetData>
  <mergeCells count="6">
    <mergeCell ref="A31:J31"/>
    <mergeCell ref="A7:A8"/>
    <mergeCell ref="B7:B8"/>
    <mergeCell ref="A10:J10"/>
    <mergeCell ref="A13:J13"/>
    <mergeCell ref="A19:J19"/>
  </mergeCells>
  <printOptions horizontalCentered="1"/>
  <pageMargins left="1.7" right="0.9" top="1.1499999999999999" bottom="0.9" header="0" footer="0"/>
  <pageSetup paperSize="9" scale="52" orientation="landscape" horizontalDpi="300" verticalDpi="300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8">
    <tabColor rgb="FF92D050"/>
    <pageSetUpPr fitToPage="1"/>
  </sheetPr>
  <dimension ref="A1:T29"/>
  <sheetViews>
    <sheetView topLeftCell="B1" zoomScaleNormal="100" workbookViewId="0">
      <selection activeCell="H12" sqref="H12:S20"/>
    </sheetView>
  </sheetViews>
  <sheetFormatPr defaultColWidth="9.140625" defaultRowHeight="15" x14ac:dyDescent="0.25"/>
  <cols>
    <col min="1" max="1" width="5.7109375" style="63" customWidth="1"/>
    <col min="2" max="3" width="21.7109375" style="63" customWidth="1"/>
    <col min="4" max="4" width="21.85546875" style="63" customWidth="1"/>
    <col min="5" max="5" width="24.42578125" style="63" customWidth="1"/>
    <col min="6" max="6" width="23.7109375" style="63" customWidth="1"/>
    <col min="7" max="7" width="16.5703125" style="63" customWidth="1"/>
    <col min="8" max="8" width="18.28515625" style="63" customWidth="1"/>
    <col min="9" max="9" width="10.7109375" style="63" customWidth="1"/>
    <col min="10" max="10" width="11.28515625" style="63" customWidth="1"/>
    <col min="11" max="11" width="10.7109375" style="63" customWidth="1"/>
    <col min="12" max="16" width="10" style="63" customWidth="1"/>
    <col min="17" max="19" width="11.5703125" style="63" customWidth="1"/>
    <col min="20" max="256" width="9.140625" style="63"/>
    <col min="257" max="257" width="5.7109375" style="63" customWidth="1"/>
    <col min="258" max="259" width="21.7109375" style="63" customWidth="1"/>
    <col min="260" max="260" width="21.85546875" style="63" customWidth="1"/>
    <col min="261" max="261" width="24.42578125" style="63" customWidth="1"/>
    <col min="262" max="262" width="23.7109375" style="63" customWidth="1"/>
    <col min="263" max="263" width="16.5703125" style="63" customWidth="1"/>
    <col min="264" max="264" width="18.28515625" style="63" customWidth="1"/>
    <col min="265" max="265" width="10.7109375" style="63" customWidth="1"/>
    <col min="266" max="266" width="11.28515625" style="63" customWidth="1"/>
    <col min="267" max="267" width="10.7109375" style="63" customWidth="1"/>
    <col min="268" max="272" width="10" style="63" customWidth="1"/>
    <col min="273" max="275" width="11.5703125" style="63" customWidth="1"/>
    <col min="276" max="512" width="9.140625" style="63"/>
    <col min="513" max="513" width="5.7109375" style="63" customWidth="1"/>
    <col min="514" max="515" width="21.7109375" style="63" customWidth="1"/>
    <col min="516" max="516" width="21.85546875" style="63" customWidth="1"/>
    <col min="517" max="517" width="24.42578125" style="63" customWidth="1"/>
    <col min="518" max="518" width="23.7109375" style="63" customWidth="1"/>
    <col min="519" max="519" width="16.5703125" style="63" customWidth="1"/>
    <col min="520" max="520" width="18.28515625" style="63" customWidth="1"/>
    <col min="521" max="521" width="10.7109375" style="63" customWidth="1"/>
    <col min="522" max="522" width="11.28515625" style="63" customWidth="1"/>
    <col min="523" max="523" width="10.7109375" style="63" customWidth="1"/>
    <col min="524" max="528" width="10" style="63" customWidth="1"/>
    <col min="529" max="531" width="11.5703125" style="63" customWidth="1"/>
    <col min="532" max="768" width="9.140625" style="63"/>
    <col min="769" max="769" width="5.7109375" style="63" customWidth="1"/>
    <col min="770" max="771" width="21.7109375" style="63" customWidth="1"/>
    <col min="772" max="772" width="21.85546875" style="63" customWidth="1"/>
    <col min="773" max="773" width="24.42578125" style="63" customWidth="1"/>
    <col min="774" max="774" width="23.7109375" style="63" customWidth="1"/>
    <col min="775" max="775" width="16.5703125" style="63" customWidth="1"/>
    <col min="776" max="776" width="18.28515625" style="63" customWidth="1"/>
    <col min="777" max="777" width="10.7109375" style="63" customWidth="1"/>
    <col min="778" max="778" width="11.28515625" style="63" customWidth="1"/>
    <col min="779" max="779" width="10.7109375" style="63" customWidth="1"/>
    <col min="780" max="784" width="10" style="63" customWidth="1"/>
    <col min="785" max="787" width="11.5703125" style="63" customWidth="1"/>
    <col min="788" max="1024" width="9.140625" style="63"/>
    <col min="1025" max="1025" width="5.7109375" style="63" customWidth="1"/>
    <col min="1026" max="1027" width="21.7109375" style="63" customWidth="1"/>
    <col min="1028" max="1028" width="21.85546875" style="63" customWidth="1"/>
    <col min="1029" max="1029" width="24.42578125" style="63" customWidth="1"/>
    <col min="1030" max="1030" width="23.7109375" style="63" customWidth="1"/>
    <col min="1031" max="1031" width="16.5703125" style="63" customWidth="1"/>
    <col min="1032" max="1032" width="18.28515625" style="63" customWidth="1"/>
    <col min="1033" max="1033" width="10.7109375" style="63" customWidth="1"/>
    <col min="1034" max="1034" width="11.28515625" style="63" customWidth="1"/>
    <col min="1035" max="1035" width="10.7109375" style="63" customWidth="1"/>
    <col min="1036" max="1040" width="10" style="63" customWidth="1"/>
    <col min="1041" max="1043" width="11.5703125" style="63" customWidth="1"/>
    <col min="1044" max="1280" width="9.140625" style="63"/>
    <col min="1281" max="1281" width="5.7109375" style="63" customWidth="1"/>
    <col min="1282" max="1283" width="21.7109375" style="63" customWidth="1"/>
    <col min="1284" max="1284" width="21.85546875" style="63" customWidth="1"/>
    <col min="1285" max="1285" width="24.42578125" style="63" customWidth="1"/>
    <col min="1286" max="1286" width="23.7109375" style="63" customWidth="1"/>
    <col min="1287" max="1287" width="16.5703125" style="63" customWidth="1"/>
    <col min="1288" max="1288" width="18.28515625" style="63" customWidth="1"/>
    <col min="1289" max="1289" width="10.7109375" style="63" customWidth="1"/>
    <col min="1290" max="1290" width="11.28515625" style="63" customWidth="1"/>
    <col min="1291" max="1291" width="10.7109375" style="63" customWidth="1"/>
    <col min="1292" max="1296" width="10" style="63" customWidth="1"/>
    <col min="1297" max="1299" width="11.5703125" style="63" customWidth="1"/>
    <col min="1300" max="1536" width="9.140625" style="63"/>
    <col min="1537" max="1537" width="5.7109375" style="63" customWidth="1"/>
    <col min="1538" max="1539" width="21.7109375" style="63" customWidth="1"/>
    <col min="1540" max="1540" width="21.85546875" style="63" customWidth="1"/>
    <col min="1541" max="1541" width="24.42578125" style="63" customWidth="1"/>
    <col min="1542" max="1542" width="23.7109375" style="63" customWidth="1"/>
    <col min="1543" max="1543" width="16.5703125" style="63" customWidth="1"/>
    <col min="1544" max="1544" width="18.28515625" style="63" customWidth="1"/>
    <col min="1545" max="1545" width="10.7109375" style="63" customWidth="1"/>
    <col min="1546" max="1546" width="11.28515625" style="63" customWidth="1"/>
    <col min="1547" max="1547" width="10.7109375" style="63" customWidth="1"/>
    <col min="1548" max="1552" width="10" style="63" customWidth="1"/>
    <col min="1553" max="1555" width="11.5703125" style="63" customWidth="1"/>
    <col min="1556" max="1792" width="9.140625" style="63"/>
    <col min="1793" max="1793" width="5.7109375" style="63" customWidth="1"/>
    <col min="1794" max="1795" width="21.7109375" style="63" customWidth="1"/>
    <col min="1796" max="1796" width="21.85546875" style="63" customWidth="1"/>
    <col min="1797" max="1797" width="24.42578125" style="63" customWidth="1"/>
    <col min="1798" max="1798" width="23.7109375" style="63" customWidth="1"/>
    <col min="1799" max="1799" width="16.5703125" style="63" customWidth="1"/>
    <col min="1800" max="1800" width="18.28515625" style="63" customWidth="1"/>
    <col min="1801" max="1801" width="10.7109375" style="63" customWidth="1"/>
    <col min="1802" max="1802" width="11.28515625" style="63" customWidth="1"/>
    <col min="1803" max="1803" width="10.7109375" style="63" customWidth="1"/>
    <col min="1804" max="1808" width="10" style="63" customWidth="1"/>
    <col min="1809" max="1811" width="11.5703125" style="63" customWidth="1"/>
    <col min="1812" max="2048" width="9.140625" style="63"/>
    <col min="2049" max="2049" width="5.7109375" style="63" customWidth="1"/>
    <col min="2050" max="2051" width="21.7109375" style="63" customWidth="1"/>
    <col min="2052" max="2052" width="21.85546875" style="63" customWidth="1"/>
    <col min="2053" max="2053" width="24.42578125" style="63" customWidth="1"/>
    <col min="2054" max="2054" width="23.7109375" style="63" customWidth="1"/>
    <col min="2055" max="2055" width="16.5703125" style="63" customWidth="1"/>
    <col min="2056" max="2056" width="18.28515625" style="63" customWidth="1"/>
    <col min="2057" max="2057" width="10.7109375" style="63" customWidth="1"/>
    <col min="2058" max="2058" width="11.28515625" style="63" customWidth="1"/>
    <col min="2059" max="2059" width="10.7109375" style="63" customWidth="1"/>
    <col min="2060" max="2064" width="10" style="63" customWidth="1"/>
    <col min="2065" max="2067" width="11.5703125" style="63" customWidth="1"/>
    <col min="2068" max="2304" width="9.140625" style="63"/>
    <col min="2305" max="2305" width="5.7109375" style="63" customWidth="1"/>
    <col min="2306" max="2307" width="21.7109375" style="63" customWidth="1"/>
    <col min="2308" max="2308" width="21.85546875" style="63" customWidth="1"/>
    <col min="2309" max="2309" width="24.42578125" style="63" customWidth="1"/>
    <col min="2310" max="2310" width="23.7109375" style="63" customWidth="1"/>
    <col min="2311" max="2311" width="16.5703125" style="63" customWidth="1"/>
    <col min="2312" max="2312" width="18.28515625" style="63" customWidth="1"/>
    <col min="2313" max="2313" width="10.7109375" style="63" customWidth="1"/>
    <col min="2314" max="2314" width="11.28515625" style="63" customWidth="1"/>
    <col min="2315" max="2315" width="10.7109375" style="63" customWidth="1"/>
    <col min="2316" max="2320" width="10" style="63" customWidth="1"/>
    <col min="2321" max="2323" width="11.5703125" style="63" customWidth="1"/>
    <col min="2324" max="2560" width="9.140625" style="63"/>
    <col min="2561" max="2561" width="5.7109375" style="63" customWidth="1"/>
    <col min="2562" max="2563" width="21.7109375" style="63" customWidth="1"/>
    <col min="2564" max="2564" width="21.85546875" style="63" customWidth="1"/>
    <col min="2565" max="2565" width="24.42578125" style="63" customWidth="1"/>
    <col min="2566" max="2566" width="23.7109375" style="63" customWidth="1"/>
    <col min="2567" max="2567" width="16.5703125" style="63" customWidth="1"/>
    <col min="2568" max="2568" width="18.28515625" style="63" customWidth="1"/>
    <col min="2569" max="2569" width="10.7109375" style="63" customWidth="1"/>
    <col min="2570" max="2570" width="11.28515625" style="63" customWidth="1"/>
    <col min="2571" max="2571" width="10.7109375" style="63" customWidth="1"/>
    <col min="2572" max="2576" width="10" style="63" customWidth="1"/>
    <col min="2577" max="2579" width="11.5703125" style="63" customWidth="1"/>
    <col min="2580" max="2816" width="9.140625" style="63"/>
    <col min="2817" max="2817" width="5.7109375" style="63" customWidth="1"/>
    <col min="2818" max="2819" width="21.7109375" style="63" customWidth="1"/>
    <col min="2820" max="2820" width="21.85546875" style="63" customWidth="1"/>
    <col min="2821" max="2821" width="24.42578125" style="63" customWidth="1"/>
    <col min="2822" max="2822" width="23.7109375" style="63" customWidth="1"/>
    <col min="2823" max="2823" width="16.5703125" style="63" customWidth="1"/>
    <col min="2824" max="2824" width="18.28515625" style="63" customWidth="1"/>
    <col min="2825" max="2825" width="10.7109375" style="63" customWidth="1"/>
    <col min="2826" max="2826" width="11.28515625" style="63" customWidth="1"/>
    <col min="2827" max="2827" width="10.7109375" style="63" customWidth="1"/>
    <col min="2828" max="2832" width="10" style="63" customWidth="1"/>
    <col min="2833" max="2835" width="11.5703125" style="63" customWidth="1"/>
    <col min="2836" max="3072" width="9.140625" style="63"/>
    <col min="3073" max="3073" width="5.7109375" style="63" customWidth="1"/>
    <col min="3074" max="3075" width="21.7109375" style="63" customWidth="1"/>
    <col min="3076" max="3076" width="21.85546875" style="63" customWidth="1"/>
    <col min="3077" max="3077" width="24.42578125" style="63" customWidth="1"/>
    <col min="3078" max="3078" width="23.7109375" style="63" customWidth="1"/>
    <col min="3079" max="3079" width="16.5703125" style="63" customWidth="1"/>
    <col min="3080" max="3080" width="18.28515625" style="63" customWidth="1"/>
    <col min="3081" max="3081" width="10.7109375" style="63" customWidth="1"/>
    <col min="3082" max="3082" width="11.28515625" style="63" customWidth="1"/>
    <col min="3083" max="3083" width="10.7109375" style="63" customWidth="1"/>
    <col min="3084" max="3088" width="10" style="63" customWidth="1"/>
    <col min="3089" max="3091" width="11.5703125" style="63" customWidth="1"/>
    <col min="3092" max="3328" width="9.140625" style="63"/>
    <col min="3329" max="3329" width="5.7109375" style="63" customWidth="1"/>
    <col min="3330" max="3331" width="21.7109375" style="63" customWidth="1"/>
    <col min="3332" max="3332" width="21.85546875" style="63" customWidth="1"/>
    <col min="3333" max="3333" width="24.42578125" style="63" customWidth="1"/>
    <col min="3334" max="3334" width="23.7109375" style="63" customWidth="1"/>
    <col min="3335" max="3335" width="16.5703125" style="63" customWidth="1"/>
    <col min="3336" max="3336" width="18.28515625" style="63" customWidth="1"/>
    <col min="3337" max="3337" width="10.7109375" style="63" customWidth="1"/>
    <col min="3338" max="3338" width="11.28515625" style="63" customWidth="1"/>
    <col min="3339" max="3339" width="10.7109375" style="63" customWidth="1"/>
    <col min="3340" max="3344" width="10" style="63" customWidth="1"/>
    <col min="3345" max="3347" width="11.5703125" style="63" customWidth="1"/>
    <col min="3348" max="3584" width="9.140625" style="63"/>
    <col min="3585" max="3585" width="5.7109375" style="63" customWidth="1"/>
    <col min="3586" max="3587" width="21.7109375" style="63" customWidth="1"/>
    <col min="3588" max="3588" width="21.85546875" style="63" customWidth="1"/>
    <col min="3589" max="3589" width="24.42578125" style="63" customWidth="1"/>
    <col min="3590" max="3590" width="23.7109375" style="63" customWidth="1"/>
    <col min="3591" max="3591" width="16.5703125" style="63" customWidth="1"/>
    <col min="3592" max="3592" width="18.28515625" style="63" customWidth="1"/>
    <col min="3593" max="3593" width="10.7109375" style="63" customWidth="1"/>
    <col min="3594" max="3594" width="11.28515625" style="63" customWidth="1"/>
    <col min="3595" max="3595" width="10.7109375" style="63" customWidth="1"/>
    <col min="3596" max="3600" width="10" style="63" customWidth="1"/>
    <col min="3601" max="3603" width="11.5703125" style="63" customWidth="1"/>
    <col min="3604" max="3840" width="9.140625" style="63"/>
    <col min="3841" max="3841" width="5.7109375" style="63" customWidth="1"/>
    <col min="3842" max="3843" width="21.7109375" style="63" customWidth="1"/>
    <col min="3844" max="3844" width="21.85546875" style="63" customWidth="1"/>
    <col min="3845" max="3845" width="24.42578125" style="63" customWidth="1"/>
    <col min="3846" max="3846" width="23.7109375" style="63" customWidth="1"/>
    <col min="3847" max="3847" width="16.5703125" style="63" customWidth="1"/>
    <col min="3848" max="3848" width="18.28515625" style="63" customWidth="1"/>
    <col min="3849" max="3849" width="10.7109375" style="63" customWidth="1"/>
    <col min="3850" max="3850" width="11.28515625" style="63" customWidth="1"/>
    <col min="3851" max="3851" width="10.7109375" style="63" customWidth="1"/>
    <col min="3852" max="3856" width="10" style="63" customWidth="1"/>
    <col min="3857" max="3859" width="11.5703125" style="63" customWidth="1"/>
    <col min="3860" max="4096" width="9.140625" style="63"/>
    <col min="4097" max="4097" width="5.7109375" style="63" customWidth="1"/>
    <col min="4098" max="4099" width="21.7109375" style="63" customWidth="1"/>
    <col min="4100" max="4100" width="21.85546875" style="63" customWidth="1"/>
    <col min="4101" max="4101" width="24.42578125" style="63" customWidth="1"/>
    <col min="4102" max="4102" width="23.7109375" style="63" customWidth="1"/>
    <col min="4103" max="4103" width="16.5703125" style="63" customWidth="1"/>
    <col min="4104" max="4104" width="18.28515625" style="63" customWidth="1"/>
    <col min="4105" max="4105" width="10.7109375" style="63" customWidth="1"/>
    <col min="4106" max="4106" width="11.28515625" style="63" customWidth="1"/>
    <col min="4107" max="4107" width="10.7109375" style="63" customWidth="1"/>
    <col min="4108" max="4112" width="10" style="63" customWidth="1"/>
    <col min="4113" max="4115" width="11.5703125" style="63" customWidth="1"/>
    <col min="4116" max="4352" width="9.140625" style="63"/>
    <col min="4353" max="4353" width="5.7109375" style="63" customWidth="1"/>
    <col min="4354" max="4355" width="21.7109375" style="63" customWidth="1"/>
    <col min="4356" max="4356" width="21.85546875" style="63" customWidth="1"/>
    <col min="4357" max="4357" width="24.42578125" style="63" customWidth="1"/>
    <col min="4358" max="4358" width="23.7109375" style="63" customWidth="1"/>
    <col min="4359" max="4359" width="16.5703125" style="63" customWidth="1"/>
    <col min="4360" max="4360" width="18.28515625" style="63" customWidth="1"/>
    <col min="4361" max="4361" width="10.7109375" style="63" customWidth="1"/>
    <col min="4362" max="4362" width="11.28515625" style="63" customWidth="1"/>
    <col min="4363" max="4363" width="10.7109375" style="63" customWidth="1"/>
    <col min="4364" max="4368" width="10" style="63" customWidth="1"/>
    <col min="4369" max="4371" width="11.5703125" style="63" customWidth="1"/>
    <col min="4372" max="4608" width="9.140625" style="63"/>
    <col min="4609" max="4609" width="5.7109375" style="63" customWidth="1"/>
    <col min="4610" max="4611" width="21.7109375" style="63" customWidth="1"/>
    <col min="4612" max="4612" width="21.85546875" style="63" customWidth="1"/>
    <col min="4613" max="4613" width="24.42578125" style="63" customWidth="1"/>
    <col min="4614" max="4614" width="23.7109375" style="63" customWidth="1"/>
    <col min="4615" max="4615" width="16.5703125" style="63" customWidth="1"/>
    <col min="4616" max="4616" width="18.28515625" style="63" customWidth="1"/>
    <col min="4617" max="4617" width="10.7109375" style="63" customWidth="1"/>
    <col min="4618" max="4618" width="11.28515625" style="63" customWidth="1"/>
    <col min="4619" max="4619" width="10.7109375" style="63" customWidth="1"/>
    <col min="4620" max="4624" width="10" style="63" customWidth="1"/>
    <col min="4625" max="4627" width="11.5703125" style="63" customWidth="1"/>
    <col min="4628" max="4864" width="9.140625" style="63"/>
    <col min="4865" max="4865" width="5.7109375" style="63" customWidth="1"/>
    <col min="4866" max="4867" width="21.7109375" style="63" customWidth="1"/>
    <col min="4868" max="4868" width="21.85546875" style="63" customWidth="1"/>
    <col min="4869" max="4869" width="24.42578125" style="63" customWidth="1"/>
    <col min="4870" max="4870" width="23.7109375" style="63" customWidth="1"/>
    <col min="4871" max="4871" width="16.5703125" style="63" customWidth="1"/>
    <col min="4872" max="4872" width="18.28515625" style="63" customWidth="1"/>
    <col min="4873" max="4873" width="10.7109375" style="63" customWidth="1"/>
    <col min="4874" max="4874" width="11.28515625" style="63" customWidth="1"/>
    <col min="4875" max="4875" width="10.7109375" style="63" customWidth="1"/>
    <col min="4876" max="4880" width="10" style="63" customWidth="1"/>
    <col min="4881" max="4883" width="11.5703125" style="63" customWidth="1"/>
    <col min="4884" max="5120" width="9.140625" style="63"/>
    <col min="5121" max="5121" width="5.7109375" style="63" customWidth="1"/>
    <col min="5122" max="5123" width="21.7109375" style="63" customWidth="1"/>
    <col min="5124" max="5124" width="21.85546875" style="63" customWidth="1"/>
    <col min="5125" max="5125" width="24.42578125" style="63" customWidth="1"/>
    <col min="5126" max="5126" width="23.7109375" style="63" customWidth="1"/>
    <col min="5127" max="5127" width="16.5703125" style="63" customWidth="1"/>
    <col min="5128" max="5128" width="18.28515625" style="63" customWidth="1"/>
    <col min="5129" max="5129" width="10.7109375" style="63" customWidth="1"/>
    <col min="5130" max="5130" width="11.28515625" style="63" customWidth="1"/>
    <col min="5131" max="5131" width="10.7109375" style="63" customWidth="1"/>
    <col min="5132" max="5136" width="10" style="63" customWidth="1"/>
    <col min="5137" max="5139" width="11.5703125" style="63" customWidth="1"/>
    <col min="5140" max="5376" width="9.140625" style="63"/>
    <col min="5377" max="5377" width="5.7109375" style="63" customWidth="1"/>
    <col min="5378" max="5379" width="21.7109375" style="63" customWidth="1"/>
    <col min="5380" max="5380" width="21.85546875" style="63" customWidth="1"/>
    <col min="5381" max="5381" width="24.42578125" style="63" customWidth="1"/>
    <col min="5382" max="5382" width="23.7109375" style="63" customWidth="1"/>
    <col min="5383" max="5383" width="16.5703125" style="63" customWidth="1"/>
    <col min="5384" max="5384" width="18.28515625" style="63" customWidth="1"/>
    <col min="5385" max="5385" width="10.7109375" style="63" customWidth="1"/>
    <col min="5386" max="5386" width="11.28515625" style="63" customWidth="1"/>
    <col min="5387" max="5387" width="10.7109375" style="63" customWidth="1"/>
    <col min="5388" max="5392" width="10" style="63" customWidth="1"/>
    <col min="5393" max="5395" width="11.5703125" style="63" customWidth="1"/>
    <col min="5396" max="5632" width="9.140625" style="63"/>
    <col min="5633" max="5633" width="5.7109375" style="63" customWidth="1"/>
    <col min="5634" max="5635" width="21.7109375" style="63" customWidth="1"/>
    <col min="5636" max="5636" width="21.85546875" style="63" customWidth="1"/>
    <col min="5637" max="5637" width="24.42578125" style="63" customWidth="1"/>
    <col min="5638" max="5638" width="23.7109375" style="63" customWidth="1"/>
    <col min="5639" max="5639" width="16.5703125" style="63" customWidth="1"/>
    <col min="5640" max="5640" width="18.28515625" style="63" customWidth="1"/>
    <col min="5641" max="5641" width="10.7109375" style="63" customWidth="1"/>
    <col min="5642" max="5642" width="11.28515625" style="63" customWidth="1"/>
    <col min="5643" max="5643" width="10.7109375" style="63" customWidth="1"/>
    <col min="5644" max="5648" width="10" style="63" customWidth="1"/>
    <col min="5649" max="5651" width="11.5703125" style="63" customWidth="1"/>
    <col min="5652" max="5888" width="9.140625" style="63"/>
    <col min="5889" max="5889" width="5.7109375" style="63" customWidth="1"/>
    <col min="5890" max="5891" width="21.7109375" style="63" customWidth="1"/>
    <col min="5892" max="5892" width="21.85546875" style="63" customWidth="1"/>
    <col min="5893" max="5893" width="24.42578125" style="63" customWidth="1"/>
    <col min="5894" max="5894" width="23.7109375" style="63" customWidth="1"/>
    <col min="5895" max="5895" width="16.5703125" style="63" customWidth="1"/>
    <col min="5896" max="5896" width="18.28515625" style="63" customWidth="1"/>
    <col min="5897" max="5897" width="10.7109375" style="63" customWidth="1"/>
    <col min="5898" max="5898" width="11.28515625" style="63" customWidth="1"/>
    <col min="5899" max="5899" width="10.7109375" style="63" customWidth="1"/>
    <col min="5900" max="5904" width="10" style="63" customWidth="1"/>
    <col min="5905" max="5907" width="11.5703125" style="63" customWidth="1"/>
    <col min="5908" max="6144" width="9.140625" style="63"/>
    <col min="6145" max="6145" width="5.7109375" style="63" customWidth="1"/>
    <col min="6146" max="6147" width="21.7109375" style="63" customWidth="1"/>
    <col min="6148" max="6148" width="21.85546875" style="63" customWidth="1"/>
    <col min="6149" max="6149" width="24.42578125" style="63" customWidth="1"/>
    <col min="6150" max="6150" width="23.7109375" style="63" customWidth="1"/>
    <col min="6151" max="6151" width="16.5703125" style="63" customWidth="1"/>
    <col min="6152" max="6152" width="18.28515625" style="63" customWidth="1"/>
    <col min="6153" max="6153" width="10.7109375" style="63" customWidth="1"/>
    <col min="6154" max="6154" width="11.28515625" style="63" customWidth="1"/>
    <col min="6155" max="6155" width="10.7109375" style="63" customWidth="1"/>
    <col min="6156" max="6160" width="10" style="63" customWidth="1"/>
    <col min="6161" max="6163" width="11.5703125" style="63" customWidth="1"/>
    <col min="6164" max="6400" width="9.140625" style="63"/>
    <col min="6401" max="6401" width="5.7109375" style="63" customWidth="1"/>
    <col min="6402" max="6403" width="21.7109375" style="63" customWidth="1"/>
    <col min="6404" max="6404" width="21.85546875" style="63" customWidth="1"/>
    <col min="6405" max="6405" width="24.42578125" style="63" customWidth="1"/>
    <col min="6406" max="6406" width="23.7109375" style="63" customWidth="1"/>
    <col min="6407" max="6407" width="16.5703125" style="63" customWidth="1"/>
    <col min="6408" max="6408" width="18.28515625" style="63" customWidth="1"/>
    <col min="6409" max="6409" width="10.7109375" style="63" customWidth="1"/>
    <col min="6410" max="6410" width="11.28515625" style="63" customWidth="1"/>
    <col min="6411" max="6411" width="10.7109375" style="63" customWidth="1"/>
    <col min="6412" max="6416" width="10" style="63" customWidth="1"/>
    <col min="6417" max="6419" width="11.5703125" style="63" customWidth="1"/>
    <col min="6420" max="6656" width="9.140625" style="63"/>
    <col min="6657" max="6657" width="5.7109375" style="63" customWidth="1"/>
    <col min="6658" max="6659" width="21.7109375" style="63" customWidth="1"/>
    <col min="6660" max="6660" width="21.85546875" style="63" customWidth="1"/>
    <col min="6661" max="6661" width="24.42578125" style="63" customWidth="1"/>
    <col min="6662" max="6662" width="23.7109375" style="63" customWidth="1"/>
    <col min="6663" max="6663" width="16.5703125" style="63" customWidth="1"/>
    <col min="6664" max="6664" width="18.28515625" style="63" customWidth="1"/>
    <col min="6665" max="6665" width="10.7109375" style="63" customWidth="1"/>
    <col min="6666" max="6666" width="11.28515625" style="63" customWidth="1"/>
    <col min="6667" max="6667" width="10.7109375" style="63" customWidth="1"/>
    <col min="6668" max="6672" width="10" style="63" customWidth="1"/>
    <col min="6673" max="6675" width="11.5703125" style="63" customWidth="1"/>
    <col min="6676" max="6912" width="9.140625" style="63"/>
    <col min="6913" max="6913" width="5.7109375" style="63" customWidth="1"/>
    <col min="6914" max="6915" width="21.7109375" style="63" customWidth="1"/>
    <col min="6916" max="6916" width="21.85546875" style="63" customWidth="1"/>
    <col min="6917" max="6917" width="24.42578125" style="63" customWidth="1"/>
    <col min="6918" max="6918" width="23.7109375" style="63" customWidth="1"/>
    <col min="6919" max="6919" width="16.5703125" style="63" customWidth="1"/>
    <col min="6920" max="6920" width="18.28515625" style="63" customWidth="1"/>
    <col min="6921" max="6921" width="10.7109375" style="63" customWidth="1"/>
    <col min="6922" max="6922" width="11.28515625" style="63" customWidth="1"/>
    <col min="6923" max="6923" width="10.7109375" style="63" customWidth="1"/>
    <col min="6924" max="6928" width="10" style="63" customWidth="1"/>
    <col min="6929" max="6931" width="11.5703125" style="63" customWidth="1"/>
    <col min="6932" max="7168" width="9.140625" style="63"/>
    <col min="7169" max="7169" width="5.7109375" style="63" customWidth="1"/>
    <col min="7170" max="7171" width="21.7109375" style="63" customWidth="1"/>
    <col min="7172" max="7172" width="21.85546875" style="63" customWidth="1"/>
    <col min="7173" max="7173" width="24.42578125" style="63" customWidth="1"/>
    <col min="7174" max="7174" width="23.7109375" style="63" customWidth="1"/>
    <col min="7175" max="7175" width="16.5703125" style="63" customWidth="1"/>
    <col min="7176" max="7176" width="18.28515625" style="63" customWidth="1"/>
    <col min="7177" max="7177" width="10.7109375" style="63" customWidth="1"/>
    <col min="7178" max="7178" width="11.28515625" style="63" customWidth="1"/>
    <col min="7179" max="7179" width="10.7109375" style="63" customWidth="1"/>
    <col min="7180" max="7184" width="10" style="63" customWidth="1"/>
    <col min="7185" max="7187" width="11.5703125" style="63" customWidth="1"/>
    <col min="7188" max="7424" width="9.140625" style="63"/>
    <col min="7425" max="7425" width="5.7109375" style="63" customWidth="1"/>
    <col min="7426" max="7427" width="21.7109375" style="63" customWidth="1"/>
    <col min="7428" max="7428" width="21.85546875" style="63" customWidth="1"/>
    <col min="7429" max="7429" width="24.42578125" style="63" customWidth="1"/>
    <col min="7430" max="7430" width="23.7109375" style="63" customWidth="1"/>
    <col min="7431" max="7431" width="16.5703125" style="63" customWidth="1"/>
    <col min="7432" max="7432" width="18.28515625" style="63" customWidth="1"/>
    <col min="7433" max="7433" width="10.7109375" style="63" customWidth="1"/>
    <col min="7434" max="7434" width="11.28515625" style="63" customWidth="1"/>
    <col min="7435" max="7435" width="10.7109375" style="63" customWidth="1"/>
    <col min="7436" max="7440" width="10" style="63" customWidth="1"/>
    <col min="7441" max="7443" width="11.5703125" style="63" customWidth="1"/>
    <col min="7444" max="7680" width="9.140625" style="63"/>
    <col min="7681" max="7681" width="5.7109375" style="63" customWidth="1"/>
    <col min="7682" max="7683" width="21.7109375" style="63" customWidth="1"/>
    <col min="7684" max="7684" width="21.85546875" style="63" customWidth="1"/>
    <col min="7685" max="7685" width="24.42578125" style="63" customWidth="1"/>
    <col min="7686" max="7686" width="23.7109375" style="63" customWidth="1"/>
    <col min="7687" max="7687" width="16.5703125" style="63" customWidth="1"/>
    <col min="7688" max="7688" width="18.28515625" style="63" customWidth="1"/>
    <col min="7689" max="7689" width="10.7109375" style="63" customWidth="1"/>
    <col min="7690" max="7690" width="11.28515625" style="63" customWidth="1"/>
    <col min="7691" max="7691" width="10.7109375" style="63" customWidth="1"/>
    <col min="7692" max="7696" width="10" style="63" customWidth="1"/>
    <col min="7697" max="7699" width="11.5703125" style="63" customWidth="1"/>
    <col min="7700" max="7936" width="9.140625" style="63"/>
    <col min="7937" max="7937" width="5.7109375" style="63" customWidth="1"/>
    <col min="7938" max="7939" width="21.7109375" style="63" customWidth="1"/>
    <col min="7940" max="7940" width="21.85546875" style="63" customWidth="1"/>
    <col min="7941" max="7941" width="24.42578125" style="63" customWidth="1"/>
    <col min="7942" max="7942" width="23.7109375" style="63" customWidth="1"/>
    <col min="7943" max="7943" width="16.5703125" style="63" customWidth="1"/>
    <col min="7944" max="7944" width="18.28515625" style="63" customWidth="1"/>
    <col min="7945" max="7945" width="10.7109375" style="63" customWidth="1"/>
    <col min="7946" max="7946" width="11.28515625" style="63" customWidth="1"/>
    <col min="7947" max="7947" width="10.7109375" style="63" customWidth="1"/>
    <col min="7948" max="7952" width="10" style="63" customWidth="1"/>
    <col min="7953" max="7955" width="11.5703125" style="63" customWidth="1"/>
    <col min="7956" max="8192" width="9.140625" style="63"/>
    <col min="8193" max="8193" width="5.7109375" style="63" customWidth="1"/>
    <col min="8194" max="8195" width="21.7109375" style="63" customWidth="1"/>
    <col min="8196" max="8196" width="21.85546875" style="63" customWidth="1"/>
    <col min="8197" max="8197" width="24.42578125" style="63" customWidth="1"/>
    <col min="8198" max="8198" width="23.7109375" style="63" customWidth="1"/>
    <col min="8199" max="8199" width="16.5703125" style="63" customWidth="1"/>
    <col min="8200" max="8200" width="18.28515625" style="63" customWidth="1"/>
    <col min="8201" max="8201" width="10.7109375" style="63" customWidth="1"/>
    <col min="8202" max="8202" width="11.28515625" style="63" customWidth="1"/>
    <col min="8203" max="8203" width="10.7109375" style="63" customWidth="1"/>
    <col min="8204" max="8208" width="10" style="63" customWidth="1"/>
    <col min="8209" max="8211" width="11.5703125" style="63" customWidth="1"/>
    <col min="8212" max="8448" width="9.140625" style="63"/>
    <col min="8449" max="8449" width="5.7109375" style="63" customWidth="1"/>
    <col min="8450" max="8451" width="21.7109375" style="63" customWidth="1"/>
    <col min="8452" max="8452" width="21.85546875" style="63" customWidth="1"/>
    <col min="8453" max="8453" width="24.42578125" style="63" customWidth="1"/>
    <col min="8454" max="8454" width="23.7109375" style="63" customWidth="1"/>
    <col min="8455" max="8455" width="16.5703125" style="63" customWidth="1"/>
    <col min="8456" max="8456" width="18.28515625" style="63" customWidth="1"/>
    <col min="8457" max="8457" width="10.7109375" style="63" customWidth="1"/>
    <col min="8458" max="8458" width="11.28515625" style="63" customWidth="1"/>
    <col min="8459" max="8459" width="10.7109375" style="63" customWidth="1"/>
    <col min="8460" max="8464" width="10" style="63" customWidth="1"/>
    <col min="8465" max="8467" width="11.5703125" style="63" customWidth="1"/>
    <col min="8468" max="8704" width="9.140625" style="63"/>
    <col min="8705" max="8705" width="5.7109375" style="63" customWidth="1"/>
    <col min="8706" max="8707" width="21.7109375" style="63" customWidth="1"/>
    <col min="8708" max="8708" width="21.85546875" style="63" customWidth="1"/>
    <col min="8709" max="8709" width="24.42578125" style="63" customWidth="1"/>
    <col min="8710" max="8710" width="23.7109375" style="63" customWidth="1"/>
    <col min="8711" max="8711" width="16.5703125" style="63" customWidth="1"/>
    <col min="8712" max="8712" width="18.28515625" style="63" customWidth="1"/>
    <col min="8713" max="8713" width="10.7109375" style="63" customWidth="1"/>
    <col min="8714" max="8714" width="11.28515625" style="63" customWidth="1"/>
    <col min="8715" max="8715" width="10.7109375" style="63" customWidth="1"/>
    <col min="8716" max="8720" width="10" style="63" customWidth="1"/>
    <col min="8721" max="8723" width="11.5703125" style="63" customWidth="1"/>
    <col min="8724" max="8960" width="9.140625" style="63"/>
    <col min="8961" max="8961" width="5.7109375" style="63" customWidth="1"/>
    <col min="8962" max="8963" width="21.7109375" style="63" customWidth="1"/>
    <col min="8964" max="8964" width="21.85546875" style="63" customWidth="1"/>
    <col min="8965" max="8965" width="24.42578125" style="63" customWidth="1"/>
    <col min="8966" max="8966" width="23.7109375" style="63" customWidth="1"/>
    <col min="8967" max="8967" width="16.5703125" style="63" customWidth="1"/>
    <col min="8968" max="8968" width="18.28515625" style="63" customWidth="1"/>
    <col min="8969" max="8969" width="10.7109375" style="63" customWidth="1"/>
    <col min="8970" max="8970" width="11.28515625" style="63" customWidth="1"/>
    <col min="8971" max="8971" width="10.7109375" style="63" customWidth="1"/>
    <col min="8972" max="8976" width="10" style="63" customWidth="1"/>
    <col min="8977" max="8979" width="11.5703125" style="63" customWidth="1"/>
    <col min="8980" max="9216" width="9.140625" style="63"/>
    <col min="9217" max="9217" width="5.7109375" style="63" customWidth="1"/>
    <col min="9218" max="9219" width="21.7109375" style="63" customWidth="1"/>
    <col min="9220" max="9220" width="21.85546875" style="63" customWidth="1"/>
    <col min="9221" max="9221" width="24.42578125" style="63" customWidth="1"/>
    <col min="9222" max="9222" width="23.7109375" style="63" customWidth="1"/>
    <col min="9223" max="9223" width="16.5703125" style="63" customWidth="1"/>
    <col min="9224" max="9224" width="18.28515625" style="63" customWidth="1"/>
    <col min="9225" max="9225" width="10.7109375" style="63" customWidth="1"/>
    <col min="9226" max="9226" width="11.28515625" style="63" customWidth="1"/>
    <col min="9227" max="9227" width="10.7109375" style="63" customWidth="1"/>
    <col min="9228" max="9232" width="10" style="63" customWidth="1"/>
    <col min="9233" max="9235" width="11.5703125" style="63" customWidth="1"/>
    <col min="9236" max="9472" width="9.140625" style="63"/>
    <col min="9473" max="9473" width="5.7109375" style="63" customWidth="1"/>
    <col min="9474" max="9475" width="21.7109375" style="63" customWidth="1"/>
    <col min="9476" max="9476" width="21.85546875" style="63" customWidth="1"/>
    <col min="9477" max="9477" width="24.42578125" style="63" customWidth="1"/>
    <col min="9478" max="9478" width="23.7109375" style="63" customWidth="1"/>
    <col min="9479" max="9479" width="16.5703125" style="63" customWidth="1"/>
    <col min="9480" max="9480" width="18.28515625" style="63" customWidth="1"/>
    <col min="9481" max="9481" width="10.7109375" style="63" customWidth="1"/>
    <col min="9482" max="9482" width="11.28515625" style="63" customWidth="1"/>
    <col min="9483" max="9483" width="10.7109375" style="63" customWidth="1"/>
    <col min="9484" max="9488" width="10" style="63" customWidth="1"/>
    <col min="9489" max="9491" width="11.5703125" style="63" customWidth="1"/>
    <col min="9492" max="9728" width="9.140625" style="63"/>
    <col min="9729" max="9729" width="5.7109375" style="63" customWidth="1"/>
    <col min="9730" max="9731" width="21.7109375" style="63" customWidth="1"/>
    <col min="9732" max="9732" width="21.85546875" style="63" customWidth="1"/>
    <col min="9733" max="9733" width="24.42578125" style="63" customWidth="1"/>
    <col min="9734" max="9734" width="23.7109375" style="63" customWidth="1"/>
    <col min="9735" max="9735" width="16.5703125" style="63" customWidth="1"/>
    <col min="9736" max="9736" width="18.28515625" style="63" customWidth="1"/>
    <col min="9737" max="9737" width="10.7109375" style="63" customWidth="1"/>
    <col min="9738" max="9738" width="11.28515625" style="63" customWidth="1"/>
    <col min="9739" max="9739" width="10.7109375" style="63" customWidth="1"/>
    <col min="9740" max="9744" width="10" style="63" customWidth="1"/>
    <col min="9745" max="9747" width="11.5703125" style="63" customWidth="1"/>
    <col min="9748" max="9984" width="9.140625" style="63"/>
    <col min="9985" max="9985" width="5.7109375" style="63" customWidth="1"/>
    <col min="9986" max="9987" width="21.7109375" style="63" customWidth="1"/>
    <col min="9988" max="9988" width="21.85546875" style="63" customWidth="1"/>
    <col min="9989" max="9989" width="24.42578125" style="63" customWidth="1"/>
    <col min="9990" max="9990" width="23.7109375" style="63" customWidth="1"/>
    <col min="9991" max="9991" width="16.5703125" style="63" customWidth="1"/>
    <col min="9992" max="9992" width="18.28515625" style="63" customWidth="1"/>
    <col min="9993" max="9993" width="10.7109375" style="63" customWidth="1"/>
    <col min="9994" max="9994" width="11.28515625" style="63" customWidth="1"/>
    <col min="9995" max="9995" width="10.7109375" style="63" customWidth="1"/>
    <col min="9996" max="10000" width="10" style="63" customWidth="1"/>
    <col min="10001" max="10003" width="11.5703125" style="63" customWidth="1"/>
    <col min="10004" max="10240" width="9.140625" style="63"/>
    <col min="10241" max="10241" width="5.7109375" style="63" customWidth="1"/>
    <col min="10242" max="10243" width="21.7109375" style="63" customWidth="1"/>
    <col min="10244" max="10244" width="21.85546875" style="63" customWidth="1"/>
    <col min="10245" max="10245" width="24.42578125" style="63" customWidth="1"/>
    <col min="10246" max="10246" width="23.7109375" style="63" customWidth="1"/>
    <col min="10247" max="10247" width="16.5703125" style="63" customWidth="1"/>
    <col min="10248" max="10248" width="18.28515625" style="63" customWidth="1"/>
    <col min="10249" max="10249" width="10.7109375" style="63" customWidth="1"/>
    <col min="10250" max="10250" width="11.28515625" style="63" customWidth="1"/>
    <col min="10251" max="10251" width="10.7109375" style="63" customWidth="1"/>
    <col min="10252" max="10256" width="10" style="63" customWidth="1"/>
    <col min="10257" max="10259" width="11.5703125" style="63" customWidth="1"/>
    <col min="10260" max="10496" width="9.140625" style="63"/>
    <col min="10497" max="10497" width="5.7109375" style="63" customWidth="1"/>
    <col min="10498" max="10499" width="21.7109375" style="63" customWidth="1"/>
    <col min="10500" max="10500" width="21.85546875" style="63" customWidth="1"/>
    <col min="10501" max="10501" width="24.42578125" style="63" customWidth="1"/>
    <col min="10502" max="10502" width="23.7109375" style="63" customWidth="1"/>
    <col min="10503" max="10503" width="16.5703125" style="63" customWidth="1"/>
    <col min="10504" max="10504" width="18.28515625" style="63" customWidth="1"/>
    <col min="10505" max="10505" width="10.7109375" style="63" customWidth="1"/>
    <col min="10506" max="10506" width="11.28515625" style="63" customWidth="1"/>
    <col min="10507" max="10507" width="10.7109375" style="63" customWidth="1"/>
    <col min="10508" max="10512" width="10" style="63" customWidth="1"/>
    <col min="10513" max="10515" width="11.5703125" style="63" customWidth="1"/>
    <col min="10516" max="10752" width="9.140625" style="63"/>
    <col min="10753" max="10753" width="5.7109375" style="63" customWidth="1"/>
    <col min="10754" max="10755" width="21.7109375" style="63" customWidth="1"/>
    <col min="10756" max="10756" width="21.85546875" style="63" customWidth="1"/>
    <col min="10757" max="10757" width="24.42578125" style="63" customWidth="1"/>
    <col min="10758" max="10758" width="23.7109375" style="63" customWidth="1"/>
    <col min="10759" max="10759" width="16.5703125" style="63" customWidth="1"/>
    <col min="10760" max="10760" width="18.28515625" style="63" customWidth="1"/>
    <col min="10761" max="10761" width="10.7109375" style="63" customWidth="1"/>
    <col min="10762" max="10762" width="11.28515625" style="63" customWidth="1"/>
    <col min="10763" max="10763" width="10.7109375" style="63" customWidth="1"/>
    <col min="10764" max="10768" width="10" style="63" customWidth="1"/>
    <col min="10769" max="10771" width="11.5703125" style="63" customWidth="1"/>
    <col min="10772" max="11008" width="9.140625" style="63"/>
    <col min="11009" max="11009" width="5.7109375" style="63" customWidth="1"/>
    <col min="11010" max="11011" width="21.7109375" style="63" customWidth="1"/>
    <col min="11012" max="11012" width="21.85546875" style="63" customWidth="1"/>
    <col min="11013" max="11013" width="24.42578125" style="63" customWidth="1"/>
    <col min="11014" max="11014" width="23.7109375" style="63" customWidth="1"/>
    <col min="11015" max="11015" width="16.5703125" style="63" customWidth="1"/>
    <col min="11016" max="11016" width="18.28515625" style="63" customWidth="1"/>
    <col min="11017" max="11017" width="10.7109375" style="63" customWidth="1"/>
    <col min="11018" max="11018" width="11.28515625" style="63" customWidth="1"/>
    <col min="11019" max="11019" width="10.7109375" style="63" customWidth="1"/>
    <col min="11020" max="11024" width="10" style="63" customWidth="1"/>
    <col min="11025" max="11027" width="11.5703125" style="63" customWidth="1"/>
    <col min="11028" max="11264" width="9.140625" style="63"/>
    <col min="11265" max="11265" width="5.7109375" style="63" customWidth="1"/>
    <col min="11266" max="11267" width="21.7109375" style="63" customWidth="1"/>
    <col min="11268" max="11268" width="21.85546875" style="63" customWidth="1"/>
    <col min="11269" max="11269" width="24.42578125" style="63" customWidth="1"/>
    <col min="11270" max="11270" width="23.7109375" style="63" customWidth="1"/>
    <col min="11271" max="11271" width="16.5703125" style="63" customWidth="1"/>
    <col min="11272" max="11272" width="18.28515625" style="63" customWidth="1"/>
    <col min="11273" max="11273" width="10.7109375" style="63" customWidth="1"/>
    <col min="11274" max="11274" width="11.28515625" style="63" customWidth="1"/>
    <col min="11275" max="11275" width="10.7109375" style="63" customWidth="1"/>
    <col min="11276" max="11280" width="10" style="63" customWidth="1"/>
    <col min="11281" max="11283" width="11.5703125" style="63" customWidth="1"/>
    <col min="11284" max="11520" width="9.140625" style="63"/>
    <col min="11521" max="11521" width="5.7109375" style="63" customWidth="1"/>
    <col min="11522" max="11523" width="21.7109375" style="63" customWidth="1"/>
    <col min="11524" max="11524" width="21.85546875" style="63" customWidth="1"/>
    <col min="11525" max="11525" width="24.42578125" style="63" customWidth="1"/>
    <col min="11526" max="11526" width="23.7109375" style="63" customWidth="1"/>
    <col min="11527" max="11527" width="16.5703125" style="63" customWidth="1"/>
    <col min="11528" max="11528" width="18.28515625" style="63" customWidth="1"/>
    <col min="11529" max="11529" width="10.7109375" style="63" customWidth="1"/>
    <col min="11530" max="11530" width="11.28515625" style="63" customWidth="1"/>
    <col min="11531" max="11531" width="10.7109375" style="63" customWidth="1"/>
    <col min="11532" max="11536" width="10" style="63" customWidth="1"/>
    <col min="11537" max="11539" width="11.5703125" style="63" customWidth="1"/>
    <col min="11540" max="11776" width="9.140625" style="63"/>
    <col min="11777" max="11777" width="5.7109375" style="63" customWidth="1"/>
    <col min="11778" max="11779" width="21.7109375" style="63" customWidth="1"/>
    <col min="11780" max="11780" width="21.85546875" style="63" customWidth="1"/>
    <col min="11781" max="11781" width="24.42578125" style="63" customWidth="1"/>
    <col min="11782" max="11782" width="23.7109375" style="63" customWidth="1"/>
    <col min="11783" max="11783" width="16.5703125" style="63" customWidth="1"/>
    <col min="11784" max="11784" width="18.28515625" style="63" customWidth="1"/>
    <col min="11785" max="11785" width="10.7109375" style="63" customWidth="1"/>
    <col min="11786" max="11786" width="11.28515625" style="63" customWidth="1"/>
    <col min="11787" max="11787" width="10.7109375" style="63" customWidth="1"/>
    <col min="11788" max="11792" width="10" style="63" customWidth="1"/>
    <col min="11793" max="11795" width="11.5703125" style="63" customWidth="1"/>
    <col min="11796" max="12032" width="9.140625" style="63"/>
    <col min="12033" max="12033" width="5.7109375" style="63" customWidth="1"/>
    <col min="12034" max="12035" width="21.7109375" style="63" customWidth="1"/>
    <col min="12036" max="12036" width="21.85546875" style="63" customWidth="1"/>
    <col min="12037" max="12037" width="24.42578125" style="63" customWidth="1"/>
    <col min="12038" max="12038" width="23.7109375" style="63" customWidth="1"/>
    <col min="12039" max="12039" width="16.5703125" style="63" customWidth="1"/>
    <col min="12040" max="12040" width="18.28515625" style="63" customWidth="1"/>
    <col min="12041" max="12041" width="10.7109375" style="63" customWidth="1"/>
    <col min="12042" max="12042" width="11.28515625" style="63" customWidth="1"/>
    <col min="12043" max="12043" width="10.7109375" style="63" customWidth="1"/>
    <col min="12044" max="12048" width="10" style="63" customWidth="1"/>
    <col min="12049" max="12051" width="11.5703125" style="63" customWidth="1"/>
    <col min="12052" max="12288" width="9.140625" style="63"/>
    <col min="12289" max="12289" width="5.7109375" style="63" customWidth="1"/>
    <col min="12290" max="12291" width="21.7109375" style="63" customWidth="1"/>
    <col min="12292" max="12292" width="21.85546875" style="63" customWidth="1"/>
    <col min="12293" max="12293" width="24.42578125" style="63" customWidth="1"/>
    <col min="12294" max="12294" width="23.7109375" style="63" customWidth="1"/>
    <col min="12295" max="12295" width="16.5703125" style="63" customWidth="1"/>
    <col min="12296" max="12296" width="18.28515625" style="63" customWidth="1"/>
    <col min="12297" max="12297" width="10.7109375" style="63" customWidth="1"/>
    <col min="12298" max="12298" width="11.28515625" style="63" customWidth="1"/>
    <col min="12299" max="12299" width="10.7109375" style="63" customWidth="1"/>
    <col min="12300" max="12304" width="10" style="63" customWidth="1"/>
    <col min="12305" max="12307" width="11.5703125" style="63" customWidth="1"/>
    <col min="12308" max="12544" width="9.140625" style="63"/>
    <col min="12545" max="12545" width="5.7109375" style="63" customWidth="1"/>
    <col min="12546" max="12547" width="21.7109375" style="63" customWidth="1"/>
    <col min="12548" max="12548" width="21.85546875" style="63" customWidth="1"/>
    <col min="12549" max="12549" width="24.42578125" style="63" customWidth="1"/>
    <col min="12550" max="12550" width="23.7109375" style="63" customWidth="1"/>
    <col min="12551" max="12551" width="16.5703125" style="63" customWidth="1"/>
    <col min="12552" max="12552" width="18.28515625" style="63" customWidth="1"/>
    <col min="12553" max="12553" width="10.7109375" style="63" customWidth="1"/>
    <col min="12554" max="12554" width="11.28515625" style="63" customWidth="1"/>
    <col min="12555" max="12555" width="10.7109375" style="63" customWidth="1"/>
    <col min="12556" max="12560" width="10" style="63" customWidth="1"/>
    <col min="12561" max="12563" width="11.5703125" style="63" customWidth="1"/>
    <col min="12564" max="12800" width="9.140625" style="63"/>
    <col min="12801" max="12801" width="5.7109375" style="63" customWidth="1"/>
    <col min="12802" max="12803" width="21.7109375" style="63" customWidth="1"/>
    <col min="12804" max="12804" width="21.85546875" style="63" customWidth="1"/>
    <col min="12805" max="12805" width="24.42578125" style="63" customWidth="1"/>
    <col min="12806" max="12806" width="23.7109375" style="63" customWidth="1"/>
    <col min="12807" max="12807" width="16.5703125" style="63" customWidth="1"/>
    <col min="12808" max="12808" width="18.28515625" style="63" customWidth="1"/>
    <col min="12809" max="12809" width="10.7109375" style="63" customWidth="1"/>
    <col min="12810" max="12810" width="11.28515625" style="63" customWidth="1"/>
    <col min="12811" max="12811" width="10.7109375" style="63" customWidth="1"/>
    <col min="12812" max="12816" width="10" style="63" customWidth="1"/>
    <col min="12817" max="12819" width="11.5703125" style="63" customWidth="1"/>
    <col min="12820" max="13056" width="9.140625" style="63"/>
    <col min="13057" max="13057" width="5.7109375" style="63" customWidth="1"/>
    <col min="13058" max="13059" width="21.7109375" style="63" customWidth="1"/>
    <col min="13060" max="13060" width="21.85546875" style="63" customWidth="1"/>
    <col min="13061" max="13061" width="24.42578125" style="63" customWidth="1"/>
    <col min="13062" max="13062" width="23.7109375" style="63" customWidth="1"/>
    <col min="13063" max="13063" width="16.5703125" style="63" customWidth="1"/>
    <col min="13064" max="13064" width="18.28515625" style="63" customWidth="1"/>
    <col min="13065" max="13065" width="10.7109375" style="63" customWidth="1"/>
    <col min="13066" max="13066" width="11.28515625" style="63" customWidth="1"/>
    <col min="13067" max="13067" width="10.7109375" style="63" customWidth="1"/>
    <col min="13068" max="13072" width="10" style="63" customWidth="1"/>
    <col min="13073" max="13075" width="11.5703125" style="63" customWidth="1"/>
    <col min="13076" max="13312" width="9.140625" style="63"/>
    <col min="13313" max="13313" width="5.7109375" style="63" customWidth="1"/>
    <col min="13314" max="13315" width="21.7109375" style="63" customWidth="1"/>
    <col min="13316" max="13316" width="21.85546875" style="63" customWidth="1"/>
    <col min="13317" max="13317" width="24.42578125" style="63" customWidth="1"/>
    <col min="13318" max="13318" width="23.7109375" style="63" customWidth="1"/>
    <col min="13319" max="13319" width="16.5703125" style="63" customWidth="1"/>
    <col min="13320" max="13320" width="18.28515625" style="63" customWidth="1"/>
    <col min="13321" max="13321" width="10.7109375" style="63" customWidth="1"/>
    <col min="13322" max="13322" width="11.28515625" style="63" customWidth="1"/>
    <col min="13323" max="13323" width="10.7109375" style="63" customWidth="1"/>
    <col min="13324" max="13328" width="10" style="63" customWidth="1"/>
    <col min="13329" max="13331" width="11.5703125" style="63" customWidth="1"/>
    <col min="13332" max="13568" width="9.140625" style="63"/>
    <col min="13569" max="13569" width="5.7109375" style="63" customWidth="1"/>
    <col min="13570" max="13571" width="21.7109375" style="63" customWidth="1"/>
    <col min="13572" max="13572" width="21.85546875" style="63" customWidth="1"/>
    <col min="13573" max="13573" width="24.42578125" style="63" customWidth="1"/>
    <col min="13574" max="13574" width="23.7109375" style="63" customWidth="1"/>
    <col min="13575" max="13575" width="16.5703125" style="63" customWidth="1"/>
    <col min="13576" max="13576" width="18.28515625" style="63" customWidth="1"/>
    <col min="13577" max="13577" width="10.7109375" style="63" customWidth="1"/>
    <col min="13578" max="13578" width="11.28515625" style="63" customWidth="1"/>
    <col min="13579" max="13579" width="10.7109375" style="63" customWidth="1"/>
    <col min="13580" max="13584" width="10" style="63" customWidth="1"/>
    <col min="13585" max="13587" width="11.5703125" style="63" customWidth="1"/>
    <col min="13588" max="13824" width="9.140625" style="63"/>
    <col min="13825" max="13825" width="5.7109375" style="63" customWidth="1"/>
    <col min="13826" max="13827" width="21.7109375" style="63" customWidth="1"/>
    <col min="13828" max="13828" width="21.85546875" style="63" customWidth="1"/>
    <col min="13829" max="13829" width="24.42578125" style="63" customWidth="1"/>
    <col min="13830" max="13830" width="23.7109375" style="63" customWidth="1"/>
    <col min="13831" max="13831" width="16.5703125" style="63" customWidth="1"/>
    <col min="13832" max="13832" width="18.28515625" style="63" customWidth="1"/>
    <col min="13833" max="13833" width="10.7109375" style="63" customWidth="1"/>
    <col min="13834" max="13834" width="11.28515625" style="63" customWidth="1"/>
    <col min="13835" max="13835" width="10.7109375" style="63" customWidth="1"/>
    <col min="13836" max="13840" width="10" style="63" customWidth="1"/>
    <col min="13841" max="13843" width="11.5703125" style="63" customWidth="1"/>
    <col min="13844" max="14080" width="9.140625" style="63"/>
    <col min="14081" max="14081" width="5.7109375" style="63" customWidth="1"/>
    <col min="14082" max="14083" width="21.7109375" style="63" customWidth="1"/>
    <col min="14084" max="14084" width="21.85546875" style="63" customWidth="1"/>
    <col min="14085" max="14085" width="24.42578125" style="63" customWidth="1"/>
    <col min="14086" max="14086" width="23.7109375" style="63" customWidth="1"/>
    <col min="14087" max="14087" width="16.5703125" style="63" customWidth="1"/>
    <col min="14088" max="14088" width="18.28515625" style="63" customWidth="1"/>
    <col min="14089" max="14089" width="10.7109375" style="63" customWidth="1"/>
    <col min="14090" max="14090" width="11.28515625" style="63" customWidth="1"/>
    <col min="14091" max="14091" width="10.7109375" style="63" customWidth="1"/>
    <col min="14092" max="14096" width="10" style="63" customWidth="1"/>
    <col min="14097" max="14099" width="11.5703125" style="63" customWidth="1"/>
    <col min="14100" max="14336" width="9.140625" style="63"/>
    <col min="14337" max="14337" width="5.7109375" style="63" customWidth="1"/>
    <col min="14338" max="14339" width="21.7109375" style="63" customWidth="1"/>
    <col min="14340" max="14340" width="21.85546875" style="63" customWidth="1"/>
    <col min="14341" max="14341" width="24.42578125" style="63" customWidth="1"/>
    <col min="14342" max="14342" width="23.7109375" style="63" customWidth="1"/>
    <col min="14343" max="14343" width="16.5703125" style="63" customWidth="1"/>
    <col min="14344" max="14344" width="18.28515625" style="63" customWidth="1"/>
    <col min="14345" max="14345" width="10.7109375" style="63" customWidth="1"/>
    <col min="14346" max="14346" width="11.28515625" style="63" customWidth="1"/>
    <col min="14347" max="14347" width="10.7109375" style="63" customWidth="1"/>
    <col min="14348" max="14352" width="10" style="63" customWidth="1"/>
    <col min="14353" max="14355" width="11.5703125" style="63" customWidth="1"/>
    <col min="14356" max="14592" width="9.140625" style="63"/>
    <col min="14593" max="14593" width="5.7109375" style="63" customWidth="1"/>
    <col min="14594" max="14595" width="21.7109375" style="63" customWidth="1"/>
    <col min="14596" max="14596" width="21.85546875" style="63" customWidth="1"/>
    <col min="14597" max="14597" width="24.42578125" style="63" customWidth="1"/>
    <col min="14598" max="14598" width="23.7109375" style="63" customWidth="1"/>
    <col min="14599" max="14599" width="16.5703125" style="63" customWidth="1"/>
    <col min="14600" max="14600" width="18.28515625" style="63" customWidth="1"/>
    <col min="14601" max="14601" width="10.7109375" style="63" customWidth="1"/>
    <col min="14602" max="14602" width="11.28515625" style="63" customWidth="1"/>
    <col min="14603" max="14603" width="10.7109375" style="63" customWidth="1"/>
    <col min="14604" max="14608" width="10" style="63" customWidth="1"/>
    <col min="14609" max="14611" width="11.5703125" style="63" customWidth="1"/>
    <col min="14612" max="14848" width="9.140625" style="63"/>
    <col min="14849" max="14849" width="5.7109375" style="63" customWidth="1"/>
    <col min="14850" max="14851" width="21.7109375" style="63" customWidth="1"/>
    <col min="14852" max="14852" width="21.85546875" style="63" customWidth="1"/>
    <col min="14853" max="14853" width="24.42578125" style="63" customWidth="1"/>
    <col min="14854" max="14854" width="23.7109375" style="63" customWidth="1"/>
    <col min="14855" max="14855" width="16.5703125" style="63" customWidth="1"/>
    <col min="14856" max="14856" width="18.28515625" style="63" customWidth="1"/>
    <col min="14857" max="14857" width="10.7109375" style="63" customWidth="1"/>
    <col min="14858" max="14858" width="11.28515625" style="63" customWidth="1"/>
    <col min="14859" max="14859" width="10.7109375" style="63" customWidth="1"/>
    <col min="14860" max="14864" width="10" style="63" customWidth="1"/>
    <col min="14865" max="14867" width="11.5703125" style="63" customWidth="1"/>
    <col min="14868" max="15104" width="9.140625" style="63"/>
    <col min="15105" max="15105" width="5.7109375" style="63" customWidth="1"/>
    <col min="15106" max="15107" width="21.7109375" style="63" customWidth="1"/>
    <col min="15108" max="15108" width="21.85546875" style="63" customWidth="1"/>
    <col min="15109" max="15109" width="24.42578125" style="63" customWidth="1"/>
    <col min="15110" max="15110" width="23.7109375" style="63" customWidth="1"/>
    <col min="15111" max="15111" width="16.5703125" style="63" customWidth="1"/>
    <col min="15112" max="15112" width="18.28515625" style="63" customWidth="1"/>
    <col min="15113" max="15113" width="10.7109375" style="63" customWidth="1"/>
    <col min="15114" max="15114" width="11.28515625" style="63" customWidth="1"/>
    <col min="15115" max="15115" width="10.7109375" style="63" customWidth="1"/>
    <col min="15116" max="15120" width="10" style="63" customWidth="1"/>
    <col min="15121" max="15123" width="11.5703125" style="63" customWidth="1"/>
    <col min="15124" max="15360" width="9.140625" style="63"/>
    <col min="15361" max="15361" width="5.7109375" style="63" customWidth="1"/>
    <col min="15362" max="15363" width="21.7109375" style="63" customWidth="1"/>
    <col min="15364" max="15364" width="21.85546875" style="63" customWidth="1"/>
    <col min="15365" max="15365" width="24.42578125" style="63" customWidth="1"/>
    <col min="15366" max="15366" width="23.7109375" style="63" customWidth="1"/>
    <col min="15367" max="15367" width="16.5703125" style="63" customWidth="1"/>
    <col min="15368" max="15368" width="18.28515625" style="63" customWidth="1"/>
    <col min="15369" max="15369" width="10.7109375" style="63" customWidth="1"/>
    <col min="15370" max="15370" width="11.28515625" style="63" customWidth="1"/>
    <col min="15371" max="15371" width="10.7109375" style="63" customWidth="1"/>
    <col min="15372" max="15376" width="10" style="63" customWidth="1"/>
    <col min="15377" max="15379" width="11.5703125" style="63" customWidth="1"/>
    <col min="15380" max="15616" width="9.140625" style="63"/>
    <col min="15617" max="15617" width="5.7109375" style="63" customWidth="1"/>
    <col min="15618" max="15619" width="21.7109375" style="63" customWidth="1"/>
    <col min="15620" max="15620" width="21.85546875" style="63" customWidth="1"/>
    <col min="15621" max="15621" width="24.42578125" style="63" customWidth="1"/>
    <col min="15622" max="15622" width="23.7109375" style="63" customWidth="1"/>
    <col min="15623" max="15623" width="16.5703125" style="63" customWidth="1"/>
    <col min="15624" max="15624" width="18.28515625" style="63" customWidth="1"/>
    <col min="15625" max="15625" width="10.7109375" style="63" customWidth="1"/>
    <col min="15626" max="15626" width="11.28515625" style="63" customWidth="1"/>
    <col min="15627" max="15627" width="10.7109375" style="63" customWidth="1"/>
    <col min="15628" max="15632" width="10" style="63" customWidth="1"/>
    <col min="15633" max="15635" width="11.5703125" style="63" customWidth="1"/>
    <col min="15636" max="15872" width="9.140625" style="63"/>
    <col min="15873" max="15873" width="5.7109375" style="63" customWidth="1"/>
    <col min="15874" max="15875" width="21.7109375" style="63" customWidth="1"/>
    <col min="15876" max="15876" width="21.85546875" style="63" customWidth="1"/>
    <col min="15877" max="15877" width="24.42578125" style="63" customWidth="1"/>
    <col min="15878" max="15878" width="23.7109375" style="63" customWidth="1"/>
    <col min="15879" max="15879" width="16.5703125" style="63" customWidth="1"/>
    <col min="15880" max="15880" width="18.28515625" style="63" customWidth="1"/>
    <col min="15881" max="15881" width="10.7109375" style="63" customWidth="1"/>
    <col min="15882" max="15882" width="11.28515625" style="63" customWidth="1"/>
    <col min="15883" max="15883" width="10.7109375" style="63" customWidth="1"/>
    <col min="15884" max="15888" width="10" style="63" customWidth="1"/>
    <col min="15889" max="15891" width="11.5703125" style="63" customWidth="1"/>
    <col min="15892" max="16128" width="9.140625" style="63"/>
    <col min="16129" max="16129" width="5.7109375" style="63" customWidth="1"/>
    <col min="16130" max="16131" width="21.7109375" style="63" customWidth="1"/>
    <col min="16132" max="16132" width="21.85546875" style="63" customWidth="1"/>
    <col min="16133" max="16133" width="24.42578125" style="63" customWidth="1"/>
    <col min="16134" max="16134" width="23.7109375" style="63" customWidth="1"/>
    <col min="16135" max="16135" width="16.5703125" style="63" customWidth="1"/>
    <col min="16136" max="16136" width="18.28515625" style="63" customWidth="1"/>
    <col min="16137" max="16137" width="10.7109375" style="63" customWidth="1"/>
    <col min="16138" max="16138" width="11.28515625" style="63" customWidth="1"/>
    <col min="16139" max="16139" width="10.7109375" style="63" customWidth="1"/>
    <col min="16140" max="16144" width="10" style="63" customWidth="1"/>
    <col min="16145" max="16147" width="11.5703125" style="63" customWidth="1"/>
    <col min="16148" max="16384" width="9.140625" style="63"/>
  </cols>
  <sheetData>
    <row r="1" spans="1:19" ht="15.75" x14ac:dyDescent="0.25">
      <c r="A1" s="217" t="s">
        <v>1107</v>
      </c>
    </row>
    <row r="3" spans="1:19" ht="15.75" x14ac:dyDescent="0.25">
      <c r="A3" s="426" t="s">
        <v>782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</row>
    <row r="4" spans="1:19" ht="15.75" x14ac:dyDescent="0.25">
      <c r="A4" s="160"/>
      <c r="B4" s="160"/>
      <c r="C4" s="160"/>
      <c r="D4" s="160"/>
      <c r="E4" s="427"/>
      <c r="F4" s="427"/>
      <c r="G4" s="427" t="str">
        <f>'1'!$E$5</f>
        <v>KABUPATEN</v>
      </c>
      <c r="H4" s="428" t="str">
        <f>'1'!$F$5</f>
        <v>BELITUNG TIMUR</v>
      </c>
      <c r="I4" s="160"/>
      <c r="J4" s="160"/>
      <c r="K4" s="160"/>
      <c r="L4" s="427"/>
      <c r="M4" s="427"/>
      <c r="N4" s="427"/>
      <c r="O4" s="427"/>
      <c r="P4" s="427"/>
      <c r="Q4" s="427"/>
      <c r="R4" s="427"/>
      <c r="S4" s="427"/>
    </row>
    <row r="5" spans="1:19" ht="15.75" x14ac:dyDescent="0.25">
      <c r="A5" s="160"/>
      <c r="B5" s="160"/>
      <c r="C5" s="160"/>
      <c r="D5" s="160"/>
      <c r="E5" s="427"/>
      <c r="F5" s="427"/>
      <c r="G5" s="427" t="str">
        <f>'1'!$E$6</f>
        <v>TAHUN</v>
      </c>
      <c r="H5" s="428">
        <f>'1'!$F$6</f>
        <v>2023</v>
      </c>
      <c r="I5" s="160"/>
      <c r="J5" s="160"/>
      <c r="K5" s="160"/>
      <c r="L5" s="427"/>
      <c r="M5" s="427"/>
      <c r="N5" s="427"/>
      <c r="O5" s="427"/>
      <c r="P5" s="427"/>
      <c r="Q5" s="427"/>
      <c r="R5" s="427"/>
      <c r="S5" s="427"/>
    </row>
    <row r="6" spans="1:19" ht="15.75" thickBot="1" x14ac:dyDescent="0.3">
      <c r="A6" s="85"/>
      <c r="B6" s="85"/>
      <c r="C6" s="85"/>
      <c r="D6" s="85"/>
      <c r="E6" s="64"/>
      <c r="F6" s="64"/>
      <c r="G6" s="64"/>
      <c r="H6" s="85"/>
      <c r="I6" s="85"/>
      <c r="J6" s="64"/>
      <c r="K6" s="64"/>
      <c r="L6" s="64"/>
      <c r="M6" s="64"/>
      <c r="N6" s="64"/>
      <c r="O6" s="64"/>
      <c r="P6" s="64"/>
      <c r="Q6" s="64"/>
      <c r="R6" s="64"/>
      <c r="S6" s="64"/>
    </row>
    <row r="7" spans="1:19" ht="29.25" customHeight="1" x14ac:dyDescent="0.25">
      <c r="A7" s="1164" t="s">
        <v>2</v>
      </c>
      <c r="B7" s="1164" t="s">
        <v>253</v>
      </c>
      <c r="C7" s="1164" t="s">
        <v>407</v>
      </c>
      <c r="D7" s="1179" t="s">
        <v>697</v>
      </c>
      <c r="E7" s="1165" t="s">
        <v>783</v>
      </c>
      <c r="F7" s="1165"/>
      <c r="G7" s="1165"/>
      <c r="H7" s="1179" t="s">
        <v>784</v>
      </c>
      <c r="I7" s="1215" t="s">
        <v>785</v>
      </c>
      <c r="J7" s="1216"/>
      <c r="K7" s="1216"/>
      <c r="L7" s="1216"/>
      <c r="M7" s="1216"/>
      <c r="N7" s="1216"/>
      <c r="O7" s="1216"/>
      <c r="P7" s="1216"/>
      <c r="Q7" s="1173" t="s">
        <v>786</v>
      </c>
      <c r="R7" s="1404"/>
      <c r="S7" s="1405"/>
    </row>
    <row r="8" spans="1:19" ht="17.25" customHeight="1" x14ac:dyDescent="0.25">
      <c r="A8" s="1164"/>
      <c r="B8" s="1164"/>
      <c r="C8" s="1164"/>
      <c r="D8" s="1169"/>
      <c r="E8" s="1169" t="s">
        <v>365</v>
      </c>
      <c r="F8" s="1169" t="s">
        <v>787</v>
      </c>
      <c r="G8" s="1169" t="s">
        <v>788</v>
      </c>
      <c r="H8" s="1169"/>
      <c r="I8" s="1422" t="s">
        <v>789</v>
      </c>
      <c r="J8" s="1423"/>
      <c r="K8" s="1422" t="s">
        <v>790</v>
      </c>
      <c r="L8" s="1423"/>
      <c r="M8" s="1422" t="s">
        <v>255</v>
      </c>
      <c r="N8" s="1424"/>
      <c r="O8" s="1423"/>
      <c r="P8" s="1422" t="s">
        <v>511</v>
      </c>
      <c r="Q8" s="1173"/>
      <c r="R8" s="1404"/>
      <c r="S8" s="1405"/>
    </row>
    <row r="9" spans="1:19" ht="32.25" customHeight="1" x14ac:dyDescent="0.25">
      <c r="A9" s="1164"/>
      <c r="B9" s="1164"/>
      <c r="C9" s="1164"/>
      <c r="D9" s="1169"/>
      <c r="E9" s="1169"/>
      <c r="F9" s="1169"/>
      <c r="G9" s="1169"/>
      <c r="H9" s="1169"/>
      <c r="I9" s="1174"/>
      <c r="J9" s="1360"/>
      <c r="K9" s="1174"/>
      <c r="L9" s="1360"/>
      <c r="M9" s="1174"/>
      <c r="N9" s="1359"/>
      <c r="O9" s="1360"/>
      <c r="P9" s="1173"/>
      <c r="Q9" s="1174"/>
      <c r="R9" s="1359"/>
      <c r="S9" s="1360"/>
    </row>
    <row r="10" spans="1:19" ht="40.15" customHeight="1" x14ac:dyDescent="0.25">
      <c r="A10" s="1165"/>
      <c r="B10" s="1165"/>
      <c r="C10" s="1165"/>
      <c r="D10" s="1170"/>
      <c r="E10" s="1170"/>
      <c r="F10" s="1170"/>
      <c r="G10" s="1170"/>
      <c r="H10" s="1170"/>
      <c r="I10" s="583" t="s">
        <v>6</v>
      </c>
      <c r="J10" s="583" t="s">
        <v>7</v>
      </c>
      <c r="K10" s="583" t="s">
        <v>6</v>
      </c>
      <c r="L10" s="583" t="s">
        <v>7</v>
      </c>
      <c r="M10" s="583" t="s">
        <v>6</v>
      </c>
      <c r="N10" s="583" t="s">
        <v>7</v>
      </c>
      <c r="O10" s="583" t="s">
        <v>8</v>
      </c>
      <c r="P10" s="1170"/>
      <c r="Q10" s="581" t="s">
        <v>6</v>
      </c>
      <c r="R10" s="581" t="s">
        <v>7</v>
      </c>
      <c r="S10" s="581" t="s">
        <v>8</v>
      </c>
    </row>
    <row r="11" spans="1:19" s="747" customFormat="1" ht="12" x14ac:dyDescent="0.25">
      <c r="A11" s="745">
        <v>1</v>
      </c>
      <c r="B11" s="746">
        <v>2</v>
      </c>
      <c r="C11" s="745">
        <v>3</v>
      </c>
      <c r="D11" s="746">
        <v>4</v>
      </c>
      <c r="E11" s="745">
        <v>5</v>
      </c>
      <c r="F11" s="746">
        <v>6</v>
      </c>
      <c r="G11" s="745">
        <v>7</v>
      </c>
      <c r="H11" s="746">
        <v>8</v>
      </c>
      <c r="I11" s="745">
        <v>9</v>
      </c>
      <c r="J11" s="746">
        <v>10</v>
      </c>
      <c r="K11" s="745">
        <v>11</v>
      </c>
      <c r="L11" s="746">
        <v>12</v>
      </c>
      <c r="M11" s="745">
        <v>13</v>
      </c>
      <c r="N11" s="746">
        <v>14</v>
      </c>
      <c r="O11" s="745">
        <v>15</v>
      </c>
      <c r="P11" s="746">
        <v>16</v>
      </c>
      <c r="Q11" s="745">
        <v>17</v>
      </c>
      <c r="R11" s="746">
        <v>18</v>
      </c>
      <c r="S11" s="745">
        <v>19</v>
      </c>
    </row>
    <row r="12" spans="1:19" ht="20.100000000000001" customHeight="1" x14ac:dyDescent="0.25">
      <c r="A12" s="725">
        <v>1</v>
      </c>
      <c r="B12" s="93" t="str">
        <f>'9'!B9</f>
        <v>Manggar</v>
      </c>
      <c r="C12" s="93" t="str">
        <f>'9'!C9</f>
        <v>Manggar</v>
      </c>
      <c r="D12" s="177">
        <v>2969</v>
      </c>
      <c r="E12" s="179">
        <v>314</v>
      </c>
      <c r="F12" s="281">
        <v>314</v>
      </c>
      <c r="G12" s="914">
        <f>IFERROR(F12/E12*100,0)</f>
        <v>100</v>
      </c>
      <c r="H12" s="177">
        <f t="shared" ref="H12:H18" si="0">D12*$D$21/100</f>
        <v>179.62450000000001</v>
      </c>
      <c r="I12" s="179">
        <v>16</v>
      </c>
      <c r="J12" s="179">
        <v>12</v>
      </c>
      <c r="K12" s="179">
        <v>0</v>
      </c>
      <c r="L12" s="282">
        <v>0</v>
      </c>
      <c r="M12" s="177">
        <f>I12+K12</f>
        <v>16</v>
      </c>
      <c r="N12" s="177">
        <f>J12+L12</f>
        <v>12</v>
      </c>
      <c r="O12" s="283">
        <f>M12+N12</f>
        <v>28</v>
      </c>
      <c r="P12" s="925">
        <f>IFERROR(O12/H12*100,0)</f>
        <v>15.58807400994853</v>
      </c>
      <c r="Q12" s="281">
        <v>141</v>
      </c>
      <c r="R12" s="282">
        <v>145</v>
      </c>
      <c r="S12" s="179">
        <f>Q12+R12</f>
        <v>286</v>
      </c>
    </row>
    <row r="13" spans="1:19" ht="20.100000000000001" customHeight="1" x14ac:dyDescent="0.25">
      <c r="A13" s="724">
        <v>2</v>
      </c>
      <c r="B13" s="93" t="str">
        <f>'9'!B10</f>
        <v>Damar</v>
      </c>
      <c r="C13" s="93" t="str">
        <f>'9'!C10</f>
        <v>Mengkubang</v>
      </c>
      <c r="D13" s="177">
        <v>949</v>
      </c>
      <c r="E13" s="177">
        <v>520</v>
      </c>
      <c r="F13" s="145">
        <v>520</v>
      </c>
      <c r="G13" s="914">
        <f t="shared" ref="G13:G20" si="1">IFERROR(F13/E13*100,0)</f>
        <v>100</v>
      </c>
      <c r="H13" s="177">
        <f t="shared" si="0"/>
        <v>57.414499999999997</v>
      </c>
      <c r="I13" s="177">
        <v>3</v>
      </c>
      <c r="J13" s="177">
        <v>0</v>
      </c>
      <c r="K13" s="177">
        <v>0</v>
      </c>
      <c r="L13" s="283">
        <v>0</v>
      </c>
      <c r="M13" s="177">
        <f t="shared" ref="M13:M18" si="2">I13+K13</f>
        <v>3</v>
      </c>
      <c r="N13" s="177">
        <f t="shared" ref="N13:N18" si="3">J13+L13</f>
        <v>0</v>
      </c>
      <c r="O13" s="283">
        <f t="shared" ref="O13:O18" si="4">M13+N13</f>
        <v>3</v>
      </c>
      <c r="P13" s="906">
        <f t="shared" ref="P13:P20" si="5">IFERROR(O13/H13*100,0)</f>
        <v>5.2251608914124485</v>
      </c>
      <c r="Q13" s="145">
        <v>267</v>
      </c>
      <c r="R13" s="283">
        <v>253</v>
      </c>
      <c r="S13" s="177">
        <f t="shared" ref="S13:S18" si="6">Q13+R13</f>
        <v>520</v>
      </c>
    </row>
    <row r="14" spans="1:19" ht="20.100000000000001" customHeight="1" x14ac:dyDescent="0.25">
      <c r="A14" s="724">
        <v>3</v>
      </c>
      <c r="B14" s="93" t="str">
        <f>'9'!B11</f>
        <v>Kelapa Kampit</v>
      </c>
      <c r="C14" s="93" t="str">
        <f>'9'!C11</f>
        <v>Kelapa Kampit</v>
      </c>
      <c r="D14" s="177">
        <v>1263</v>
      </c>
      <c r="E14" s="177">
        <v>269</v>
      </c>
      <c r="F14" s="145">
        <v>269</v>
      </c>
      <c r="G14" s="914">
        <f t="shared" si="1"/>
        <v>100</v>
      </c>
      <c r="H14" s="177">
        <f t="shared" si="0"/>
        <v>76.41149999999999</v>
      </c>
      <c r="I14" s="177">
        <v>2</v>
      </c>
      <c r="J14" s="177">
        <v>2</v>
      </c>
      <c r="K14" s="177">
        <v>1</v>
      </c>
      <c r="L14" s="283">
        <v>0</v>
      </c>
      <c r="M14" s="177">
        <f t="shared" si="2"/>
        <v>3</v>
      </c>
      <c r="N14" s="177">
        <f t="shared" si="3"/>
        <v>2</v>
      </c>
      <c r="O14" s="283">
        <f t="shared" si="4"/>
        <v>5</v>
      </c>
      <c r="P14" s="906">
        <f t="shared" si="5"/>
        <v>6.5435176642259352</v>
      </c>
      <c r="Q14" s="145">
        <v>124</v>
      </c>
      <c r="R14" s="283">
        <v>144</v>
      </c>
      <c r="S14" s="177">
        <f t="shared" si="6"/>
        <v>268</v>
      </c>
    </row>
    <row r="15" spans="1:19" ht="20.100000000000001" customHeight="1" x14ac:dyDescent="0.25">
      <c r="A15" s="724">
        <v>4</v>
      </c>
      <c r="B15" s="93" t="str">
        <f>'9'!B12</f>
        <v>Gantung</v>
      </c>
      <c r="C15" s="93" t="str">
        <f>'9'!C12</f>
        <v>Gantung</v>
      </c>
      <c r="D15" s="177">
        <v>2294</v>
      </c>
      <c r="E15" s="177">
        <v>384</v>
      </c>
      <c r="F15" s="145">
        <v>384</v>
      </c>
      <c r="G15" s="914">
        <f t="shared" si="1"/>
        <v>100</v>
      </c>
      <c r="H15" s="177">
        <f t="shared" si="0"/>
        <v>138.78699999999998</v>
      </c>
      <c r="I15" s="177">
        <v>8</v>
      </c>
      <c r="J15" s="177">
        <v>6</v>
      </c>
      <c r="K15" s="177">
        <v>1</v>
      </c>
      <c r="L15" s="283">
        <v>1</v>
      </c>
      <c r="M15" s="177">
        <f t="shared" si="2"/>
        <v>9</v>
      </c>
      <c r="N15" s="177">
        <f t="shared" si="3"/>
        <v>7</v>
      </c>
      <c r="O15" s="283">
        <f t="shared" si="4"/>
        <v>16</v>
      </c>
      <c r="P15" s="906">
        <f t="shared" si="5"/>
        <v>11.528457276257864</v>
      </c>
      <c r="Q15" s="145">
        <v>204</v>
      </c>
      <c r="R15" s="283">
        <v>164</v>
      </c>
      <c r="S15" s="177">
        <f t="shared" si="6"/>
        <v>368</v>
      </c>
    </row>
    <row r="16" spans="1:19" ht="20.100000000000001" customHeight="1" x14ac:dyDescent="0.25">
      <c r="A16" s="724">
        <v>5</v>
      </c>
      <c r="B16" s="93" t="str">
        <f>'9'!B13</f>
        <v>Simpang Renggiang</v>
      </c>
      <c r="C16" s="93" t="str">
        <f>'9'!C13</f>
        <v>Renggiang</v>
      </c>
      <c r="D16" s="177">
        <v>541</v>
      </c>
      <c r="E16" s="177">
        <v>168</v>
      </c>
      <c r="F16" s="145">
        <v>168</v>
      </c>
      <c r="G16" s="914">
        <f t="shared" si="1"/>
        <v>100</v>
      </c>
      <c r="H16" s="177">
        <f t="shared" si="0"/>
        <v>32.730499999999999</v>
      </c>
      <c r="I16" s="177">
        <v>3</v>
      </c>
      <c r="J16" s="177">
        <v>0</v>
      </c>
      <c r="K16" s="177">
        <v>0</v>
      </c>
      <c r="L16" s="283">
        <v>0</v>
      </c>
      <c r="M16" s="177">
        <f t="shared" si="2"/>
        <v>3</v>
      </c>
      <c r="N16" s="177">
        <f t="shared" si="3"/>
        <v>0</v>
      </c>
      <c r="O16" s="283">
        <f t="shared" si="4"/>
        <v>3</v>
      </c>
      <c r="P16" s="906">
        <f t="shared" si="5"/>
        <v>9.1657628206107447</v>
      </c>
      <c r="Q16" s="145">
        <v>70</v>
      </c>
      <c r="R16" s="283">
        <v>95</v>
      </c>
      <c r="S16" s="177">
        <f t="shared" si="6"/>
        <v>165</v>
      </c>
    </row>
    <row r="17" spans="1:20" ht="20.100000000000001" customHeight="1" x14ac:dyDescent="0.25">
      <c r="A17" s="724">
        <v>6</v>
      </c>
      <c r="B17" s="93" t="str">
        <f>'9'!B14</f>
        <v>Simpang Pesak</v>
      </c>
      <c r="C17" s="93" t="str">
        <f>'9'!C14</f>
        <v>Simpang Pesak</v>
      </c>
      <c r="D17" s="177">
        <v>641</v>
      </c>
      <c r="E17" s="177">
        <v>89</v>
      </c>
      <c r="F17" s="145">
        <v>89</v>
      </c>
      <c r="G17" s="914">
        <f t="shared" si="1"/>
        <v>100</v>
      </c>
      <c r="H17" s="177">
        <f t="shared" si="0"/>
        <v>38.780499999999996</v>
      </c>
      <c r="I17" s="177">
        <v>0</v>
      </c>
      <c r="J17" s="177">
        <v>0</v>
      </c>
      <c r="K17" s="177">
        <v>0</v>
      </c>
      <c r="L17" s="283">
        <v>0</v>
      </c>
      <c r="M17" s="177">
        <f t="shared" si="2"/>
        <v>0</v>
      </c>
      <c r="N17" s="177">
        <f t="shared" si="3"/>
        <v>0</v>
      </c>
      <c r="O17" s="283">
        <f t="shared" si="4"/>
        <v>0</v>
      </c>
      <c r="P17" s="906">
        <f t="shared" si="5"/>
        <v>0</v>
      </c>
      <c r="Q17" s="145">
        <v>35</v>
      </c>
      <c r="R17" s="283">
        <v>54</v>
      </c>
      <c r="S17" s="177">
        <f t="shared" si="6"/>
        <v>89</v>
      </c>
    </row>
    <row r="18" spans="1:20" ht="20.100000000000001" customHeight="1" x14ac:dyDescent="0.25">
      <c r="A18" s="724">
        <v>7</v>
      </c>
      <c r="B18" s="93" t="str">
        <f>'9'!B15</f>
        <v>Dendang</v>
      </c>
      <c r="C18" s="93" t="str">
        <f>'9'!C15</f>
        <v>Dendang</v>
      </c>
      <c r="D18" s="177">
        <v>726</v>
      </c>
      <c r="E18" s="177">
        <v>148</v>
      </c>
      <c r="F18" s="145">
        <v>144</v>
      </c>
      <c r="G18" s="914">
        <f t="shared" si="1"/>
        <v>97.297297297297305</v>
      </c>
      <c r="H18" s="177">
        <f t="shared" si="0"/>
        <v>43.923000000000002</v>
      </c>
      <c r="I18" s="177">
        <v>5</v>
      </c>
      <c r="J18" s="177">
        <v>1</v>
      </c>
      <c r="K18" s="177">
        <v>1</v>
      </c>
      <c r="L18" s="283">
        <v>0</v>
      </c>
      <c r="M18" s="177">
        <f t="shared" si="2"/>
        <v>6</v>
      </c>
      <c r="N18" s="177">
        <f t="shared" si="3"/>
        <v>1</v>
      </c>
      <c r="O18" s="283">
        <f t="shared" si="4"/>
        <v>7</v>
      </c>
      <c r="P18" s="906">
        <f t="shared" si="5"/>
        <v>15.936980625184983</v>
      </c>
      <c r="Q18" s="145">
        <v>73</v>
      </c>
      <c r="R18" s="283">
        <v>68</v>
      </c>
      <c r="S18" s="177">
        <f t="shared" si="6"/>
        <v>141</v>
      </c>
    </row>
    <row r="19" spans="1:20" ht="20.100000000000001" customHeight="1" x14ac:dyDescent="0.25">
      <c r="A19" s="65"/>
      <c r="B19" s="65"/>
      <c r="C19" s="65"/>
      <c r="D19" s="177"/>
      <c r="E19" s="177"/>
      <c r="F19" s="177"/>
      <c r="G19" s="906"/>
      <c r="H19" s="177"/>
      <c r="I19" s="177"/>
      <c r="J19" s="177"/>
      <c r="K19" s="177"/>
      <c r="L19" s="177"/>
      <c r="M19" s="177"/>
      <c r="N19" s="177"/>
      <c r="O19" s="177"/>
      <c r="P19" s="906"/>
      <c r="Q19" s="177"/>
      <c r="R19" s="177"/>
      <c r="S19" s="177"/>
    </row>
    <row r="20" spans="1:20" ht="20.100000000000001" customHeight="1" x14ac:dyDescent="0.25">
      <c r="A20" s="403" t="s">
        <v>476</v>
      </c>
      <c r="B20" s="404"/>
      <c r="C20" s="405"/>
      <c r="D20" s="989">
        <f>SUM(D12:D19)</f>
        <v>9383</v>
      </c>
      <c r="E20" s="989">
        <f>SUM(E12:E19)</f>
        <v>1892</v>
      </c>
      <c r="F20" s="989">
        <f>SUM(F12:F19)</f>
        <v>1888</v>
      </c>
      <c r="G20" s="990">
        <f t="shared" si="1"/>
        <v>99.788583509513742</v>
      </c>
      <c r="H20" s="989">
        <f t="shared" ref="H20:O20" si="7">SUM(H12:H19)</f>
        <v>567.67150000000004</v>
      </c>
      <c r="I20" s="989">
        <f t="shared" si="7"/>
        <v>37</v>
      </c>
      <c r="J20" s="989">
        <f t="shared" si="7"/>
        <v>21</v>
      </c>
      <c r="K20" s="989">
        <f t="shared" si="7"/>
        <v>3</v>
      </c>
      <c r="L20" s="989">
        <f t="shared" si="7"/>
        <v>1</v>
      </c>
      <c r="M20" s="989">
        <f t="shared" si="7"/>
        <v>40</v>
      </c>
      <c r="N20" s="989">
        <f t="shared" si="7"/>
        <v>22</v>
      </c>
      <c r="O20" s="989">
        <f t="shared" si="7"/>
        <v>62</v>
      </c>
      <c r="P20" s="990">
        <f t="shared" si="5"/>
        <v>10.921809532449664</v>
      </c>
      <c r="Q20" s="989">
        <f>SUM(Q12:Q19)</f>
        <v>914</v>
      </c>
      <c r="R20" s="989">
        <f>SUM(R12:R19)</f>
        <v>923</v>
      </c>
      <c r="S20" s="991">
        <f>SUM(S12:S19)</f>
        <v>1837</v>
      </c>
      <c r="T20" s="67"/>
    </row>
    <row r="21" spans="1:20" ht="20.100000000000001" customHeight="1" x14ac:dyDescent="0.25">
      <c r="A21" s="75" t="s">
        <v>791</v>
      </c>
      <c r="B21" s="285"/>
      <c r="C21" s="285"/>
      <c r="D21" s="928">
        <v>6.05</v>
      </c>
      <c r="E21" s="286"/>
      <c r="F21" s="286"/>
      <c r="G21" s="287"/>
      <c r="H21" s="286"/>
      <c r="I21" s="286"/>
      <c r="J21" s="286"/>
      <c r="K21" s="286"/>
      <c r="L21" s="286"/>
      <c r="M21" s="286"/>
      <c r="N21" s="286"/>
      <c r="O21" s="286"/>
      <c r="P21" s="288"/>
      <c r="Q21" s="286"/>
      <c r="R21" s="286"/>
      <c r="S21" s="286"/>
      <c r="T21" s="67"/>
    </row>
    <row r="22" spans="1:20" ht="20.100000000000001" customHeight="1" x14ac:dyDescent="0.25">
      <c r="A22" s="75" t="s">
        <v>792</v>
      </c>
      <c r="B22" s="285"/>
      <c r="C22" s="285"/>
      <c r="D22" s="289"/>
      <c r="E22" s="289"/>
      <c r="F22" s="290"/>
      <c r="G22" s="284">
        <f>COUNTIF(G12:G19,"&gt;=60")</f>
        <v>7</v>
      </c>
      <c r="H22" s="291"/>
      <c r="I22" s="291"/>
      <c r="J22" s="291"/>
      <c r="K22" s="291"/>
      <c r="L22" s="291"/>
      <c r="M22" s="291"/>
      <c r="N22" s="291"/>
      <c r="O22" s="291"/>
      <c r="P22" s="292"/>
      <c r="Q22" s="291"/>
      <c r="R22" s="291"/>
      <c r="S22" s="291"/>
      <c r="T22" s="67"/>
    </row>
    <row r="23" spans="1:20" ht="20.100000000000001" customHeight="1" thickBot="1" x14ac:dyDescent="0.3">
      <c r="A23" s="406" t="s">
        <v>793</v>
      </c>
      <c r="B23" s="407"/>
      <c r="C23" s="407"/>
      <c r="D23" s="293"/>
      <c r="E23" s="293"/>
      <c r="F23" s="294"/>
      <c r="G23" s="926">
        <f>G22/COUNT(G12:G19)</f>
        <v>1</v>
      </c>
      <c r="H23" s="295"/>
      <c r="I23" s="295"/>
      <c r="J23" s="295"/>
      <c r="K23" s="295"/>
      <c r="L23" s="295"/>
      <c r="M23" s="295"/>
      <c r="N23" s="295"/>
      <c r="O23" s="295"/>
      <c r="P23" s="296"/>
      <c r="Q23" s="295"/>
      <c r="R23" s="295"/>
      <c r="S23" s="297"/>
      <c r="T23" s="67"/>
    </row>
    <row r="24" spans="1:20" x14ac:dyDescent="0.25">
      <c r="B24" s="62"/>
      <c r="C24" s="62"/>
      <c r="D24" s="62"/>
      <c r="E24" s="95"/>
      <c r="F24" s="95"/>
      <c r="G24" s="95"/>
      <c r="H24" s="62"/>
      <c r="I24" s="62"/>
      <c r="J24" s="95"/>
      <c r="L24" s="95"/>
      <c r="M24" s="95"/>
      <c r="N24" s="95"/>
      <c r="O24" s="95"/>
      <c r="P24" s="95"/>
      <c r="Q24" s="95"/>
      <c r="R24" s="95"/>
      <c r="S24" s="95"/>
    </row>
    <row r="25" spans="1:20" x14ac:dyDescent="0.25">
      <c r="A25" s="544" t="s">
        <v>411</v>
      </c>
      <c r="B25" s="544"/>
      <c r="C25" s="544"/>
      <c r="D25" s="544"/>
      <c r="E25" s="544"/>
      <c r="F25" s="544"/>
      <c r="G25" s="544"/>
    </row>
    <row r="26" spans="1:20" ht="18" x14ac:dyDescent="0.25">
      <c r="A26" s="544" t="s">
        <v>773</v>
      </c>
      <c r="B26" s="544"/>
      <c r="C26" s="544"/>
      <c r="D26" s="544"/>
      <c r="E26" s="544"/>
      <c r="F26" s="544"/>
      <c r="G26" s="544"/>
    </row>
    <row r="27" spans="1:20" x14ac:dyDescent="0.25">
      <c r="A27" s="544"/>
      <c r="B27" s="544" t="s">
        <v>794</v>
      </c>
      <c r="C27" s="544"/>
      <c r="D27" s="544"/>
      <c r="E27" s="544"/>
      <c r="F27" s="544"/>
      <c r="G27" s="544"/>
    </row>
    <row r="28" spans="1:20" x14ac:dyDescent="0.25">
      <c r="A28" s="544"/>
      <c r="B28" s="544" t="s">
        <v>795</v>
      </c>
      <c r="C28" s="544"/>
      <c r="D28" s="544"/>
      <c r="E28" s="544"/>
      <c r="F28" s="544"/>
      <c r="G28" s="544"/>
    </row>
    <row r="29" spans="1:20" x14ac:dyDescent="0.25">
      <c r="A29" s="544"/>
      <c r="B29" s="544" t="s">
        <v>796</v>
      </c>
      <c r="C29" s="544"/>
      <c r="D29" s="544"/>
      <c r="E29" s="544"/>
      <c r="F29" s="544"/>
      <c r="G29" s="544"/>
    </row>
  </sheetData>
  <mergeCells count="15">
    <mergeCell ref="I7:P7"/>
    <mergeCell ref="Q7:S9"/>
    <mergeCell ref="E8:E10"/>
    <mergeCell ref="F8:F10"/>
    <mergeCell ref="G8:G10"/>
    <mergeCell ref="I8:J9"/>
    <mergeCell ref="K8:L9"/>
    <mergeCell ref="M8:O9"/>
    <mergeCell ref="P8:P10"/>
    <mergeCell ref="H7:H10"/>
    <mergeCell ref="A7:A10"/>
    <mergeCell ref="B7:B10"/>
    <mergeCell ref="C7:C10"/>
    <mergeCell ref="D7:D10"/>
    <mergeCell ref="E7:G7"/>
  </mergeCells>
  <printOptions horizontalCentered="1"/>
  <pageMargins left="1.18" right="0.9" top="1.1499999999999999" bottom="0.78" header="0" footer="0"/>
  <pageSetup paperSize="9" scale="46" orientation="landscape" horizontalDpi="300" verticalDpi="300" r:id="rId1"/>
  <headerFooter alignWithMargins="0"/>
  <drawing r:id="rId2"/>
  <legacyDrawing r:id="rId3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5">
    <tabColor rgb="FF92D050"/>
    <pageSetUpPr fitToPage="1"/>
  </sheetPr>
  <dimension ref="A1:O24"/>
  <sheetViews>
    <sheetView zoomScaleNormal="100" workbookViewId="0">
      <selection activeCell="C10" sqref="C10:F18"/>
    </sheetView>
  </sheetViews>
  <sheetFormatPr defaultColWidth="9.140625" defaultRowHeight="15" x14ac:dyDescent="0.25"/>
  <cols>
    <col min="1" max="1" width="5.7109375" style="63" customWidth="1"/>
    <col min="2" max="2" width="35.5703125" style="63" customWidth="1"/>
    <col min="3" max="5" width="24.42578125" style="63" customWidth="1"/>
    <col min="6" max="6" width="25.7109375" style="63" customWidth="1"/>
    <col min="7" max="7" width="12.42578125" style="63" customWidth="1"/>
    <col min="8" max="13" width="10.7109375" style="63" customWidth="1"/>
    <col min="14" max="14" width="12.42578125" style="63" customWidth="1"/>
    <col min="15" max="15" width="11.85546875" style="63" customWidth="1"/>
    <col min="16" max="256" width="9.140625" style="63"/>
    <col min="257" max="257" width="5.7109375" style="63" customWidth="1"/>
    <col min="258" max="258" width="35.5703125" style="63" customWidth="1"/>
    <col min="259" max="262" width="25.7109375" style="63" customWidth="1"/>
    <col min="263" max="263" width="12.42578125" style="63" customWidth="1"/>
    <col min="264" max="269" width="10.7109375" style="63" customWidth="1"/>
    <col min="270" max="270" width="12.42578125" style="63" customWidth="1"/>
    <col min="271" max="271" width="11.85546875" style="63" customWidth="1"/>
    <col min="272" max="512" width="9.140625" style="63"/>
    <col min="513" max="513" width="5.7109375" style="63" customWidth="1"/>
    <col min="514" max="514" width="35.5703125" style="63" customWidth="1"/>
    <col min="515" max="518" width="25.7109375" style="63" customWidth="1"/>
    <col min="519" max="519" width="12.42578125" style="63" customWidth="1"/>
    <col min="520" max="525" width="10.7109375" style="63" customWidth="1"/>
    <col min="526" max="526" width="12.42578125" style="63" customWidth="1"/>
    <col min="527" max="527" width="11.85546875" style="63" customWidth="1"/>
    <col min="528" max="768" width="9.140625" style="63"/>
    <col min="769" max="769" width="5.7109375" style="63" customWidth="1"/>
    <col min="770" max="770" width="35.5703125" style="63" customWidth="1"/>
    <col min="771" max="774" width="25.7109375" style="63" customWidth="1"/>
    <col min="775" max="775" width="12.42578125" style="63" customWidth="1"/>
    <col min="776" max="781" width="10.7109375" style="63" customWidth="1"/>
    <col min="782" max="782" width="12.42578125" style="63" customWidth="1"/>
    <col min="783" max="783" width="11.85546875" style="63" customWidth="1"/>
    <col min="784" max="1024" width="9.140625" style="63"/>
    <col min="1025" max="1025" width="5.7109375" style="63" customWidth="1"/>
    <col min="1026" max="1026" width="35.5703125" style="63" customWidth="1"/>
    <col min="1027" max="1030" width="25.7109375" style="63" customWidth="1"/>
    <col min="1031" max="1031" width="12.42578125" style="63" customWidth="1"/>
    <col min="1032" max="1037" width="10.7109375" style="63" customWidth="1"/>
    <col min="1038" max="1038" width="12.42578125" style="63" customWidth="1"/>
    <col min="1039" max="1039" width="11.85546875" style="63" customWidth="1"/>
    <col min="1040" max="1280" width="9.140625" style="63"/>
    <col min="1281" max="1281" width="5.7109375" style="63" customWidth="1"/>
    <col min="1282" max="1282" width="35.5703125" style="63" customWidth="1"/>
    <col min="1283" max="1286" width="25.7109375" style="63" customWidth="1"/>
    <col min="1287" max="1287" width="12.42578125" style="63" customWidth="1"/>
    <col min="1288" max="1293" width="10.7109375" style="63" customWidth="1"/>
    <col min="1294" max="1294" width="12.42578125" style="63" customWidth="1"/>
    <col min="1295" max="1295" width="11.85546875" style="63" customWidth="1"/>
    <col min="1296" max="1536" width="9.140625" style="63"/>
    <col min="1537" max="1537" width="5.7109375" style="63" customWidth="1"/>
    <col min="1538" max="1538" width="35.5703125" style="63" customWidth="1"/>
    <col min="1539" max="1542" width="25.7109375" style="63" customWidth="1"/>
    <col min="1543" max="1543" width="12.42578125" style="63" customWidth="1"/>
    <col min="1544" max="1549" width="10.7109375" style="63" customWidth="1"/>
    <col min="1550" max="1550" width="12.42578125" style="63" customWidth="1"/>
    <col min="1551" max="1551" width="11.85546875" style="63" customWidth="1"/>
    <col min="1552" max="1792" width="9.140625" style="63"/>
    <col min="1793" max="1793" width="5.7109375" style="63" customWidth="1"/>
    <col min="1794" max="1794" width="35.5703125" style="63" customWidth="1"/>
    <col min="1795" max="1798" width="25.7109375" style="63" customWidth="1"/>
    <col min="1799" max="1799" width="12.42578125" style="63" customWidth="1"/>
    <col min="1800" max="1805" width="10.7109375" style="63" customWidth="1"/>
    <col min="1806" max="1806" width="12.42578125" style="63" customWidth="1"/>
    <col min="1807" max="1807" width="11.85546875" style="63" customWidth="1"/>
    <col min="1808" max="2048" width="9.140625" style="63"/>
    <col min="2049" max="2049" width="5.7109375" style="63" customWidth="1"/>
    <col min="2050" max="2050" width="35.5703125" style="63" customWidth="1"/>
    <col min="2051" max="2054" width="25.7109375" style="63" customWidth="1"/>
    <col min="2055" max="2055" width="12.42578125" style="63" customWidth="1"/>
    <col min="2056" max="2061" width="10.7109375" style="63" customWidth="1"/>
    <col min="2062" max="2062" width="12.42578125" style="63" customWidth="1"/>
    <col min="2063" max="2063" width="11.85546875" style="63" customWidth="1"/>
    <col min="2064" max="2304" width="9.140625" style="63"/>
    <col min="2305" max="2305" width="5.7109375" style="63" customWidth="1"/>
    <col min="2306" max="2306" width="35.5703125" style="63" customWidth="1"/>
    <col min="2307" max="2310" width="25.7109375" style="63" customWidth="1"/>
    <col min="2311" max="2311" width="12.42578125" style="63" customWidth="1"/>
    <col min="2312" max="2317" width="10.7109375" style="63" customWidth="1"/>
    <col min="2318" max="2318" width="12.42578125" style="63" customWidth="1"/>
    <col min="2319" max="2319" width="11.85546875" style="63" customWidth="1"/>
    <col min="2320" max="2560" width="9.140625" style="63"/>
    <col min="2561" max="2561" width="5.7109375" style="63" customWidth="1"/>
    <col min="2562" max="2562" width="35.5703125" style="63" customWidth="1"/>
    <col min="2563" max="2566" width="25.7109375" style="63" customWidth="1"/>
    <col min="2567" max="2567" width="12.42578125" style="63" customWidth="1"/>
    <col min="2568" max="2573" width="10.7109375" style="63" customWidth="1"/>
    <col min="2574" max="2574" width="12.42578125" style="63" customWidth="1"/>
    <col min="2575" max="2575" width="11.85546875" style="63" customWidth="1"/>
    <col min="2576" max="2816" width="9.140625" style="63"/>
    <col min="2817" max="2817" width="5.7109375" style="63" customWidth="1"/>
    <col min="2818" max="2818" width="35.5703125" style="63" customWidth="1"/>
    <col min="2819" max="2822" width="25.7109375" style="63" customWidth="1"/>
    <col min="2823" max="2823" width="12.42578125" style="63" customWidth="1"/>
    <col min="2824" max="2829" width="10.7109375" style="63" customWidth="1"/>
    <col min="2830" max="2830" width="12.42578125" style="63" customWidth="1"/>
    <col min="2831" max="2831" width="11.85546875" style="63" customWidth="1"/>
    <col min="2832" max="3072" width="9.140625" style="63"/>
    <col min="3073" max="3073" width="5.7109375" style="63" customWidth="1"/>
    <col min="3074" max="3074" width="35.5703125" style="63" customWidth="1"/>
    <col min="3075" max="3078" width="25.7109375" style="63" customWidth="1"/>
    <col min="3079" max="3079" width="12.42578125" style="63" customWidth="1"/>
    <col min="3080" max="3085" width="10.7109375" style="63" customWidth="1"/>
    <col min="3086" max="3086" width="12.42578125" style="63" customWidth="1"/>
    <col min="3087" max="3087" width="11.85546875" style="63" customWidth="1"/>
    <col min="3088" max="3328" width="9.140625" style="63"/>
    <col min="3329" max="3329" width="5.7109375" style="63" customWidth="1"/>
    <col min="3330" max="3330" width="35.5703125" style="63" customWidth="1"/>
    <col min="3331" max="3334" width="25.7109375" style="63" customWidth="1"/>
    <col min="3335" max="3335" width="12.42578125" style="63" customWidth="1"/>
    <col min="3336" max="3341" width="10.7109375" style="63" customWidth="1"/>
    <col min="3342" max="3342" width="12.42578125" style="63" customWidth="1"/>
    <col min="3343" max="3343" width="11.85546875" style="63" customWidth="1"/>
    <col min="3344" max="3584" width="9.140625" style="63"/>
    <col min="3585" max="3585" width="5.7109375" style="63" customWidth="1"/>
    <col min="3586" max="3586" width="35.5703125" style="63" customWidth="1"/>
    <col min="3587" max="3590" width="25.7109375" style="63" customWidth="1"/>
    <col min="3591" max="3591" width="12.42578125" style="63" customWidth="1"/>
    <col min="3592" max="3597" width="10.7109375" style="63" customWidth="1"/>
    <col min="3598" max="3598" width="12.42578125" style="63" customWidth="1"/>
    <col min="3599" max="3599" width="11.85546875" style="63" customWidth="1"/>
    <col min="3600" max="3840" width="9.140625" style="63"/>
    <col min="3841" max="3841" width="5.7109375" style="63" customWidth="1"/>
    <col min="3842" max="3842" width="35.5703125" style="63" customWidth="1"/>
    <col min="3843" max="3846" width="25.7109375" style="63" customWidth="1"/>
    <col min="3847" max="3847" width="12.42578125" style="63" customWidth="1"/>
    <col min="3848" max="3853" width="10.7109375" style="63" customWidth="1"/>
    <col min="3854" max="3854" width="12.42578125" style="63" customWidth="1"/>
    <col min="3855" max="3855" width="11.85546875" style="63" customWidth="1"/>
    <col min="3856" max="4096" width="9.140625" style="63"/>
    <col min="4097" max="4097" width="5.7109375" style="63" customWidth="1"/>
    <col min="4098" max="4098" width="35.5703125" style="63" customWidth="1"/>
    <col min="4099" max="4102" width="25.7109375" style="63" customWidth="1"/>
    <col min="4103" max="4103" width="12.42578125" style="63" customWidth="1"/>
    <col min="4104" max="4109" width="10.7109375" style="63" customWidth="1"/>
    <col min="4110" max="4110" width="12.42578125" style="63" customWidth="1"/>
    <col min="4111" max="4111" width="11.85546875" style="63" customWidth="1"/>
    <col min="4112" max="4352" width="9.140625" style="63"/>
    <col min="4353" max="4353" width="5.7109375" style="63" customWidth="1"/>
    <col min="4354" max="4354" width="35.5703125" style="63" customWidth="1"/>
    <col min="4355" max="4358" width="25.7109375" style="63" customWidth="1"/>
    <col min="4359" max="4359" width="12.42578125" style="63" customWidth="1"/>
    <col min="4360" max="4365" width="10.7109375" style="63" customWidth="1"/>
    <col min="4366" max="4366" width="12.42578125" style="63" customWidth="1"/>
    <col min="4367" max="4367" width="11.85546875" style="63" customWidth="1"/>
    <col min="4368" max="4608" width="9.140625" style="63"/>
    <col min="4609" max="4609" width="5.7109375" style="63" customWidth="1"/>
    <col min="4610" max="4610" width="35.5703125" style="63" customWidth="1"/>
    <col min="4611" max="4614" width="25.7109375" style="63" customWidth="1"/>
    <col min="4615" max="4615" width="12.42578125" style="63" customWidth="1"/>
    <col min="4616" max="4621" width="10.7109375" style="63" customWidth="1"/>
    <col min="4622" max="4622" width="12.42578125" style="63" customWidth="1"/>
    <col min="4623" max="4623" width="11.85546875" style="63" customWidth="1"/>
    <col min="4624" max="4864" width="9.140625" style="63"/>
    <col min="4865" max="4865" width="5.7109375" style="63" customWidth="1"/>
    <col min="4866" max="4866" width="35.5703125" style="63" customWidth="1"/>
    <col min="4867" max="4870" width="25.7109375" style="63" customWidth="1"/>
    <col min="4871" max="4871" width="12.42578125" style="63" customWidth="1"/>
    <col min="4872" max="4877" width="10.7109375" style="63" customWidth="1"/>
    <col min="4878" max="4878" width="12.42578125" style="63" customWidth="1"/>
    <col min="4879" max="4879" width="11.85546875" style="63" customWidth="1"/>
    <col min="4880" max="5120" width="9.140625" style="63"/>
    <col min="5121" max="5121" width="5.7109375" style="63" customWidth="1"/>
    <col min="5122" max="5122" width="35.5703125" style="63" customWidth="1"/>
    <col min="5123" max="5126" width="25.7109375" style="63" customWidth="1"/>
    <col min="5127" max="5127" width="12.42578125" style="63" customWidth="1"/>
    <col min="5128" max="5133" width="10.7109375" style="63" customWidth="1"/>
    <col min="5134" max="5134" width="12.42578125" style="63" customWidth="1"/>
    <col min="5135" max="5135" width="11.85546875" style="63" customWidth="1"/>
    <col min="5136" max="5376" width="9.140625" style="63"/>
    <col min="5377" max="5377" width="5.7109375" style="63" customWidth="1"/>
    <col min="5378" max="5378" width="35.5703125" style="63" customWidth="1"/>
    <col min="5379" max="5382" width="25.7109375" style="63" customWidth="1"/>
    <col min="5383" max="5383" width="12.42578125" style="63" customWidth="1"/>
    <col min="5384" max="5389" width="10.7109375" style="63" customWidth="1"/>
    <col min="5390" max="5390" width="12.42578125" style="63" customWidth="1"/>
    <col min="5391" max="5391" width="11.85546875" style="63" customWidth="1"/>
    <col min="5392" max="5632" width="9.140625" style="63"/>
    <col min="5633" max="5633" width="5.7109375" style="63" customWidth="1"/>
    <col min="5634" max="5634" width="35.5703125" style="63" customWidth="1"/>
    <col min="5635" max="5638" width="25.7109375" style="63" customWidth="1"/>
    <col min="5639" max="5639" width="12.42578125" style="63" customWidth="1"/>
    <col min="5640" max="5645" width="10.7109375" style="63" customWidth="1"/>
    <col min="5646" max="5646" width="12.42578125" style="63" customWidth="1"/>
    <col min="5647" max="5647" width="11.85546875" style="63" customWidth="1"/>
    <col min="5648" max="5888" width="9.140625" style="63"/>
    <col min="5889" max="5889" width="5.7109375" style="63" customWidth="1"/>
    <col min="5890" max="5890" width="35.5703125" style="63" customWidth="1"/>
    <col min="5891" max="5894" width="25.7109375" style="63" customWidth="1"/>
    <col min="5895" max="5895" width="12.42578125" style="63" customWidth="1"/>
    <col min="5896" max="5901" width="10.7109375" style="63" customWidth="1"/>
    <col min="5902" max="5902" width="12.42578125" style="63" customWidth="1"/>
    <col min="5903" max="5903" width="11.85546875" style="63" customWidth="1"/>
    <col min="5904" max="6144" width="9.140625" style="63"/>
    <col min="6145" max="6145" width="5.7109375" style="63" customWidth="1"/>
    <col min="6146" max="6146" width="35.5703125" style="63" customWidth="1"/>
    <col min="6147" max="6150" width="25.7109375" style="63" customWidth="1"/>
    <col min="6151" max="6151" width="12.42578125" style="63" customWidth="1"/>
    <col min="6152" max="6157" width="10.7109375" style="63" customWidth="1"/>
    <col min="6158" max="6158" width="12.42578125" style="63" customWidth="1"/>
    <col min="6159" max="6159" width="11.85546875" style="63" customWidth="1"/>
    <col min="6160" max="6400" width="9.140625" style="63"/>
    <col min="6401" max="6401" width="5.7109375" style="63" customWidth="1"/>
    <col min="6402" max="6402" width="35.5703125" style="63" customWidth="1"/>
    <col min="6403" max="6406" width="25.7109375" style="63" customWidth="1"/>
    <col min="6407" max="6407" width="12.42578125" style="63" customWidth="1"/>
    <col min="6408" max="6413" width="10.7109375" style="63" customWidth="1"/>
    <col min="6414" max="6414" width="12.42578125" style="63" customWidth="1"/>
    <col min="6415" max="6415" width="11.85546875" style="63" customWidth="1"/>
    <col min="6416" max="6656" width="9.140625" style="63"/>
    <col min="6657" max="6657" width="5.7109375" style="63" customWidth="1"/>
    <col min="6658" max="6658" width="35.5703125" style="63" customWidth="1"/>
    <col min="6659" max="6662" width="25.7109375" style="63" customWidth="1"/>
    <col min="6663" max="6663" width="12.42578125" style="63" customWidth="1"/>
    <col min="6664" max="6669" width="10.7109375" style="63" customWidth="1"/>
    <col min="6670" max="6670" width="12.42578125" style="63" customWidth="1"/>
    <col min="6671" max="6671" width="11.85546875" style="63" customWidth="1"/>
    <col min="6672" max="6912" width="9.140625" style="63"/>
    <col min="6913" max="6913" width="5.7109375" style="63" customWidth="1"/>
    <col min="6914" max="6914" width="35.5703125" style="63" customWidth="1"/>
    <col min="6915" max="6918" width="25.7109375" style="63" customWidth="1"/>
    <col min="6919" max="6919" width="12.42578125" style="63" customWidth="1"/>
    <col min="6920" max="6925" width="10.7109375" style="63" customWidth="1"/>
    <col min="6926" max="6926" width="12.42578125" style="63" customWidth="1"/>
    <col min="6927" max="6927" width="11.85546875" style="63" customWidth="1"/>
    <col min="6928" max="7168" width="9.140625" style="63"/>
    <col min="7169" max="7169" width="5.7109375" style="63" customWidth="1"/>
    <col min="7170" max="7170" width="35.5703125" style="63" customWidth="1"/>
    <col min="7171" max="7174" width="25.7109375" style="63" customWidth="1"/>
    <col min="7175" max="7175" width="12.42578125" style="63" customWidth="1"/>
    <col min="7176" max="7181" width="10.7109375" style="63" customWidth="1"/>
    <col min="7182" max="7182" width="12.42578125" style="63" customWidth="1"/>
    <col min="7183" max="7183" width="11.85546875" style="63" customWidth="1"/>
    <col min="7184" max="7424" width="9.140625" style="63"/>
    <col min="7425" max="7425" width="5.7109375" style="63" customWidth="1"/>
    <col min="7426" max="7426" width="35.5703125" style="63" customWidth="1"/>
    <col min="7427" max="7430" width="25.7109375" style="63" customWidth="1"/>
    <col min="7431" max="7431" width="12.42578125" style="63" customWidth="1"/>
    <col min="7432" max="7437" width="10.7109375" style="63" customWidth="1"/>
    <col min="7438" max="7438" width="12.42578125" style="63" customWidth="1"/>
    <col min="7439" max="7439" width="11.85546875" style="63" customWidth="1"/>
    <col min="7440" max="7680" width="9.140625" style="63"/>
    <col min="7681" max="7681" width="5.7109375" style="63" customWidth="1"/>
    <col min="7682" max="7682" width="35.5703125" style="63" customWidth="1"/>
    <col min="7683" max="7686" width="25.7109375" style="63" customWidth="1"/>
    <col min="7687" max="7687" width="12.42578125" style="63" customWidth="1"/>
    <col min="7688" max="7693" width="10.7109375" style="63" customWidth="1"/>
    <col min="7694" max="7694" width="12.42578125" style="63" customWidth="1"/>
    <col min="7695" max="7695" width="11.85546875" style="63" customWidth="1"/>
    <col min="7696" max="7936" width="9.140625" style="63"/>
    <col min="7937" max="7937" width="5.7109375" style="63" customWidth="1"/>
    <col min="7938" max="7938" width="35.5703125" style="63" customWidth="1"/>
    <col min="7939" max="7942" width="25.7109375" style="63" customWidth="1"/>
    <col min="7943" max="7943" width="12.42578125" style="63" customWidth="1"/>
    <col min="7944" max="7949" width="10.7109375" style="63" customWidth="1"/>
    <col min="7950" max="7950" width="12.42578125" style="63" customWidth="1"/>
    <col min="7951" max="7951" width="11.85546875" style="63" customWidth="1"/>
    <col min="7952" max="8192" width="9.140625" style="63"/>
    <col min="8193" max="8193" width="5.7109375" style="63" customWidth="1"/>
    <col min="8194" max="8194" width="35.5703125" style="63" customWidth="1"/>
    <col min="8195" max="8198" width="25.7109375" style="63" customWidth="1"/>
    <col min="8199" max="8199" width="12.42578125" style="63" customWidth="1"/>
    <col min="8200" max="8205" width="10.7109375" style="63" customWidth="1"/>
    <col min="8206" max="8206" width="12.42578125" style="63" customWidth="1"/>
    <col min="8207" max="8207" width="11.85546875" style="63" customWidth="1"/>
    <col min="8208" max="8448" width="9.140625" style="63"/>
    <col min="8449" max="8449" width="5.7109375" style="63" customWidth="1"/>
    <col min="8450" max="8450" width="35.5703125" style="63" customWidth="1"/>
    <col min="8451" max="8454" width="25.7109375" style="63" customWidth="1"/>
    <col min="8455" max="8455" width="12.42578125" style="63" customWidth="1"/>
    <col min="8456" max="8461" width="10.7109375" style="63" customWidth="1"/>
    <col min="8462" max="8462" width="12.42578125" style="63" customWidth="1"/>
    <col min="8463" max="8463" width="11.85546875" style="63" customWidth="1"/>
    <col min="8464" max="8704" width="9.140625" style="63"/>
    <col min="8705" max="8705" width="5.7109375" style="63" customWidth="1"/>
    <col min="8706" max="8706" width="35.5703125" style="63" customWidth="1"/>
    <col min="8707" max="8710" width="25.7109375" style="63" customWidth="1"/>
    <col min="8711" max="8711" width="12.42578125" style="63" customWidth="1"/>
    <col min="8712" max="8717" width="10.7109375" style="63" customWidth="1"/>
    <col min="8718" max="8718" width="12.42578125" style="63" customWidth="1"/>
    <col min="8719" max="8719" width="11.85546875" style="63" customWidth="1"/>
    <col min="8720" max="8960" width="9.140625" style="63"/>
    <col min="8961" max="8961" width="5.7109375" style="63" customWidth="1"/>
    <col min="8962" max="8962" width="35.5703125" style="63" customWidth="1"/>
    <col min="8963" max="8966" width="25.7109375" style="63" customWidth="1"/>
    <col min="8967" max="8967" width="12.42578125" style="63" customWidth="1"/>
    <col min="8968" max="8973" width="10.7109375" style="63" customWidth="1"/>
    <col min="8974" max="8974" width="12.42578125" style="63" customWidth="1"/>
    <col min="8975" max="8975" width="11.85546875" style="63" customWidth="1"/>
    <col min="8976" max="9216" width="9.140625" style="63"/>
    <col min="9217" max="9217" width="5.7109375" style="63" customWidth="1"/>
    <col min="9218" max="9218" width="35.5703125" style="63" customWidth="1"/>
    <col min="9219" max="9222" width="25.7109375" style="63" customWidth="1"/>
    <col min="9223" max="9223" width="12.42578125" style="63" customWidth="1"/>
    <col min="9224" max="9229" width="10.7109375" style="63" customWidth="1"/>
    <col min="9230" max="9230" width="12.42578125" style="63" customWidth="1"/>
    <col min="9231" max="9231" width="11.85546875" style="63" customWidth="1"/>
    <col min="9232" max="9472" width="9.140625" style="63"/>
    <col min="9473" max="9473" width="5.7109375" style="63" customWidth="1"/>
    <col min="9474" max="9474" width="35.5703125" style="63" customWidth="1"/>
    <col min="9475" max="9478" width="25.7109375" style="63" customWidth="1"/>
    <col min="9479" max="9479" width="12.42578125" style="63" customWidth="1"/>
    <col min="9480" max="9485" width="10.7109375" style="63" customWidth="1"/>
    <col min="9486" max="9486" width="12.42578125" style="63" customWidth="1"/>
    <col min="9487" max="9487" width="11.85546875" style="63" customWidth="1"/>
    <col min="9488" max="9728" width="9.140625" style="63"/>
    <col min="9729" max="9729" width="5.7109375" style="63" customWidth="1"/>
    <col min="9730" max="9730" width="35.5703125" style="63" customWidth="1"/>
    <col min="9731" max="9734" width="25.7109375" style="63" customWidth="1"/>
    <col min="9735" max="9735" width="12.42578125" style="63" customWidth="1"/>
    <col min="9736" max="9741" width="10.7109375" style="63" customWidth="1"/>
    <col min="9742" max="9742" width="12.42578125" style="63" customWidth="1"/>
    <col min="9743" max="9743" width="11.85546875" style="63" customWidth="1"/>
    <col min="9744" max="9984" width="9.140625" style="63"/>
    <col min="9985" max="9985" width="5.7109375" style="63" customWidth="1"/>
    <col min="9986" max="9986" width="35.5703125" style="63" customWidth="1"/>
    <col min="9987" max="9990" width="25.7109375" style="63" customWidth="1"/>
    <col min="9991" max="9991" width="12.42578125" style="63" customWidth="1"/>
    <col min="9992" max="9997" width="10.7109375" style="63" customWidth="1"/>
    <col min="9998" max="9998" width="12.42578125" style="63" customWidth="1"/>
    <col min="9999" max="9999" width="11.85546875" style="63" customWidth="1"/>
    <col min="10000" max="10240" width="9.140625" style="63"/>
    <col min="10241" max="10241" width="5.7109375" style="63" customWidth="1"/>
    <col min="10242" max="10242" width="35.5703125" style="63" customWidth="1"/>
    <col min="10243" max="10246" width="25.7109375" style="63" customWidth="1"/>
    <col min="10247" max="10247" width="12.42578125" style="63" customWidth="1"/>
    <col min="10248" max="10253" width="10.7109375" style="63" customWidth="1"/>
    <col min="10254" max="10254" width="12.42578125" style="63" customWidth="1"/>
    <col min="10255" max="10255" width="11.85546875" style="63" customWidth="1"/>
    <col min="10256" max="10496" width="9.140625" style="63"/>
    <col min="10497" max="10497" width="5.7109375" style="63" customWidth="1"/>
    <col min="10498" max="10498" width="35.5703125" style="63" customWidth="1"/>
    <col min="10499" max="10502" width="25.7109375" style="63" customWidth="1"/>
    <col min="10503" max="10503" width="12.42578125" style="63" customWidth="1"/>
    <col min="10504" max="10509" width="10.7109375" style="63" customWidth="1"/>
    <col min="10510" max="10510" width="12.42578125" style="63" customWidth="1"/>
    <col min="10511" max="10511" width="11.85546875" style="63" customWidth="1"/>
    <col min="10512" max="10752" width="9.140625" style="63"/>
    <col min="10753" max="10753" width="5.7109375" style="63" customWidth="1"/>
    <col min="10754" max="10754" width="35.5703125" style="63" customWidth="1"/>
    <col min="10755" max="10758" width="25.7109375" style="63" customWidth="1"/>
    <col min="10759" max="10759" width="12.42578125" style="63" customWidth="1"/>
    <col min="10760" max="10765" width="10.7109375" style="63" customWidth="1"/>
    <col min="10766" max="10766" width="12.42578125" style="63" customWidth="1"/>
    <col min="10767" max="10767" width="11.85546875" style="63" customWidth="1"/>
    <col min="10768" max="11008" width="9.140625" style="63"/>
    <col min="11009" max="11009" width="5.7109375" style="63" customWidth="1"/>
    <col min="11010" max="11010" width="35.5703125" style="63" customWidth="1"/>
    <col min="11011" max="11014" width="25.7109375" style="63" customWidth="1"/>
    <col min="11015" max="11015" width="12.42578125" style="63" customWidth="1"/>
    <col min="11016" max="11021" width="10.7109375" style="63" customWidth="1"/>
    <col min="11022" max="11022" width="12.42578125" style="63" customWidth="1"/>
    <col min="11023" max="11023" width="11.85546875" style="63" customWidth="1"/>
    <col min="11024" max="11264" width="9.140625" style="63"/>
    <col min="11265" max="11265" width="5.7109375" style="63" customWidth="1"/>
    <col min="11266" max="11266" width="35.5703125" style="63" customWidth="1"/>
    <col min="11267" max="11270" width="25.7109375" style="63" customWidth="1"/>
    <col min="11271" max="11271" width="12.42578125" style="63" customWidth="1"/>
    <col min="11272" max="11277" width="10.7109375" style="63" customWidth="1"/>
    <col min="11278" max="11278" width="12.42578125" style="63" customWidth="1"/>
    <col min="11279" max="11279" width="11.85546875" style="63" customWidth="1"/>
    <col min="11280" max="11520" width="9.140625" style="63"/>
    <col min="11521" max="11521" width="5.7109375" style="63" customWidth="1"/>
    <col min="11522" max="11522" width="35.5703125" style="63" customWidth="1"/>
    <col min="11523" max="11526" width="25.7109375" style="63" customWidth="1"/>
    <col min="11527" max="11527" width="12.42578125" style="63" customWidth="1"/>
    <col min="11528" max="11533" width="10.7109375" style="63" customWidth="1"/>
    <col min="11534" max="11534" width="12.42578125" style="63" customWidth="1"/>
    <col min="11535" max="11535" width="11.85546875" style="63" customWidth="1"/>
    <col min="11536" max="11776" width="9.140625" style="63"/>
    <col min="11777" max="11777" width="5.7109375" style="63" customWidth="1"/>
    <col min="11778" max="11778" width="35.5703125" style="63" customWidth="1"/>
    <col min="11779" max="11782" width="25.7109375" style="63" customWidth="1"/>
    <col min="11783" max="11783" width="12.42578125" style="63" customWidth="1"/>
    <col min="11784" max="11789" width="10.7109375" style="63" customWidth="1"/>
    <col min="11790" max="11790" width="12.42578125" style="63" customWidth="1"/>
    <col min="11791" max="11791" width="11.85546875" style="63" customWidth="1"/>
    <col min="11792" max="12032" width="9.140625" style="63"/>
    <col min="12033" max="12033" width="5.7109375" style="63" customWidth="1"/>
    <col min="12034" max="12034" width="35.5703125" style="63" customWidth="1"/>
    <col min="12035" max="12038" width="25.7109375" style="63" customWidth="1"/>
    <col min="12039" max="12039" width="12.42578125" style="63" customWidth="1"/>
    <col min="12040" max="12045" width="10.7109375" style="63" customWidth="1"/>
    <col min="12046" max="12046" width="12.42578125" style="63" customWidth="1"/>
    <col min="12047" max="12047" width="11.85546875" style="63" customWidth="1"/>
    <col min="12048" max="12288" width="9.140625" style="63"/>
    <col min="12289" max="12289" width="5.7109375" style="63" customWidth="1"/>
    <col min="12290" max="12290" width="35.5703125" style="63" customWidth="1"/>
    <col min="12291" max="12294" width="25.7109375" style="63" customWidth="1"/>
    <col min="12295" max="12295" width="12.42578125" style="63" customWidth="1"/>
    <col min="12296" max="12301" width="10.7109375" style="63" customWidth="1"/>
    <col min="12302" max="12302" width="12.42578125" style="63" customWidth="1"/>
    <col min="12303" max="12303" width="11.85546875" style="63" customWidth="1"/>
    <col min="12304" max="12544" width="9.140625" style="63"/>
    <col min="12545" max="12545" width="5.7109375" style="63" customWidth="1"/>
    <col min="12546" max="12546" width="35.5703125" style="63" customWidth="1"/>
    <col min="12547" max="12550" width="25.7109375" style="63" customWidth="1"/>
    <col min="12551" max="12551" width="12.42578125" style="63" customWidth="1"/>
    <col min="12552" max="12557" width="10.7109375" style="63" customWidth="1"/>
    <col min="12558" max="12558" width="12.42578125" style="63" customWidth="1"/>
    <col min="12559" max="12559" width="11.85546875" style="63" customWidth="1"/>
    <col min="12560" max="12800" width="9.140625" style="63"/>
    <col min="12801" max="12801" width="5.7109375" style="63" customWidth="1"/>
    <col min="12802" max="12802" width="35.5703125" style="63" customWidth="1"/>
    <col min="12803" max="12806" width="25.7109375" style="63" customWidth="1"/>
    <col min="12807" max="12807" width="12.42578125" style="63" customWidth="1"/>
    <col min="12808" max="12813" width="10.7109375" style="63" customWidth="1"/>
    <col min="12814" max="12814" width="12.42578125" style="63" customWidth="1"/>
    <col min="12815" max="12815" width="11.85546875" style="63" customWidth="1"/>
    <col min="12816" max="13056" width="9.140625" style="63"/>
    <col min="13057" max="13057" width="5.7109375" style="63" customWidth="1"/>
    <col min="13058" max="13058" width="35.5703125" style="63" customWidth="1"/>
    <col min="13059" max="13062" width="25.7109375" style="63" customWidth="1"/>
    <col min="13063" max="13063" width="12.42578125" style="63" customWidth="1"/>
    <col min="13064" max="13069" width="10.7109375" style="63" customWidth="1"/>
    <col min="13070" max="13070" width="12.42578125" style="63" customWidth="1"/>
    <col min="13071" max="13071" width="11.85546875" style="63" customWidth="1"/>
    <col min="13072" max="13312" width="9.140625" style="63"/>
    <col min="13313" max="13313" width="5.7109375" style="63" customWidth="1"/>
    <col min="13314" max="13314" width="35.5703125" style="63" customWidth="1"/>
    <col min="13315" max="13318" width="25.7109375" style="63" customWidth="1"/>
    <col min="13319" max="13319" width="12.42578125" style="63" customWidth="1"/>
    <col min="13320" max="13325" width="10.7109375" style="63" customWidth="1"/>
    <col min="13326" max="13326" width="12.42578125" style="63" customWidth="1"/>
    <col min="13327" max="13327" width="11.85546875" style="63" customWidth="1"/>
    <col min="13328" max="13568" width="9.140625" style="63"/>
    <col min="13569" max="13569" width="5.7109375" style="63" customWidth="1"/>
    <col min="13570" max="13570" width="35.5703125" style="63" customWidth="1"/>
    <col min="13571" max="13574" width="25.7109375" style="63" customWidth="1"/>
    <col min="13575" max="13575" width="12.42578125" style="63" customWidth="1"/>
    <col min="13576" max="13581" width="10.7109375" style="63" customWidth="1"/>
    <col min="13582" max="13582" width="12.42578125" style="63" customWidth="1"/>
    <col min="13583" max="13583" width="11.85546875" style="63" customWidth="1"/>
    <col min="13584" max="13824" width="9.140625" style="63"/>
    <col min="13825" max="13825" width="5.7109375" style="63" customWidth="1"/>
    <col min="13826" max="13826" width="35.5703125" style="63" customWidth="1"/>
    <col min="13827" max="13830" width="25.7109375" style="63" customWidth="1"/>
    <col min="13831" max="13831" width="12.42578125" style="63" customWidth="1"/>
    <col min="13832" max="13837" width="10.7109375" style="63" customWidth="1"/>
    <col min="13838" max="13838" width="12.42578125" style="63" customWidth="1"/>
    <col min="13839" max="13839" width="11.85546875" style="63" customWidth="1"/>
    <col min="13840" max="14080" width="9.140625" style="63"/>
    <col min="14081" max="14081" width="5.7109375" style="63" customWidth="1"/>
    <col min="14082" max="14082" width="35.5703125" style="63" customWidth="1"/>
    <col min="14083" max="14086" width="25.7109375" style="63" customWidth="1"/>
    <col min="14087" max="14087" width="12.42578125" style="63" customWidth="1"/>
    <col min="14088" max="14093" width="10.7109375" style="63" customWidth="1"/>
    <col min="14094" max="14094" width="12.42578125" style="63" customWidth="1"/>
    <col min="14095" max="14095" width="11.85546875" style="63" customWidth="1"/>
    <col min="14096" max="14336" width="9.140625" style="63"/>
    <col min="14337" max="14337" width="5.7109375" style="63" customWidth="1"/>
    <col min="14338" max="14338" width="35.5703125" style="63" customWidth="1"/>
    <col min="14339" max="14342" width="25.7109375" style="63" customWidth="1"/>
    <col min="14343" max="14343" width="12.42578125" style="63" customWidth="1"/>
    <col min="14344" max="14349" width="10.7109375" style="63" customWidth="1"/>
    <col min="14350" max="14350" width="12.42578125" style="63" customWidth="1"/>
    <col min="14351" max="14351" width="11.85546875" style="63" customWidth="1"/>
    <col min="14352" max="14592" width="9.140625" style="63"/>
    <col min="14593" max="14593" width="5.7109375" style="63" customWidth="1"/>
    <col min="14594" max="14594" width="35.5703125" style="63" customWidth="1"/>
    <col min="14595" max="14598" width="25.7109375" style="63" customWidth="1"/>
    <col min="14599" max="14599" width="12.42578125" style="63" customWidth="1"/>
    <col min="14600" max="14605" width="10.7109375" style="63" customWidth="1"/>
    <col min="14606" max="14606" width="12.42578125" style="63" customWidth="1"/>
    <col min="14607" max="14607" width="11.85546875" style="63" customWidth="1"/>
    <col min="14608" max="14848" width="9.140625" style="63"/>
    <col min="14849" max="14849" width="5.7109375" style="63" customWidth="1"/>
    <col min="14850" max="14850" width="35.5703125" style="63" customWidth="1"/>
    <col min="14851" max="14854" width="25.7109375" style="63" customWidth="1"/>
    <col min="14855" max="14855" width="12.42578125" style="63" customWidth="1"/>
    <col min="14856" max="14861" width="10.7109375" style="63" customWidth="1"/>
    <col min="14862" max="14862" width="12.42578125" style="63" customWidth="1"/>
    <col min="14863" max="14863" width="11.85546875" style="63" customWidth="1"/>
    <col min="14864" max="15104" width="9.140625" style="63"/>
    <col min="15105" max="15105" width="5.7109375" style="63" customWidth="1"/>
    <col min="15106" max="15106" width="35.5703125" style="63" customWidth="1"/>
    <col min="15107" max="15110" width="25.7109375" style="63" customWidth="1"/>
    <col min="15111" max="15111" width="12.42578125" style="63" customWidth="1"/>
    <col min="15112" max="15117" width="10.7109375" style="63" customWidth="1"/>
    <col min="15118" max="15118" width="12.42578125" style="63" customWidth="1"/>
    <col min="15119" max="15119" width="11.85546875" style="63" customWidth="1"/>
    <col min="15120" max="15360" width="9.140625" style="63"/>
    <col min="15361" max="15361" width="5.7109375" style="63" customWidth="1"/>
    <col min="15362" max="15362" width="35.5703125" style="63" customWidth="1"/>
    <col min="15363" max="15366" width="25.7109375" style="63" customWidth="1"/>
    <col min="15367" max="15367" width="12.42578125" style="63" customWidth="1"/>
    <col min="15368" max="15373" width="10.7109375" style="63" customWidth="1"/>
    <col min="15374" max="15374" width="12.42578125" style="63" customWidth="1"/>
    <col min="15375" max="15375" width="11.85546875" style="63" customWidth="1"/>
    <col min="15376" max="15616" width="9.140625" style="63"/>
    <col min="15617" max="15617" width="5.7109375" style="63" customWidth="1"/>
    <col min="15618" max="15618" width="35.5703125" style="63" customWidth="1"/>
    <col min="15619" max="15622" width="25.7109375" style="63" customWidth="1"/>
    <col min="15623" max="15623" width="12.42578125" style="63" customWidth="1"/>
    <col min="15624" max="15629" width="10.7109375" style="63" customWidth="1"/>
    <col min="15630" max="15630" width="12.42578125" style="63" customWidth="1"/>
    <col min="15631" max="15631" width="11.85546875" style="63" customWidth="1"/>
    <col min="15632" max="15872" width="9.140625" style="63"/>
    <col min="15873" max="15873" width="5.7109375" style="63" customWidth="1"/>
    <col min="15874" max="15874" width="35.5703125" style="63" customWidth="1"/>
    <col min="15875" max="15878" width="25.7109375" style="63" customWidth="1"/>
    <col min="15879" max="15879" width="12.42578125" style="63" customWidth="1"/>
    <col min="15880" max="15885" width="10.7109375" style="63" customWidth="1"/>
    <col min="15886" max="15886" width="12.42578125" style="63" customWidth="1"/>
    <col min="15887" max="15887" width="11.85546875" style="63" customWidth="1"/>
    <col min="15888" max="16128" width="9.140625" style="63"/>
    <col min="16129" max="16129" width="5.7109375" style="63" customWidth="1"/>
    <col min="16130" max="16130" width="35.5703125" style="63" customWidth="1"/>
    <col min="16131" max="16134" width="25.7109375" style="63" customWidth="1"/>
    <col min="16135" max="16135" width="12.42578125" style="63" customWidth="1"/>
    <col min="16136" max="16141" width="10.7109375" style="63" customWidth="1"/>
    <col min="16142" max="16142" width="12.42578125" style="63" customWidth="1"/>
    <col min="16143" max="16143" width="11.85546875" style="63" customWidth="1"/>
    <col min="16144" max="16384" width="9.140625" style="63"/>
  </cols>
  <sheetData>
    <row r="1" spans="1:15" ht="15.75" x14ac:dyDescent="0.25">
      <c r="A1" s="217" t="s">
        <v>844</v>
      </c>
    </row>
    <row r="2" spans="1:15" x14ac:dyDescent="0.25">
      <c r="A2" s="91" t="s">
        <v>315</v>
      </c>
      <c r="B2" s="91"/>
    </row>
    <row r="3" spans="1:15" ht="15.75" x14ac:dyDescent="0.25">
      <c r="A3" s="1188" t="s">
        <v>797</v>
      </c>
      <c r="B3" s="1188"/>
      <c r="C3" s="1188"/>
      <c r="D3" s="1188"/>
      <c r="E3" s="1188"/>
      <c r="F3" s="1188"/>
    </row>
    <row r="4" spans="1:15" ht="15.75" x14ac:dyDescent="0.25">
      <c r="A4" s="160"/>
      <c r="B4" s="160"/>
      <c r="C4" s="427" t="str">
        <f>'1'!$E$5</f>
        <v>KABUPATEN</v>
      </c>
      <c r="D4" s="428" t="str">
        <f>'1'!$F$5</f>
        <v>BELITUNG TIMUR</v>
      </c>
      <c r="E4" s="160"/>
      <c r="F4" s="160"/>
    </row>
    <row r="5" spans="1:15" ht="15.75" x14ac:dyDescent="0.25">
      <c r="A5" s="160"/>
      <c r="B5" s="160"/>
      <c r="C5" s="427" t="str">
        <f>'1'!$E$6</f>
        <v>TAHUN</v>
      </c>
      <c r="D5" s="428">
        <f>'1'!$F$6</f>
        <v>2023</v>
      </c>
      <c r="E5" s="160"/>
      <c r="F5" s="160"/>
    </row>
    <row r="6" spans="1:15" ht="15.75" thickBot="1" x14ac:dyDescent="0.3">
      <c r="A6" s="64"/>
      <c r="B6" s="64"/>
      <c r="C6" s="64"/>
      <c r="D6" s="64"/>
      <c r="E6" s="64"/>
      <c r="F6" s="64"/>
    </row>
    <row r="7" spans="1:15" ht="39" customHeight="1" x14ac:dyDescent="0.25">
      <c r="A7" s="1190" t="s">
        <v>2</v>
      </c>
      <c r="B7" s="1224" t="s">
        <v>798</v>
      </c>
      <c r="C7" s="1239" t="s">
        <v>1237</v>
      </c>
      <c r="D7" s="1239"/>
      <c r="E7" s="1239"/>
      <c r="F7" s="1239"/>
      <c r="G7" s="417"/>
      <c r="H7" s="1426"/>
      <c r="I7" s="1426"/>
      <c r="J7" s="1426"/>
      <c r="K7" s="1425"/>
      <c r="L7" s="1425"/>
      <c r="M7" s="1425"/>
      <c r="N7" s="417"/>
      <c r="O7" s="419"/>
    </row>
    <row r="8" spans="1:15" ht="45" customHeight="1" x14ac:dyDescent="0.25">
      <c r="A8" s="1165"/>
      <c r="B8" s="1226"/>
      <c r="C8" s="583" t="s">
        <v>6</v>
      </c>
      <c r="D8" s="583" t="s">
        <v>7</v>
      </c>
      <c r="E8" s="583" t="s">
        <v>369</v>
      </c>
      <c r="F8" s="583" t="s">
        <v>799</v>
      </c>
      <c r="G8" s="417"/>
      <c r="H8" s="417"/>
      <c r="I8" s="417"/>
      <c r="J8" s="417"/>
      <c r="K8" s="417"/>
      <c r="L8" s="417"/>
      <c r="M8" s="417"/>
      <c r="N8" s="417"/>
      <c r="O8" s="419"/>
    </row>
    <row r="9" spans="1:15" s="747" customFormat="1" ht="12" x14ac:dyDescent="0.25">
      <c r="A9" s="745">
        <v>1</v>
      </c>
      <c r="B9" s="745">
        <v>2</v>
      </c>
      <c r="C9" s="745">
        <v>3</v>
      </c>
      <c r="D9" s="745">
        <v>4</v>
      </c>
      <c r="E9" s="745">
        <v>5</v>
      </c>
      <c r="F9" s="745">
        <v>6</v>
      </c>
      <c r="G9" s="754"/>
      <c r="H9" s="754"/>
      <c r="I9" s="754"/>
      <c r="J9" s="754"/>
      <c r="K9" s="754"/>
      <c r="L9" s="754"/>
      <c r="M9" s="754"/>
      <c r="N9" s="754"/>
      <c r="O9" s="754"/>
    </row>
    <row r="10" spans="1:15" ht="24.95" customHeight="1" x14ac:dyDescent="0.25">
      <c r="A10" s="395">
        <v>1</v>
      </c>
      <c r="B10" s="395" t="s">
        <v>800</v>
      </c>
      <c r="C10" s="229">
        <v>0</v>
      </c>
      <c r="D10" s="229">
        <v>0</v>
      </c>
      <c r="E10" s="229">
        <f t="shared" ref="E10:E15" si="0">SUM(C10:D10)</f>
        <v>0</v>
      </c>
      <c r="F10" s="1039" t="str">
        <f>IFERROR(E10/$E$17*100,"NULL")</f>
        <v>NULL</v>
      </c>
      <c r="H10" s="81"/>
      <c r="I10" s="81"/>
      <c r="J10" s="81"/>
      <c r="K10" s="81"/>
      <c r="L10" s="81"/>
      <c r="M10" s="81"/>
      <c r="N10" s="81"/>
    </row>
    <row r="11" spans="1:15" ht="24.95" customHeight="1" x14ac:dyDescent="0.25">
      <c r="A11" s="395">
        <v>2</v>
      </c>
      <c r="B11" s="395" t="s">
        <v>801</v>
      </c>
      <c r="C11" s="229">
        <v>0</v>
      </c>
      <c r="D11" s="229">
        <v>0</v>
      </c>
      <c r="E11" s="229">
        <f t="shared" si="0"/>
        <v>0</v>
      </c>
      <c r="F11" s="1039" t="str">
        <f t="shared" ref="F11:F15" si="1">IFERROR(E11/$E$17*100,"NULL")</f>
        <v>NULL</v>
      </c>
      <c r="H11" s="81"/>
      <c r="I11" s="81"/>
      <c r="J11" s="81"/>
      <c r="K11" s="81"/>
      <c r="L11" s="81"/>
      <c r="M11" s="81"/>
      <c r="N11" s="81"/>
    </row>
    <row r="12" spans="1:15" ht="24.95" customHeight="1" x14ac:dyDescent="0.25">
      <c r="A12" s="395">
        <v>3</v>
      </c>
      <c r="B12" s="395" t="s">
        <v>802</v>
      </c>
      <c r="C12" s="229">
        <v>0</v>
      </c>
      <c r="D12" s="229">
        <v>0</v>
      </c>
      <c r="E12" s="229">
        <f>SUM(C12:D12)</f>
        <v>0</v>
      </c>
      <c r="F12" s="1039" t="str">
        <f t="shared" si="1"/>
        <v>NULL</v>
      </c>
      <c r="H12" s="81"/>
      <c r="I12" s="81"/>
      <c r="J12" s="81"/>
      <c r="K12" s="81"/>
      <c r="L12" s="81"/>
      <c r="M12" s="81"/>
      <c r="N12" s="81"/>
    </row>
    <row r="13" spans="1:15" ht="24.95" customHeight="1" x14ac:dyDescent="0.25">
      <c r="A13" s="395">
        <v>4</v>
      </c>
      <c r="B13" s="395" t="s">
        <v>803</v>
      </c>
      <c r="C13" s="229">
        <v>0</v>
      </c>
      <c r="D13" s="229">
        <v>0</v>
      </c>
      <c r="E13" s="229">
        <f t="shared" si="0"/>
        <v>0</v>
      </c>
      <c r="F13" s="1039" t="str">
        <f t="shared" si="1"/>
        <v>NULL</v>
      </c>
      <c r="H13" s="81"/>
      <c r="I13" s="81"/>
      <c r="J13" s="81"/>
      <c r="K13" s="81"/>
      <c r="L13" s="81"/>
      <c r="M13" s="81"/>
      <c r="N13" s="81"/>
    </row>
    <row r="14" spans="1:15" ht="24.95" customHeight="1" x14ac:dyDescent="0.25">
      <c r="A14" s="395">
        <v>5</v>
      </c>
      <c r="B14" s="395" t="s">
        <v>804</v>
      </c>
      <c r="C14" s="229">
        <v>0</v>
      </c>
      <c r="D14" s="229">
        <v>0</v>
      </c>
      <c r="E14" s="229">
        <f>SUM(C14:D14)</f>
        <v>0</v>
      </c>
      <c r="F14" s="1039" t="str">
        <f t="shared" si="1"/>
        <v>NULL</v>
      </c>
      <c r="H14" s="81"/>
      <c r="I14" s="81"/>
      <c r="J14" s="81"/>
      <c r="K14" s="81"/>
      <c r="L14" s="81"/>
      <c r="M14" s="81"/>
      <c r="N14" s="81"/>
    </row>
    <row r="15" spans="1:15" ht="24.95" customHeight="1" x14ac:dyDescent="0.25">
      <c r="A15" s="395">
        <v>6</v>
      </c>
      <c r="B15" s="395" t="s">
        <v>805</v>
      </c>
      <c r="C15" s="229">
        <v>0</v>
      </c>
      <c r="D15" s="229">
        <v>0</v>
      </c>
      <c r="E15" s="229">
        <f t="shared" si="0"/>
        <v>0</v>
      </c>
      <c r="F15" s="1039" t="str">
        <f t="shared" si="1"/>
        <v>NULL</v>
      </c>
      <c r="H15" s="81"/>
      <c r="I15" s="81"/>
      <c r="J15" s="81"/>
      <c r="K15" s="81"/>
      <c r="L15" s="81"/>
      <c r="M15" s="81"/>
      <c r="N15" s="81"/>
    </row>
    <row r="16" spans="1:15" ht="24.95" customHeight="1" x14ac:dyDescent="0.25">
      <c r="A16" s="65"/>
      <c r="B16" s="65"/>
      <c r="C16" s="229"/>
      <c r="D16" s="229"/>
      <c r="E16" s="229"/>
      <c r="F16" s="211"/>
      <c r="H16" s="81"/>
      <c r="I16" s="81"/>
      <c r="J16" s="81"/>
      <c r="K16" s="81"/>
      <c r="L16" s="81"/>
      <c r="M16" s="81"/>
      <c r="N16" s="81"/>
    </row>
    <row r="17" spans="1:14" ht="24.95" customHeight="1" x14ac:dyDescent="0.25">
      <c r="A17" s="403" t="s">
        <v>476</v>
      </c>
      <c r="B17" s="404"/>
      <c r="C17" s="997">
        <f>SUM(C10:C16)</f>
        <v>0</v>
      </c>
      <c r="D17" s="1040">
        <f>SUM(D10:D16)</f>
        <v>0</v>
      </c>
      <c r="E17" s="1040">
        <f>SUM(E10:E16)</f>
        <v>0</v>
      </c>
      <c r="F17" s="1041"/>
      <c r="H17" s="81"/>
      <c r="I17" s="81"/>
      <c r="J17" s="81"/>
      <c r="K17" s="81"/>
      <c r="L17" s="81"/>
      <c r="M17" s="81"/>
      <c r="N17" s="81"/>
    </row>
    <row r="18" spans="1:14" ht="24.95" customHeight="1" x14ac:dyDescent="0.25">
      <c r="A18" s="298" t="s">
        <v>806</v>
      </c>
      <c r="B18" s="160"/>
      <c r="C18" s="1042" t="str">
        <f>IFERROR(C17/$E$17*100,"NULL")</f>
        <v>NULL</v>
      </c>
      <c r="D18" s="1042" t="str">
        <f>IFERROR(D17/$E$17*100,"NULL")</f>
        <v>NULL</v>
      </c>
      <c r="E18" s="1043"/>
      <c r="F18" s="1043"/>
      <c r="H18" s="81"/>
      <c r="I18" s="81"/>
      <c r="J18" s="81"/>
      <c r="K18" s="81"/>
      <c r="L18" s="81"/>
      <c r="M18" s="81"/>
      <c r="N18" s="81"/>
    </row>
    <row r="19" spans="1:14" ht="24.95" customHeight="1" x14ac:dyDescent="0.25">
      <c r="A19" s="403" t="s">
        <v>807</v>
      </c>
      <c r="B19" s="404"/>
      <c r="C19" s="299"/>
      <c r="D19" s="299"/>
      <c r="E19" s="299"/>
      <c r="F19" s="172">
        <v>3233</v>
      </c>
      <c r="H19" s="81"/>
      <c r="I19" s="81"/>
      <c r="J19" s="81"/>
      <c r="K19" s="81"/>
      <c r="L19" s="81"/>
      <c r="M19" s="81"/>
      <c r="N19" s="81"/>
    </row>
    <row r="20" spans="1:14" ht="24.95" customHeight="1" x14ac:dyDescent="0.25">
      <c r="A20" s="403" t="s">
        <v>808</v>
      </c>
      <c r="B20" s="404"/>
      <c r="C20" s="299"/>
      <c r="D20" s="299"/>
      <c r="E20" s="299"/>
      <c r="F20" s="172">
        <v>3033</v>
      </c>
      <c r="H20" s="81"/>
      <c r="I20" s="81"/>
      <c r="J20" s="81"/>
      <c r="K20" s="81"/>
      <c r="L20" s="81"/>
      <c r="M20" s="81"/>
      <c r="N20" s="81"/>
    </row>
    <row r="21" spans="1:14" ht="24.95" customHeight="1" thickBot="1" x14ac:dyDescent="0.3">
      <c r="A21" s="406" t="s">
        <v>809</v>
      </c>
      <c r="B21" s="407"/>
      <c r="C21" s="300"/>
      <c r="D21" s="300"/>
      <c r="E21" s="300"/>
      <c r="F21" s="974">
        <f>IFERROR(F20/F19*100,0)</f>
        <v>93.813795236622326</v>
      </c>
      <c r="H21" s="81"/>
      <c r="I21" s="81"/>
      <c r="J21" s="81"/>
      <c r="K21" s="81"/>
      <c r="L21" s="81"/>
      <c r="M21" s="81"/>
      <c r="N21" s="81"/>
    </row>
    <row r="22" spans="1:14" ht="17.25" customHeight="1" x14ac:dyDescent="0.25">
      <c r="C22" s="209"/>
      <c r="D22" s="209"/>
      <c r="E22" s="209"/>
      <c r="F22" s="209"/>
      <c r="H22" s="81"/>
      <c r="I22" s="81"/>
      <c r="J22" s="81"/>
      <c r="K22" s="81"/>
      <c r="L22" s="81"/>
      <c r="M22" s="81"/>
      <c r="N22" s="81"/>
    </row>
    <row r="23" spans="1:14" x14ac:dyDescent="0.25">
      <c r="A23" s="544" t="s">
        <v>411</v>
      </c>
    </row>
    <row r="24" spans="1:14" x14ac:dyDescent="0.25">
      <c r="A24" s="544" t="s">
        <v>810</v>
      </c>
    </row>
  </sheetData>
  <mergeCells count="6">
    <mergeCell ref="K7:M7"/>
    <mergeCell ref="A3:F3"/>
    <mergeCell ref="A7:A8"/>
    <mergeCell ref="B7:B8"/>
    <mergeCell ref="C7:F7"/>
    <mergeCell ref="H7:J7"/>
  </mergeCells>
  <printOptions horizontalCentered="1"/>
  <pageMargins left="1.41" right="0.9" top="1.1499999999999999" bottom="0.9" header="0" footer="0"/>
  <pageSetup paperSize="9" scale="87" orientation="landscape" horizontalDpi="300" verticalDpi="300" r:id="rId1"/>
  <headerFooter alignWithMargins="0"/>
  <legacy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>
    <tabColor rgb="FF92D050"/>
    <pageSetUpPr fitToPage="1"/>
  </sheetPr>
  <dimension ref="A1:G21"/>
  <sheetViews>
    <sheetView topLeftCell="C1" zoomScaleNormal="100" workbookViewId="0">
      <selection activeCell="D19" sqref="D11:F19"/>
    </sheetView>
  </sheetViews>
  <sheetFormatPr defaultColWidth="9.140625" defaultRowHeight="15" x14ac:dyDescent="0.25"/>
  <cols>
    <col min="1" max="1" width="5.7109375" style="63" customWidth="1"/>
    <col min="2" max="3" width="29.42578125" style="63" customWidth="1"/>
    <col min="4" max="4" width="26.5703125" style="63" customWidth="1"/>
    <col min="5" max="5" width="29.7109375" style="63" customWidth="1"/>
    <col min="6" max="6" width="27" style="63" customWidth="1"/>
    <col min="7" max="243" width="9.140625" style="63"/>
    <col min="244" max="244" width="5.7109375" style="63" customWidth="1"/>
    <col min="245" max="246" width="21.7109375" style="63" customWidth="1"/>
    <col min="247" max="247" width="21.85546875" style="63" customWidth="1"/>
    <col min="248" max="248" width="24.42578125" style="63" customWidth="1"/>
    <col min="249" max="249" width="23.7109375" style="63" customWidth="1"/>
    <col min="250" max="250" width="16.5703125" style="63" customWidth="1"/>
    <col min="251" max="251" width="18.28515625" style="63" customWidth="1"/>
    <col min="252" max="252" width="10.7109375" style="63" customWidth="1"/>
    <col min="253" max="253" width="11.28515625" style="63" customWidth="1"/>
    <col min="254" max="254" width="10.7109375" style="63" customWidth="1"/>
    <col min="255" max="259" width="10" style="63" customWidth="1"/>
    <col min="260" max="262" width="11.5703125" style="63" customWidth="1"/>
    <col min="263" max="499" width="9.140625" style="63"/>
    <col min="500" max="500" width="5.7109375" style="63" customWidth="1"/>
    <col min="501" max="502" width="21.7109375" style="63" customWidth="1"/>
    <col min="503" max="503" width="21.85546875" style="63" customWidth="1"/>
    <col min="504" max="504" width="24.42578125" style="63" customWidth="1"/>
    <col min="505" max="505" width="23.7109375" style="63" customWidth="1"/>
    <col min="506" max="506" width="16.5703125" style="63" customWidth="1"/>
    <col min="507" max="507" width="18.28515625" style="63" customWidth="1"/>
    <col min="508" max="508" width="10.7109375" style="63" customWidth="1"/>
    <col min="509" max="509" width="11.28515625" style="63" customWidth="1"/>
    <col min="510" max="510" width="10.7109375" style="63" customWidth="1"/>
    <col min="511" max="515" width="10" style="63" customWidth="1"/>
    <col min="516" max="518" width="11.5703125" style="63" customWidth="1"/>
    <col min="519" max="755" width="9.140625" style="63"/>
    <col min="756" max="756" width="5.7109375" style="63" customWidth="1"/>
    <col min="757" max="758" width="21.7109375" style="63" customWidth="1"/>
    <col min="759" max="759" width="21.85546875" style="63" customWidth="1"/>
    <col min="760" max="760" width="24.42578125" style="63" customWidth="1"/>
    <col min="761" max="761" width="23.7109375" style="63" customWidth="1"/>
    <col min="762" max="762" width="16.5703125" style="63" customWidth="1"/>
    <col min="763" max="763" width="18.28515625" style="63" customWidth="1"/>
    <col min="764" max="764" width="10.7109375" style="63" customWidth="1"/>
    <col min="765" max="765" width="11.28515625" style="63" customWidth="1"/>
    <col min="766" max="766" width="10.7109375" style="63" customWidth="1"/>
    <col min="767" max="771" width="10" style="63" customWidth="1"/>
    <col min="772" max="774" width="11.5703125" style="63" customWidth="1"/>
    <col min="775" max="1011" width="9.140625" style="63"/>
    <col min="1012" max="1012" width="5.7109375" style="63" customWidth="1"/>
    <col min="1013" max="1014" width="21.7109375" style="63" customWidth="1"/>
    <col min="1015" max="1015" width="21.85546875" style="63" customWidth="1"/>
    <col min="1016" max="1016" width="24.42578125" style="63" customWidth="1"/>
    <col min="1017" max="1017" width="23.7109375" style="63" customWidth="1"/>
    <col min="1018" max="1018" width="16.5703125" style="63" customWidth="1"/>
    <col min="1019" max="1019" width="18.28515625" style="63" customWidth="1"/>
    <col min="1020" max="1020" width="10.7109375" style="63" customWidth="1"/>
    <col min="1021" max="1021" width="11.28515625" style="63" customWidth="1"/>
    <col min="1022" max="1022" width="10.7109375" style="63" customWidth="1"/>
    <col min="1023" max="1027" width="10" style="63" customWidth="1"/>
    <col min="1028" max="1030" width="11.5703125" style="63" customWidth="1"/>
    <col min="1031" max="1267" width="9.140625" style="63"/>
    <col min="1268" max="1268" width="5.7109375" style="63" customWidth="1"/>
    <col min="1269" max="1270" width="21.7109375" style="63" customWidth="1"/>
    <col min="1271" max="1271" width="21.85546875" style="63" customWidth="1"/>
    <col min="1272" max="1272" width="24.42578125" style="63" customWidth="1"/>
    <col min="1273" max="1273" width="23.7109375" style="63" customWidth="1"/>
    <col min="1274" max="1274" width="16.5703125" style="63" customWidth="1"/>
    <col min="1275" max="1275" width="18.28515625" style="63" customWidth="1"/>
    <col min="1276" max="1276" width="10.7109375" style="63" customWidth="1"/>
    <col min="1277" max="1277" width="11.28515625" style="63" customWidth="1"/>
    <col min="1278" max="1278" width="10.7109375" style="63" customWidth="1"/>
    <col min="1279" max="1283" width="10" style="63" customWidth="1"/>
    <col min="1284" max="1286" width="11.5703125" style="63" customWidth="1"/>
    <col min="1287" max="1523" width="9.140625" style="63"/>
    <col min="1524" max="1524" width="5.7109375" style="63" customWidth="1"/>
    <col min="1525" max="1526" width="21.7109375" style="63" customWidth="1"/>
    <col min="1527" max="1527" width="21.85546875" style="63" customWidth="1"/>
    <col min="1528" max="1528" width="24.42578125" style="63" customWidth="1"/>
    <col min="1529" max="1529" width="23.7109375" style="63" customWidth="1"/>
    <col min="1530" max="1530" width="16.5703125" style="63" customWidth="1"/>
    <col min="1531" max="1531" width="18.28515625" style="63" customWidth="1"/>
    <col min="1532" max="1532" width="10.7109375" style="63" customWidth="1"/>
    <col min="1533" max="1533" width="11.28515625" style="63" customWidth="1"/>
    <col min="1534" max="1534" width="10.7109375" style="63" customWidth="1"/>
    <col min="1535" max="1539" width="10" style="63" customWidth="1"/>
    <col min="1540" max="1542" width="11.5703125" style="63" customWidth="1"/>
    <col min="1543" max="1779" width="9.140625" style="63"/>
    <col min="1780" max="1780" width="5.7109375" style="63" customWidth="1"/>
    <col min="1781" max="1782" width="21.7109375" style="63" customWidth="1"/>
    <col min="1783" max="1783" width="21.85546875" style="63" customWidth="1"/>
    <col min="1784" max="1784" width="24.42578125" style="63" customWidth="1"/>
    <col min="1785" max="1785" width="23.7109375" style="63" customWidth="1"/>
    <col min="1786" max="1786" width="16.5703125" style="63" customWidth="1"/>
    <col min="1787" max="1787" width="18.28515625" style="63" customWidth="1"/>
    <col min="1788" max="1788" width="10.7109375" style="63" customWidth="1"/>
    <col min="1789" max="1789" width="11.28515625" style="63" customWidth="1"/>
    <col min="1790" max="1790" width="10.7109375" style="63" customWidth="1"/>
    <col min="1791" max="1795" width="10" style="63" customWidth="1"/>
    <col min="1796" max="1798" width="11.5703125" style="63" customWidth="1"/>
    <col min="1799" max="2035" width="9.140625" style="63"/>
    <col min="2036" max="2036" width="5.7109375" style="63" customWidth="1"/>
    <col min="2037" max="2038" width="21.7109375" style="63" customWidth="1"/>
    <col min="2039" max="2039" width="21.85546875" style="63" customWidth="1"/>
    <col min="2040" max="2040" width="24.42578125" style="63" customWidth="1"/>
    <col min="2041" max="2041" width="23.7109375" style="63" customWidth="1"/>
    <col min="2042" max="2042" width="16.5703125" style="63" customWidth="1"/>
    <col min="2043" max="2043" width="18.28515625" style="63" customWidth="1"/>
    <col min="2044" max="2044" width="10.7109375" style="63" customWidth="1"/>
    <col min="2045" max="2045" width="11.28515625" style="63" customWidth="1"/>
    <col min="2046" max="2046" width="10.7109375" style="63" customWidth="1"/>
    <col min="2047" max="2051" width="10" style="63" customWidth="1"/>
    <col min="2052" max="2054" width="11.5703125" style="63" customWidth="1"/>
    <col min="2055" max="2291" width="9.140625" style="63"/>
    <col min="2292" max="2292" width="5.7109375" style="63" customWidth="1"/>
    <col min="2293" max="2294" width="21.7109375" style="63" customWidth="1"/>
    <col min="2295" max="2295" width="21.85546875" style="63" customWidth="1"/>
    <col min="2296" max="2296" width="24.42578125" style="63" customWidth="1"/>
    <col min="2297" max="2297" width="23.7109375" style="63" customWidth="1"/>
    <col min="2298" max="2298" width="16.5703125" style="63" customWidth="1"/>
    <col min="2299" max="2299" width="18.28515625" style="63" customWidth="1"/>
    <col min="2300" max="2300" width="10.7109375" style="63" customWidth="1"/>
    <col min="2301" max="2301" width="11.28515625" style="63" customWidth="1"/>
    <col min="2302" max="2302" width="10.7109375" style="63" customWidth="1"/>
    <col min="2303" max="2307" width="10" style="63" customWidth="1"/>
    <col min="2308" max="2310" width="11.5703125" style="63" customWidth="1"/>
    <col min="2311" max="2547" width="9.140625" style="63"/>
    <col min="2548" max="2548" width="5.7109375" style="63" customWidth="1"/>
    <col min="2549" max="2550" width="21.7109375" style="63" customWidth="1"/>
    <col min="2551" max="2551" width="21.85546875" style="63" customWidth="1"/>
    <col min="2552" max="2552" width="24.42578125" style="63" customWidth="1"/>
    <col min="2553" max="2553" width="23.7109375" style="63" customWidth="1"/>
    <col min="2554" max="2554" width="16.5703125" style="63" customWidth="1"/>
    <col min="2555" max="2555" width="18.28515625" style="63" customWidth="1"/>
    <col min="2556" max="2556" width="10.7109375" style="63" customWidth="1"/>
    <col min="2557" max="2557" width="11.28515625" style="63" customWidth="1"/>
    <col min="2558" max="2558" width="10.7109375" style="63" customWidth="1"/>
    <col min="2559" max="2563" width="10" style="63" customWidth="1"/>
    <col min="2564" max="2566" width="11.5703125" style="63" customWidth="1"/>
    <col min="2567" max="2803" width="9.140625" style="63"/>
    <col min="2804" max="2804" width="5.7109375" style="63" customWidth="1"/>
    <col min="2805" max="2806" width="21.7109375" style="63" customWidth="1"/>
    <col min="2807" max="2807" width="21.85546875" style="63" customWidth="1"/>
    <col min="2808" max="2808" width="24.42578125" style="63" customWidth="1"/>
    <col min="2809" max="2809" width="23.7109375" style="63" customWidth="1"/>
    <col min="2810" max="2810" width="16.5703125" style="63" customWidth="1"/>
    <col min="2811" max="2811" width="18.28515625" style="63" customWidth="1"/>
    <col min="2812" max="2812" width="10.7109375" style="63" customWidth="1"/>
    <col min="2813" max="2813" width="11.28515625" style="63" customWidth="1"/>
    <col min="2814" max="2814" width="10.7109375" style="63" customWidth="1"/>
    <col min="2815" max="2819" width="10" style="63" customWidth="1"/>
    <col min="2820" max="2822" width="11.5703125" style="63" customWidth="1"/>
    <col min="2823" max="3059" width="9.140625" style="63"/>
    <col min="3060" max="3060" width="5.7109375" style="63" customWidth="1"/>
    <col min="3061" max="3062" width="21.7109375" style="63" customWidth="1"/>
    <col min="3063" max="3063" width="21.85546875" style="63" customWidth="1"/>
    <col min="3064" max="3064" width="24.42578125" style="63" customWidth="1"/>
    <col min="3065" max="3065" width="23.7109375" style="63" customWidth="1"/>
    <col min="3066" max="3066" width="16.5703125" style="63" customWidth="1"/>
    <col min="3067" max="3067" width="18.28515625" style="63" customWidth="1"/>
    <col min="3068" max="3068" width="10.7109375" style="63" customWidth="1"/>
    <col min="3069" max="3069" width="11.28515625" style="63" customWidth="1"/>
    <col min="3070" max="3070" width="10.7109375" style="63" customWidth="1"/>
    <col min="3071" max="3075" width="10" style="63" customWidth="1"/>
    <col min="3076" max="3078" width="11.5703125" style="63" customWidth="1"/>
    <col min="3079" max="3315" width="9.140625" style="63"/>
    <col min="3316" max="3316" width="5.7109375" style="63" customWidth="1"/>
    <col min="3317" max="3318" width="21.7109375" style="63" customWidth="1"/>
    <col min="3319" max="3319" width="21.85546875" style="63" customWidth="1"/>
    <col min="3320" max="3320" width="24.42578125" style="63" customWidth="1"/>
    <col min="3321" max="3321" width="23.7109375" style="63" customWidth="1"/>
    <col min="3322" max="3322" width="16.5703125" style="63" customWidth="1"/>
    <col min="3323" max="3323" width="18.28515625" style="63" customWidth="1"/>
    <col min="3324" max="3324" width="10.7109375" style="63" customWidth="1"/>
    <col min="3325" max="3325" width="11.28515625" style="63" customWidth="1"/>
    <col min="3326" max="3326" width="10.7109375" style="63" customWidth="1"/>
    <col min="3327" max="3331" width="10" style="63" customWidth="1"/>
    <col min="3332" max="3334" width="11.5703125" style="63" customWidth="1"/>
    <col min="3335" max="3571" width="9.140625" style="63"/>
    <col min="3572" max="3572" width="5.7109375" style="63" customWidth="1"/>
    <col min="3573" max="3574" width="21.7109375" style="63" customWidth="1"/>
    <col min="3575" max="3575" width="21.85546875" style="63" customWidth="1"/>
    <col min="3576" max="3576" width="24.42578125" style="63" customWidth="1"/>
    <col min="3577" max="3577" width="23.7109375" style="63" customWidth="1"/>
    <col min="3578" max="3578" width="16.5703125" style="63" customWidth="1"/>
    <col min="3579" max="3579" width="18.28515625" style="63" customWidth="1"/>
    <col min="3580" max="3580" width="10.7109375" style="63" customWidth="1"/>
    <col min="3581" max="3581" width="11.28515625" style="63" customWidth="1"/>
    <col min="3582" max="3582" width="10.7109375" style="63" customWidth="1"/>
    <col min="3583" max="3587" width="10" style="63" customWidth="1"/>
    <col min="3588" max="3590" width="11.5703125" style="63" customWidth="1"/>
    <col min="3591" max="3827" width="9.140625" style="63"/>
    <col min="3828" max="3828" width="5.7109375" style="63" customWidth="1"/>
    <col min="3829" max="3830" width="21.7109375" style="63" customWidth="1"/>
    <col min="3831" max="3831" width="21.85546875" style="63" customWidth="1"/>
    <col min="3832" max="3832" width="24.42578125" style="63" customWidth="1"/>
    <col min="3833" max="3833" width="23.7109375" style="63" customWidth="1"/>
    <col min="3834" max="3834" width="16.5703125" style="63" customWidth="1"/>
    <col min="3835" max="3835" width="18.28515625" style="63" customWidth="1"/>
    <col min="3836" max="3836" width="10.7109375" style="63" customWidth="1"/>
    <col min="3837" max="3837" width="11.28515625" style="63" customWidth="1"/>
    <col min="3838" max="3838" width="10.7109375" style="63" customWidth="1"/>
    <col min="3839" max="3843" width="10" style="63" customWidth="1"/>
    <col min="3844" max="3846" width="11.5703125" style="63" customWidth="1"/>
    <col min="3847" max="4083" width="9.140625" style="63"/>
    <col min="4084" max="4084" width="5.7109375" style="63" customWidth="1"/>
    <col min="4085" max="4086" width="21.7109375" style="63" customWidth="1"/>
    <col min="4087" max="4087" width="21.85546875" style="63" customWidth="1"/>
    <col min="4088" max="4088" width="24.42578125" style="63" customWidth="1"/>
    <col min="4089" max="4089" width="23.7109375" style="63" customWidth="1"/>
    <col min="4090" max="4090" width="16.5703125" style="63" customWidth="1"/>
    <col min="4091" max="4091" width="18.28515625" style="63" customWidth="1"/>
    <col min="4092" max="4092" width="10.7109375" style="63" customWidth="1"/>
    <col min="4093" max="4093" width="11.28515625" style="63" customWidth="1"/>
    <col min="4094" max="4094" width="10.7109375" style="63" customWidth="1"/>
    <col min="4095" max="4099" width="10" style="63" customWidth="1"/>
    <col min="4100" max="4102" width="11.5703125" style="63" customWidth="1"/>
    <col min="4103" max="4339" width="9.140625" style="63"/>
    <col min="4340" max="4340" width="5.7109375" style="63" customWidth="1"/>
    <col min="4341" max="4342" width="21.7109375" style="63" customWidth="1"/>
    <col min="4343" max="4343" width="21.85546875" style="63" customWidth="1"/>
    <col min="4344" max="4344" width="24.42578125" style="63" customWidth="1"/>
    <col min="4345" max="4345" width="23.7109375" style="63" customWidth="1"/>
    <col min="4346" max="4346" width="16.5703125" style="63" customWidth="1"/>
    <col min="4347" max="4347" width="18.28515625" style="63" customWidth="1"/>
    <col min="4348" max="4348" width="10.7109375" style="63" customWidth="1"/>
    <col min="4349" max="4349" width="11.28515625" style="63" customWidth="1"/>
    <col min="4350" max="4350" width="10.7109375" style="63" customWidth="1"/>
    <col min="4351" max="4355" width="10" style="63" customWidth="1"/>
    <col min="4356" max="4358" width="11.5703125" style="63" customWidth="1"/>
    <col min="4359" max="4595" width="9.140625" style="63"/>
    <col min="4596" max="4596" width="5.7109375" style="63" customWidth="1"/>
    <col min="4597" max="4598" width="21.7109375" style="63" customWidth="1"/>
    <col min="4599" max="4599" width="21.85546875" style="63" customWidth="1"/>
    <col min="4600" max="4600" width="24.42578125" style="63" customWidth="1"/>
    <col min="4601" max="4601" width="23.7109375" style="63" customWidth="1"/>
    <col min="4602" max="4602" width="16.5703125" style="63" customWidth="1"/>
    <col min="4603" max="4603" width="18.28515625" style="63" customWidth="1"/>
    <col min="4604" max="4604" width="10.7109375" style="63" customWidth="1"/>
    <col min="4605" max="4605" width="11.28515625" style="63" customWidth="1"/>
    <col min="4606" max="4606" width="10.7109375" style="63" customWidth="1"/>
    <col min="4607" max="4611" width="10" style="63" customWidth="1"/>
    <col min="4612" max="4614" width="11.5703125" style="63" customWidth="1"/>
    <col min="4615" max="4851" width="9.140625" style="63"/>
    <col min="4852" max="4852" width="5.7109375" style="63" customWidth="1"/>
    <col min="4853" max="4854" width="21.7109375" style="63" customWidth="1"/>
    <col min="4855" max="4855" width="21.85546875" style="63" customWidth="1"/>
    <col min="4856" max="4856" width="24.42578125" style="63" customWidth="1"/>
    <col min="4857" max="4857" width="23.7109375" style="63" customWidth="1"/>
    <col min="4858" max="4858" width="16.5703125" style="63" customWidth="1"/>
    <col min="4859" max="4859" width="18.28515625" style="63" customWidth="1"/>
    <col min="4860" max="4860" width="10.7109375" style="63" customWidth="1"/>
    <col min="4861" max="4861" width="11.28515625" style="63" customWidth="1"/>
    <col min="4862" max="4862" width="10.7109375" style="63" customWidth="1"/>
    <col min="4863" max="4867" width="10" style="63" customWidth="1"/>
    <col min="4868" max="4870" width="11.5703125" style="63" customWidth="1"/>
    <col min="4871" max="5107" width="9.140625" style="63"/>
    <col min="5108" max="5108" width="5.7109375" style="63" customWidth="1"/>
    <col min="5109" max="5110" width="21.7109375" style="63" customWidth="1"/>
    <col min="5111" max="5111" width="21.85546875" style="63" customWidth="1"/>
    <col min="5112" max="5112" width="24.42578125" style="63" customWidth="1"/>
    <col min="5113" max="5113" width="23.7109375" style="63" customWidth="1"/>
    <col min="5114" max="5114" width="16.5703125" style="63" customWidth="1"/>
    <col min="5115" max="5115" width="18.28515625" style="63" customWidth="1"/>
    <col min="5116" max="5116" width="10.7109375" style="63" customWidth="1"/>
    <col min="5117" max="5117" width="11.28515625" style="63" customWidth="1"/>
    <col min="5118" max="5118" width="10.7109375" style="63" customWidth="1"/>
    <col min="5119" max="5123" width="10" style="63" customWidth="1"/>
    <col min="5124" max="5126" width="11.5703125" style="63" customWidth="1"/>
    <col min="5127" max="5363" width="9.140625" style="63"/>
    <col min="5364" max="5364" width="5.7109375" style="63" customWidth="1"/>
    <col min="5365" max="5366" width="21.7109375" style="63" customWidth="1"/>
    <col min="5367" max="5367" width="21.85546875" style="63" customWidth="1"/>
    <col min="5368" max="5368" width="24.42578125" style="63" customWidth="1"/>
    <col min="5369" max="5369" width="23.7109375" style="63" customWidth="1"/>
    <col min="5370" max="5370" width="16.5703125" style="63" customWidth="1"/>
    <col min="5371" max="5371" width="18.28515625" style="63" customWidth="1"/>
    <col min="5372" max="5372" width="10.7109375" style="63" customWidth="1"/>
    <col min="5373" max="5373" width="11.28515625" style="63" customWidth="1"/>
    <col min="5374" max="5374" width="10.7109375" style="63" customWidth="1"/>
    <col min="5375" max="5379" width="10" style="63" customWidth="1"/>
    <col min="5380" max="5382" width="11.5703125" style="63" customWidth="1"/>
    <col min="5383" max="5619" width="9.140625" style="63"/>
    <col min="5620" max="5620" width="5.7109375" style="63" customWidth="1"/>
    <col min="5621" max="5622" width="21.7109375" style="63" customWidth="1"/>
    <col min="5623" max="5623" width="21.85546875" style="63" customWidth="1"/>
    <col min="5624" max="5624" width="24.42578125" style="63" customWidth="1"/>
    <col min="5625" max="5625" width="23.7109375" style="63" customWidth="1"/>
    <col min="5626" max="5626" width="16.5703125" style="63" customWidth="1"/>
    <col min="5627" max="5627" width="18.28515625" style="63" customWidth="1"/>
    <col min="5628" max="5628" width="10.7109375" style="63" customWidth="1"/>
    <col min="5629" max="5629" width="11.28515625" style="63" customWidth="1"/>
    <col min="5630" max="5630" width="10.7109375" style="63" customWidth="1"/>
    <col min="5631" max="5635" width="10" style="63" customWidth="1"/>
    <col min="5636" max="5638" width="11.5703125" style="63" customWidth="1"/>
    <col min="5639" max="5875" width="9.140625" style="63"/>
    <col min="5876" max="5876" width="5.7109375" style="63" customWidth="1"/>
    <col min="5877" max="5878" width="21.7109375" style="63" customWidth="1"/>
    <col min="5879" max="5879" width="21.85546875" style="63" customWidth="1"/>
    <col min="5880" max="5880" width="24.42578125" style="63" customWidth="1"/>
    <col min="5881" max="5881" width="23.7109375" style="63" customWidth="1"/>
    <col min="5882" max="5882" width="16.5703125" style="63" customWidth="1"/>
    <col min="5883" max="5883" width="18.28515625" style="63" customWidth="1"/>
    <col min="5884" max="5884" width="10.7109375" style="63" customWidth="1"/>
    <col min="5885" max="5885" width="11.28515625" style="63" customWidth="1"/>
    <col min="5886" max="5886" width="10.7109375" style="63" customWidth="1"/>
    <col min="5887" max="5891" width="10" style="63" customWidth="1"/>
    <col min="5892" max="5894" width="11.5703125" style="63" customWidth="1"/>
    <col min="5895" max="6131" width="9.140625" style="63"/>
    <col min="6132" max="6132" width="5.7109375" style="63" customWidth="1"/>
    <col min="6133" max="6134" width="21.7109375" style="63" customWidth="1"/>
    <col min="6135" max="6135" width="21.85546875" style="63" customWidth="1"/>
    <col min="6136" max="6136" width="24.42578125" style="63" customWidth="1"/>
    <col min="6137" max="6137" width="23.7109375" style="63" customWidth="1"/>
    <col min="6138" max="6138" width="16.5703125" style="63" customWidth="1"/>
    <col min="6139" max="6139" width="18.28515625" style="63" customWidth="1"/>
    <col min="6140" max="6140" width="10.7109375" style="63" customWidth="1"/>
    <col min="6141" max="6141" width="11.28515625" style="63" customWidth="1"/>
    <col min="6142" max="6142" width="10.7109375" style="63" customWidth="1"/>
    <col min="6143" max="6147" width="10" style="63" customWidth="1"/>
    <col min="6148" max="6150" width="11.5703125" style="63" customWidth="1"/>
    <col min="6151" max="6387" width="9.140625" style="63"/>
    <col min="6388" max="6388" width="5.7109375" style="63" customWidth="1"/>
    <col min="6389" max="6390" width="21.7109375" style="63" customWidth="1"/>
    <col min="6391" max="6391" width="21.85546875" style="63" customWidth="1"/>
    <col min="6392" max="6392" width="24.42578125" style="63" customWidth="1"/>
    <col min="6393" max="6393" width="23.7109375" style="63" customWidth="1"/>
    <col min="6394" max="6394" width="16.5703125" style="63" customWidth="1"/>
    <col min="6395" max="6395" width="18.28515625" style="63" customWidth="1"/>
    <col min="6396" max="6396" width="10.7109375" style="63" customWidth="1"/>
    <col min="6397" max="6397" width="11.28515625" style="63" customWidth="1"/>
    <col min="6398" max="6398" width="10.7109375" style="63" customWidth="1"/>
    <col min="6399" max="6403" width="10" style="63" customWidth="1"/>
    <col min="6404" max="6406" width="11.5703125" style="63" customWidth="1"/>
    <col min="6407" max="6643" width="9.140625" style="63"/>
    <col min="6644" max="6644" width="5.7109375" style="63" customWidth="1"/>
    <col min="6645" max="6646" width="21.7109375" style="63" customWidth="1"/>
    <col min="6647" max="6647" width="21.85546875" style="63" customWidth="1"/>
    <col min="6648" max="6648" width="24.42578125" style="63" customWidth="1"/>
    <col min="6649" max="6649" width="23.7109375" style="63" customWidth="1"/>
    <col min="6650" max="6650" width="16.5703125" style="63" customWidth="1"/>
    <col min="6651" max="6651" width="18.28515625" style="63" customWidth="1"/>
    <col min="6652" max="6652" width="10.7109375" style="63" customWidth="1"/>
    <col min="6653" max="6653" width="11.28515625" style="63" customWidth="1"/>
    <col min="6654" max="6654" width="10.7109375" style="63" customWidth="1"/>
    <col min="6655" max="6659" width="10" style="63" customWidth="1"/>
    <col min="6660" max="6662" width="11.5703125" style="63" customWidth="1"/>
    <col min="6663" max="6899" width="9.140625" style="63"/>
    <col min="6900" max="6900" width="5.7109375" style="63" customWidth="1"/>
    <col min="6901" max="6902" width="21.7109375" style="63" customWidth="1"/>
    <col min="6903" max="6903" width="21.85546875" style="63" customWidth="1"/>
    <col min="6904" max="6904" width="24.42578125" style="63" customWidth="1"/>
    <col min="6905" max="6905" width="23.7109375" style="63" customWidth="1"/>
    <col min="6906" max="6906" width="16.5703125" style="63" customWidth="1"/>
    <col min="6907" max="6907" width="18.28515625" style="63" customWidth="1"/>
    <col min="6908" max="6908" width="10.7109375" style="63" customWidth="1"/>
    <col min="6909" max="6909" width="11.28515625" style="63" customWidth="1"/>
    <col min="6910" max="6910" width="10.7109375" style="63" customWidth="1"/>
    <col min="6911" max="6915" width="10" style="63" customWidth="1"/>
    <col min="6916" max="6918" width="11.5703125" style="63" customWidth="1"/>
    <col min="6919" max="7155" width="9.140625" style="63"/>
    <col min="7156" max="7156" width="5.7109375" style="63" customWidth="1"/>
    <col min="7157" max="7158" width="21.7109375" style="63" customWidth="1"/>
    <col min="7159" max="7159" width="21.85546875" style="63" customWidth="1"/>
    <col min="7160" max="7160" width="24.42578125" style="63" customWidth="1"/>
    <col min="7161" max="7161" width="23.7109375" style="63" customWidth="1"/>
    <col min="7162" max="7162" width="16.5703125" style="63" customWidth="1"/>
    <col min="7163" max="7163" width="18.28515625" style="63" customWidth="1"/>
    <col min="7164" max="7164" width="10.7109375" style="63" customWidth="1"/>
    <col min="7165" max="7165" width="11.28515625" style="63" customWidth="1"/>
    <col min="7166" max="7166" width="10.7109375" style="63" customWidth="1"/>
    <col min="7167" max="7171" width="10" style="63" customWidth="1"/>
    <col min="7172" max="7174" width="11.5703125" style="63" customWidth="1"/>
    <col min="7175" max="7411" width="9.140625" style="63"/>
    <col min="7412" max="7412" width="5.7109375" style="63" customWidth="1"/>
    <col min="7413" max="7414" width="21.7109375" style="63" customWidth="1"/>
    <col min="7415" max="7415" width="21.85546875" style="63" customWidth="1"/>
    <col min="7416" max="7416" width="24.42578125" style="63" customWidth="1"/>
    <col min="7417" max="7417" width="23.7109375" style="63" customWidth="1"/>
    <col min="7418" max="7418" width="16.5703125" style="63" customWidth="1"/>
    <col min="7419" max="7419" width="18.28515625" style="63" customWidth="1"/>
    <col min="7420" max="7420" width="10.7109375" style="63" customWidth="1"/>
    <col min="7421" max="7421" width="11.28515625" style="63" customWidth="1"/>
    <col min="7422" max="7422" width="10.7109375" style="63" customWidth="1"/>
    <col min="7423" max="7427" width="10" style="63" customWidth="1"/>
    <col min="7428" max="7430" width="11.5703125" style="63" customWidth="1"/>
    <col min="7431" max="7667" width="9.140625" style="63"/>
    <col min="7668" max="7668" width="5.7109375" style="63" customWidth="1"/>
    <col min="7669" max="7670" width="21.7109375" style="63" customWidth="1"/>
    <col min="7671" max="7671" width="21.85546875" style="63" customWidth="1"/>
    <col min="7672" max="7672" width="24.42578125" style="63" customWidth="1"/>
    <col min="7673" max="7673" width="23.7109375" style="63" customWidth="1"/>
    <col min="7674" max="7674" width="16.5703125" style="63" customWidth="1"/>
    <col min="7675" max="7675" width="18.28515625" style="63" customWidth="1"/>
    <col min="7676" max="7676" width="10.7109375" style="63" customWidth="1"/>
    <col min="7677" max="7677" width="11.28515625" style="63" customWidth="1"/>
    <col min="7678" max="7678" width="10.7109375" style="63" customWidth="1"/>
    <col min="7679" max="7683" width="10" style="63" customWidth="1"/>
    <col min="7684" max="7686" width="11.5703125" style="63" customWidth="1"/>
    <col min="7687" max="7923" width="9.140625" style="63"/>
    <col min="7924" max="7924" width="5.7109375" style="63" customWidth="1"/>
    <col min="7925" max="7926" width="21.7109375" style="63" customWidth="1"/>
    <col min="7927" max="7927" width="21.85546875" style="63" customWidth="1"/>
    <col min="7928" max="7928" width="24.42578125" style="63" customWidth="1"/>
    <col min="7929" max="7929" width="23.7109375" style="63" customWidth="1"/>
    <col min="7930" max="7930" width="16.5703125" style="63" customWidth="1"/>
    <col min="7931" max="7931" width="18.28515625" style="63" customWidth="1"/>
    <col min="7932" max="7932" width="10.7109375" style="63" customWidth="1"/>
    <col min="7933" max="7933" width="11.28515625" style="63" customWidth="1"/>
    <col min="7934" max="7934" width="10.7109375" style="63" customWidth="1"/>
    <col min="7935" max="7939" width="10" style="63" customWidth="1"/>
    <col min="7940" max="7942" width="11.5703125" style="63" customWidth="1"/>
    <col min="7943" max="8179" width="9.140625" style="63"/>
    <col min="8180" max="8180" width="5.7109375" style="63" customWidth="1"/>
    <col min="8181" max="8182" width="21.7109375" style="63" customWidth="1"/>
    <col min="8183" max="8183" width="21.85546875" style="63" customWidth="1"/>
    <col min="8184" max="8184" width="24.42578125" style="63" customWidth="1"/>
    <col min="8185" max="8185" width="23.7109375" style="63" customWidth="1"/>
    <col min="8186" max="8186" width="16.5703125" style="63" customWidth="1"/>
    <col min="8187" max="8187" width="18.28515625" style="63" customWidth="1"/>
    <col min="8188" max="8188" width="10.7109375" style="63" customWidth="1"/>
    <col min="8189" max="8189" width="11.28515625" style="63" customWidth="1"/>
    <col min="8190" max="8190" width="10.7109375" style="63" customWidth="1"/>
    <col min="8191" max="8195" width="10" style="63" customWidth="1"/>
    <col min="8196" max="8198" width="11.5703125" style="63" customWidth="1"/>
    <col min="8199" max="8435" width="9.140625" style="63"/>
    <col min="8436" max="8436" width="5.7109375" style="63" customWidth="1"/>
    <col min="8437" max="8438" width="21.7109375" style="63" customWidth="1"/>
    <col min="8439" max="8439" width="21.85546875" style="63" customWidth="1"/>
    <col min="8440" max="8440" width="24.42578125" style="63" customWidth="1"/>
    <col min="8441" max="8441" width="23.7109375" style="63" customWidth="1"/>
    <col min="8442" max="8442" width="16.5703125" style="63" customWidth="1"/>
    <col min="8443" max="8443" width="18.28515625" style="63" customWidth="1"/>
    <col min="8444" max="8444" width="10.7109375" style="63" customWidth="1"/>
    <col min="8445" max="8445" width="11.28515625" style="63" customWidth="1"/>
    <col min="8446" max="8446" width="10.7109375" style="63" customWidth="1"/>
    <col min="8447" max="8451" width="10" style="63" customWidth="1"/>
    <col min="8452" max="8454" width="11.5703125" style="63" customWidth="1"/>
    <col min="8455" max="8691" width="9.140625" style="63"/>
    <col min="8692" max="8692" width="5.7109375" style="63" customWidth="1"/>
    <col min="8693" max="8694" width="21.7109375" style="63" customWidth="1"/>
    <col min="8695" max="8695" width="21.85546875" style="63" customWidth="1"/>
    <col min="8696" max="8696" width="24.42578125" style="63" customWidth="1"/>
    <col min="8697" max="8697" width="23.7109375" style="63" customWidth="1"/>
    <col min="8698" max="8698" width="16.5703125" style="63" customWidth="1"/>
    <col min="8699" max="8699" width="18.28515625" style="63" customWidth="1"/>
    <col min="8700" max="8700" width="10.7109375" style="63" customWidth="1"/>
    <col min="8701" max="8701" width="11.28515625" style="63" customWidth="1"/>
    <col min="8702" max="8702" width="10.7109375" style="63" customWidth="1"/>
    <col min="8703" max="8707" width="10" style="63" customWidth="1"/>
    <col min="8708" max="8710" width="11.5703125" style="63" customWidth="1"/>
    <col min="8711" max="8947" width="9.140625" style="63"/>
    <col min="8948" max="8948" width="5.7109375" style="63" customWidth="1"/>
    <col min="8949" max="8950" width="21.7109375" style="63" customWidth="1"/>
    <col min="8951" max="8951" width="21.85546875" style="63" customWidth="1"/>
    <col min="8952" max="8952" width="24.42578125" style="63" customWidth="1"/>
    <col min="8953" max="8953" width="23.7109375" style="63" customWidth="1"/>
    <col min="8954" max="8954" width="16.5703125" style="63" customWidth="1"/>
    <col min="8955" max="8955" width="18.28515625" style="63" customWidth="1"/>
    <col min="8956" max="8956" width="10.7109375" style="63" customWidth="1"/>
    <col min="8957" max="8957" width="11.28515625" style="63" customWidth="1"/>
    <col min="8958" max="8958" width="10.7109375" style="63" customWidth="1"/>
    <col min="8959" max="8963" width="10" style="63" customWidth="1"/>
    <col min="8964" max="8966" width="11.5703125" style="63" customWidth="1"/>
    <col min="8967" max="9203" width="9.140625" style="63"/>
    <col min="9204" max="9204" width="5.7109375" style="63" customWidth="1"/>
    <col min="9205" max="9206" width="21.7109375" style="63" customWidth="1"/>
    <col min="9207" max="9207" width="21.85546875" style="63" customWidth="1"/>
    <col min="9208" max="9208" width="24.42578125" style="63" customWidth="1"/>
    <col min="9209" max="9209" width="23.7109375" style="63" customWidth="1"/>
    <col min="9210" max="9210" width="16.5703125" style="63" customWidth="1"/>
    <col min="9211" max="9211" width="18.28515625" style="63" customWidth="1"/>
    <col min="9212" max="9212" width="10.7109375" style="63" customWidth="1"/>
    <col min="9213" max="9213" width="11.28515625" style="63" customWidth="1"/>
    <col min="9214" max="9214" width="10.7109375" style="63" customWidth="1"/>
    <col min="9215" max="9219" width="10" style="63" customWidth="1"/>
    <col min="9220" max="9222" width="11.5703125" style="63" customWidth="1"/>
    <col min="9223" max="9459" width="9.140625" style="63"/>
    <col min="9460" max="9460" width="5.7109375" style="63" customWidth="1"/>
    <col min="9461" max="9462" width="21.7109375" style="63" customWidth="1"/>
    <col min="9463" max="9463" width="21.85546875" style="63" customWidth="1"/>
    <col min="9464" max="9464" width="24.42578125" style="63" customWidth="1"/>
    <col min="9465" max="9465" width="23.7109375" style="63" customWidth="1"/>
    <col min="9466" max="9466" width="16.5703125" style="63" customWidth="1"/>
    <col min="9467" max="9467" width="18.28515625" style="63" customWidth="1"/>
    <col min="9468" max="9468" width="10.7109375" style="63" customWidth="1"/>
    <col min="9469" max="9469" width="11.28515625" style="63" customWidth="1"/>
    <col min="9470" max="9470" width="10.7109375" style="63" customWidth="1"/>
    <col min="9471" max="9475" width="10" style="63" customWidth="1"/>
    <col min="9476" max="9478" width="11.5703125" style="63" customWidth="1"/>
    <col min="9479" max="9715" width="9.140625" style="63"/>
    <col min="9716" max="9716" width="5.7109375" style="63" customWidth="1"/>
    <col min="9717" max="9718" width="21.7109375" style="63" customWidth="1"/>
    <col min="9719" max="9719" width="21.85546875" style="63" customWidth="1"/>
    <col min="9720" max="9720" width="24.42578125" style="63" customWidth="1"/>
    <col min="9721" max="9721" width="23.7109375" style="63" customWidth="1"/>
    <col min="9722" max="9722" width="16.5703125" style="63" customWidth="1"/>
    <col min="9723" max="9723" width="18.28515625" style="63" customWidth="1"/>
    <col min="9724" max="9724" width="10.7109375" style="63" customWidth="1"/>
    <col min="9725" max="9725" width="11.28515625" style="63" customWidth="1"/>
    <col min="9726" max="9726" width="10.7109375" style="63" customWidth="1"/>
    <col min="9727" max="9731" width="10" style="63" customWidth="1"/>
    <col min="9732" max="9734" width="11.5703125" style="63" customWidth="1"/>
    <col min="9735" max="9971" width="9.140625" style="63"/>
    <col min="9972" max="9972" width="5.7109375" style="63" customWidth="1"/>
    <col min="9973" max="9974" width="21.7109375" style="63" customWidth="1"/>
    <col min="9975" max="9975" width="21.85546875" style="63" customWidth="1"/>
    <col min="9976" max="9976" width="24.42578125" style="63" customWidth="1"/>
    <col min="9977" max="9977" width="23.7109375" style="63" customWidth="1"/>
    <col min="9978" max="9978" width="16.5703125" style="63" customWidth="1"/>
    <col min="9979" max="9979" width="18.28515625" style="63" customWidth="1"/>
    <col min="9980" max="9980" width="10.7109375" style="63" customWidth="1"/>
    <col min="9981" max="9981" width="11.28515625" style="63" customWidth="1"/>
    <col min="9982" max="9982" width="10.7109375" style="63" customWidth="1"/>
    <col min="9983" max="9987" width="10" style="63" customWidth="1"/>
    <col min="9988" max="9990" width="11.5703125" style="63" customWidth="1"/>
    <col min="9991" max="10227" width="9.140625" style="63"/>
    <col min="10228" max="10228" width="5.7109375" style="63" customWidth="1"/>
    <col min="10229" max="10230" width="21.7109375" style="63" customWidth="1"/>
    <col min="10231" max="10231" width="21.85546875" style="63" customWidth="1"/>
    <col min="10232" max="10232" width="24.42578125" style="63" customWidth="1"/>
    <col min="10233" max="10233" width="23.7109375" style="63" customWidth="1"/>
    <col min="10234" max="10234" width="16.5703125" style="63" customWidth="1"/>
    <col min="10235" max="10235" width="18.28515625" style="63" customWidth="1"/>
    <col min="10236" max="10236" width="10.7109375" style="63" customWidth="1"/>
    <col min="10237" max="10237" width="11.28515625" style="63" customWidth="1"/>
    <col min="10238" max="10238" width="10.7109375" style="63" customWidth="1"/>
    <col min="10239" max="10243" width="10" style="63" customWidth="1"/>
    <col min="10244" max="10246" width="11.5703125" style="63" customWidth="1"/>
    <col min="10247" max="10483" width="9.140625" style="63"/>
    <col min="10484" max="10484" width="5.7109375" style="63" customWidth="1"/>
    <col min="10485" max="10486" width="21.7109375" style="63" customWidth="1"/>
    <col min="10487" max="10487" width="21.85546875" style="63" customWidth="1"/>
    <col min="10488" max="10488" width="24.42578125" style="63" customWidth="1"/>
    <col min="10489" max="10489" width="23.7109375" style="63" customWidth="1"/>
    <col min="10490" max="10490" width="16.5703125" style="63" customWidth="1"/>
    <col min="10491" max="10491" width="18.28515625" style="63" customWidth="1"/>
    <col min="10492" max="10492" width="10.7109375" style="63" customWidth="1"/>
    <col min="10493" max="10493" width="11.28515625" style="63" customWidth="1"/>
    <col min="10494" max="10494" width="10.7109375" style="63" customWidth="1"/>
    <col min="10495" max="10499" width="10" style="63" customWidth="1"/>
    <col min="10500" max="10502" width="11.5703125" style="63" customWidth="1"/>
    <col min="10503" max="10739" width="9.140625" style="63"/>
    <col min="10740" max="10740" width="5.7109375" style="63" customWidth="1"/>
    <col min="10741" max="10742" width="21.7109375" style="63" customWidth="1"/>
    <col min="10743" max="10743" width="21.85546875" style="63" customWidth="1"/>
    <col min="10744" max="10744" width="24.42578125" style="63" customWidth="1"/>
    <col min="10745" max="10745" width="23.7109375" style="63" customWidth="1"/>
    <col min="10746" max="10746" width="16.5703125" style="63" customWidth="1"/>
    <col min="10747" max="10747" width="18.28515625" style="63" customWidth="1"/>
    <col min="10748" max="10748" width="10.7109375" style="63" customWidth="1"/>
    <col min="10749" max="10749" width="11.28515625" style="63" customWidth="1"/>
    <col min="10750" max="10750" width="10.7109375" style="63" customWidth="1"/>
    <col min="10751" max="10755" width="10" style="63" customWidth="1"/>
    <col min="10756" max="10758" width="11.5703125" style="63" customWidth="1"/>
    <col min="10759" max="10995" width="9.140625" style="63"/>
    <col min="10996" max="10996" width="5.7109375" style="63" customWidth="1"/>
    <col min="10997" max="10998" width="21.7109375" style="63" customWidth="1"/>
    <col min="10999" max="10999" width="21.85546875" style="63" customWidth="1"/>
    <col min="11000" max="11000" width="24.42578125" style="63" customWidth="1"/>
    <col min="11001" max="11001" width="23.7109375" style="63" customWidth="1"/>
    <col min="11002" max="11002" width="16.5703125" style="63" customWidth="1"/>
    <col min="11003" max="11003" width="18.28515625" style="63" customWidth="1"/>
    <col min="11004" max="11004" width="10.7109375" style="63" customWidth="1"/>
    <col min="11005" max="11005" width="11.28515625" style="63" customWidth="1"/>
    <col min="11006" max="11006" width="10.7109375" style="63" customWidth="1"/>
    <col min="11007" max="11011" width="10" style="63" customWidth="1"/>
    <col min="11012" max="11014" width="11.5703125" style="63" customWidth="1"/>
    <col min="11015" max="11251" width="9.140625" style="63"/>
    <col min="11252" max="11252" width="5.7109375" style="63" customWidth="1"/>
    <col min="11253" max="11254" width="21.7109375" style="63" customWidth="1"/>
    <col min="11255" max="11255" width="21.85546875" style="63" customWidth="1"/>
    <col min="11256" max="11256" width="24.42578125" style="63" customWidth="1"/>
    <col min="11257" max="11257" width="23.7109375" style="63" customWidth="1"/>
    <col min="11258" max="11258" width="16.5703125" style="63" customWidth="1"/>
    <col min="11259" max="11259" width="18.28515625" style="63" customWidth="1"/>
    <col min="11260" max="11260" width="10.7109375" style="63" customWidth="1"/>
    <col min="11261" max="11261" width="11.28515625" style="63" customWidth="1"/>
    <col min="11262" max="11262" width="10.7109375" style="63" customWidth="1"/>
    <col min="11263" max="11267" width="10" style="63" customWidth="1"/>
    <col min="11268" max="11270" width="11.5703125" style="63" customWidth="1"/>
    <col min="11271" max="11507" width="9.140625" style="63"/>
    <col min="11508" max="11508" width="5.7109375" style="63" customWidth="1"/>
    <col min="11509" max="11510" width="21.7109375" style="63" customWidth="1"/>
    <col min="11511" max="11511" width="21.85546875" style="63" customWidth="1"/>
    <col min="11512" max="11512" width="24.42578125" style="63" customWidth="1"/>
    <col min="11513" max="11513" width="23.7109375" style="63" customWidth="1"/>
    <col min="11514" max="11514" width="16.5703125" style="63" customWidth="1"/>
    <col min="11515" max="11515" width="18.28515625" style="63" customWidth="1"/>
    <col min="11516" max="11516" width="10.7109375" style="63" customWidth="1"/>
    <col min="11517" max="11517" width="11.28515625" style="63" customWidth="1"/>
    <col min="11518" max="11518" width="10.7109375" style="63" customWidth="1"/>
    <col min="11519" max="11523" width="10" style="63" customWidth="1"/>
    <col min="11524" max="11526" width="11.5703125" style="63" customWidth="1"/>
    <col min="11527" max="11763" width="9.140625" style="63"/>
    <col min="11764" max="11764" width="5.7109375" style="63" customWidth="1"/>
    <col min="11765" max="11766" width="21.7109375" style="63" customWidth="1"/>
    <col min="11767" max="11767" width="21.85546875" style="63" customWidth="1"/>
    <col min="11768" max="11768" width="24.42578125" style="63" customWidth="1"/>
    <col min="11769" max="11769" width="23.7109375" style="63" customWidth="1"/>
    <col min="11770" max="11770" width="16.5703125" style="63" customWidth="1"/>
    <col min="11771" max="11771" width="18.28515625" style="63" customWidth="1"/>
    <col min="11772" max="11772" width="10.7109375" style="63" customWidth="1"/>
    <col min="11773" max="11773" width="11.28515625" style="63" customWidth="1"/>
    <col min="11774" max="11774" width="10.7109375" style="63" customWidth="1"/>
    <col min="11775" max="11779" width="10" style="63" customWidth="1"/>
    <col min="11780" max="11782" width="11.5703125" style="63" customWidth="1"/>
    <col min="11783" max="12019" width="9.140625" style="63"/>
    <col min="12020" max="12020" width="5.7109375" style="63" customWidth="1"/>
    <col min="12021" max="12022" width="21.7109375" style="63" customWidth="1"/>
    <col min="12023" max="12023" width="21.85546875" style="63" customWidth="1"/>
    <col min="12024" max="12024" width="24.42578125" style="63" customWidth="1"/>
    <col min="12025" max="12025" width="23.7109375" style="63" customWidth="1"/>
    <col min="12026" max="12026" width="16.5703125" style="63" customWidth="1"/>
    <col min="12027" max="12027" width="18.28515625" style="63" customWidth="1"/>
    <col min="12028" max="12028" width="10.7109375" style="63" customWidth="1"/>
    <col min="12029" max="12029" width="11.28515625" style="63" customWidth="1"/>
    <col min="12030" max="12030" width="10.7109375" style="63" customWidth="1"/>
    <col min="12031" max="12035" width="10" style="63" customWidth="1"/>
    <col min="12036" max="12038" width="11.5703125" style="63" customWidth="1"/>
    <col min="12039" max="12275" width="9.140625" style="63"/>
    <col min="12276" max="12276" width="5.7109375" style="63" customWidth="1"/>
    <col min="12277" max="12278" width="21.7109375" style="63" customWidth="1"/>
    <col min="12279" max="12279" width="21.85546875" style="63" customWidth="1"/>
    <col min="12280" max="12280" width="24.42578125" style="63" customWidth="1"/>
    <col min="12281" max="12281" width="23.7109375" style="63" customWidth="1"/>
    <col min="12282" max="12282" width="16.5703125" style="63" customWidth="1"/>
    <col min="12283" max="12283" width="18.28515625" style="63" customWidth="1"/>
    <col min="12284" max="12284" width="10.7109375" style="63" customWidth="1"/>
    <col min="12285" max="12285" width="11.28515625" style="63" customWidth="1"/>
    <col min="12286" max="12286" width="10.7109375" style="63" customWidth="1"/>
    <col min="12287" max="12291" width="10" style="63" customWidth="1"/>
    <col min="12292" max="12294" width="11.5703125" style="63" customWidth="1"/>
    <col min="12295" max="12531" width="9.140625" style="63"/>
    <col min="12532" max="12532" width="5.7109375" style="63" customWidth="1"/>
    <col min="12533" max="12534" width="21.7109375" style="63" customWidth="1"/>
    <col min="12535" max="12535" width="21.85546875" style="63" customWidth="1"/>
    <col min="12536" max="12536" width="24.42578125" style="63" customWidth="1"/>
    <col min="12537" max="12537" width="23.7109375" style="63" customWidth="1"/>
    <col min="12538" max="12538" width="16.5703125" style="63" customWidth="1"/>
    <col min="12539" max="12539" width="18.28515625" style="63" customWidth="1"/>
    <col min="12540" max="12540" width="10.7109375" style="63" customWidth="1"/>
    <col min="12541" max="12541" width="11.28515625" style="63" customWidth="1"/>
    <col min="12542" max="12542" width="10.7109375" style="63" customWidth="1"/>
    <col min="12543" max="12547" width="10" style="63" customWidth="1"/>
    <col min="12548" max="12550" width="11.5703125" style="63" customWidth="1"/>
    <col min="12551" max="12787" width="9.140625" style="63"/>
    <col min="12788" max="12788" width="5.7109375" style="63" customWidth="1"/>
    <col min="12789" max="12790" width="21.7109375" style="63" customWidth="1"/>
    <col min="12791" max="12791" width="21.85546875" style="63" customWidth="1"/>
    <col min="12792" max="12792" width="24.42578125" style="63" customWidth="1"/>
    <col min="12793" max="12793" width="23.7109375" style="63" customWidth="1"/>
    <col min="12794" max="12794" width="16.5703125" style="63" customWidth="1"/>
    <col min="12795" max="12795" width="18.28515625" style="63" customWidth="1"/>
    <col min="12796" max="12796" width="10.7109375" style="63" customWidth="1"/>
    <col min="12797" max="12797" width="11.28515625" style="63" customWidth="1"/>
    <col min="12798" max="12798" width="10.7109375" style="63" customWidth="1"/>
    <col min="12799" max="12803" width="10" style="63" customWidth="1"/>
    <col min="12804" max="12806" width="11.5703125" style="63" customWidth="1"/>
    <col min="12807" max="13043" width="9.140625" style="63"/>
    <col min="13044" max="13044" width="5.7109375" style="63" customWidth="1"/>
    <col min="13045" max="13046" width="21.7109375" style="63" customWidth="1"/>
    <col min="13047" max="13047" width="21.85546875" style="63" customWidth="1"/>
    <col min="13048" max="13048" width="24.42578125" style="63" customWidth="1"/>
    <col min="13049" max="13049" width="23.7109375" style="63" customWidth="1"/>
    <col min="13050" max="13050" width="16.5703125" style="63" customWidth="1"/>
    <col min="13051" max="13051" width="18.28515625" style="63" customWidth="1"/>
    <col min="13052" max="13052" width="10.7109375" style="63" customWidth="1"/>
    <col min="13053" max="13053" width="11.28515625" style="63" customWidth="1"/>
    <col min="13054" max="13054" width="10.7109375" style="63" customWidth="1"/>
    <col min="13055" max="13059" width="10" style="63" customWidth="1"/>
    <col min="13060" max="13062" width="11.5703125" style="63" customWidth="1"/>
    <col min="13063" max="13299" width="9.140625" style="63"/>
    <col min="13300" max="13300" width="5.7109375" style="63" customWidth="1"/>
    <col min="13301" max="13302" width="21.7109375" style="63" customWidth="1"/>
    <col min="13303" max="13303" width="21.85546875" style="63" customWidth="1"/>
    <col min="13304" max="13304" width="24.42578125" style="63" customWidth="1"/>
    <col min="13305" max="13305" width="23.7109375" style="63" customWidth="1"/>
    <col min="13306" max="13306" width="16.5703125" style="63" customWidth="1"/>
    <col min="13307" max="13307" width="18.28515625" style="63" customWidth="1"/>
    <col min="13308" max="13308" width="10.7109375" style="63" customWidth="1"/>
    <col min="13309" max="13309" width="11.28515625" style="63" customWidth="1"/>
    <col min="13310" max="13310" width="10.7109375" style="63" customWidth="1"/>
    <col min="13311" max="13315" width="10" style="63" customWidth="1"/>
    <col min="13316" max="13318" width="11.5703125" style="63" customWidth="1"/>
    <col min="13319" max="13555" width="9.140625" style="63"/>
    <col min="13556" max="13556" width="5.7109375" style="63" customWidth="1"/>
    <col min="13557" max="13558" width="21.7109375" style="63" customWidth="1"/>
    <col min="13559" max="13559" width="21.85546875" style="63" customWidth="1"/>
    <col min="13560" max="13560" width="24.42578125" style="63" customWidth="1"/>
    <col min="13561" max="13561" width="23.7109375" style="63" customWidth="1"/>
    <col min="13562" max="13562" width="16.5703125" style="63" customWidth="1"/>
    <col min="13563" max="13563" width="18.28515625" style="63" customWidth="1"/>
    <col min="13564" max="13564" width="10.7109375" style="63" customWidth="1"/>
    <col min="13565" max="13565" width="11.28515625" style="63" customWidth="1"/>
    <col min="13566" max="13566" width="10.7109375" style="63" customWidth="1"/>
    <col min="13567" max="13571" width="10" style="63" customWidth="1"/>
    <col min="13572" max="13574" width="11.5703125" style="63" customWidth="1"/>
    <col min="13575" max="13811" width="9.140625" style="63"/>
    <col min="13812" max="13812" width="5.7109375" style="63" customWidth="1"/>
    <col min="13813" max="13814" width="21.7109375" style="63" customWidth="1"/>
    <col min="13815" max="13815" width="21.85546875" style="63" customWidth="1"/>
    <col min="13816" max="13816" width="24.42578125" style="63" customWidth="1"/>
    <col min="13817" max="13817" width="23.7109375" style="63" customWidth="1"/>
    <col min="13818" max="13818" width="16.5703125" style="63" customWidth="1"/>
    <col min="13819" max="13819" width="18.28515625" style="63" customWidth="1"/>
    <col min="13820" max="13820" width="10.7109375" style="63" customWidth="1"/>
    <col min="13821" max="13821" width="11.28515625" style="63" customWidth="1"/>
    <col min="13822" max="13822" width="10.7109375" style="63" customWidth="1"/>
    <col min="13823" max="13827" width="10" style="63" customWidth="1"/>
    <col min="13828" max="13830" width="11.5703125" style="63" customWidth="1"/>
    <col min="13831" max="14067" width="9.140625" style="63"/>
    <col min="14068" max="14068" width="5.7109375" style="63" customWidth="1"/>
    <col min="14069" max="14070" width="21.7109375" style="63" customWidth="1"/>
    <col min="14071" max="14071" width="21.85546875" style="63" customWidth="1"/>
    <col min="14072" max="14072" width="24.42578125" style="63" customWidth="1"/>
    <col min="14073" max="14073" width="23.7109375" style="63" customWidth="1"/>
    <col min="14074" max="14074" width="16.5703125" style="63" customWidth="1"/>
    <col min="14075" max="14075" width="18.28515625" style="63" customWidth="1"/>
    <col min="14076" max="14076" width="10.7109375" style="63" customWidth="1"/>
    <col min="14077" max="14077" width="11.28515625" style="63" customWidth="1"/>
    <col min="14078" max="14078" width="10.7109375" style="63" customWidth="1"/>
    <col min="14079" max="14083" width="10" style="63" customWidth="1"/>
    <col min="14084" max="14086" width="11.5703125" style="63" customWidth="1"/>
    <col min="14087" max="14323" width="9.140625" style="63"/>
    <col min="14324" max="14324" width="5.7109375" style="63" customWidth="1"/>
    <col min="14325" max="14326" width="21.7109375" style="63" customWidth="1"/>
    <col min="14327" max="14327" width="21.85546875" style="63" customWidth="1"/>
    <col min="14328" max="14328" width="24.42578125" style="63" customWidth="1"/>
    <col min="14329" max="14329" width="23.7109375" style="63" customWidth="1"/>
    <col min="14330" max="14330" width="16.5703125" style="63" customWidth="1"/>
    <col min="14331" max="14331" width="18.28515625" style="63" customWidth="1"/>
    <col min="14332" max="14332" width="10.7109375" style="63" customWidth="1"/>
    <col min="14333" max="14333" width="11.28515625" style="63" customWidth="1"/>
    <col min="14334" max="14334" width="10.7109375" style="63" customWidth="1"/>
    <col min="14335" max="14339" width="10" style="63" customWidth="1"/>
    <col min="14340" max="14342" width="11.5703125" style="63" customWidth="1"/>
    <col min="14343" max="14579" width="9.140625" style="63"/>
    <col min="14580" max="14580" width="5.7109375" style="63" customWidth="1"/>
    <col min="14581" max="14582" width="21.7109375" style="63" customWidth="1"/>
    <col min="14583" max="14583" width="21.85546875" style="63" customWidth="1"/>
    <col min="14584" max="14584" width="24.42578125" style="63" customWidth="1"/>
    <col min="14585" max="14585" width="23.7109375" style="63" customWidth="1"/>
    <col min="14586" max="14586" width="16.5703125" style="63" customWidth="1"/>
    <col min="14587" max="14587" width="18.28515625" style="63" customWidth="1"/>
    <col min="14588" max="14588" width="10.7109375" style="63" customWidth="1"/>
    <col min="14589" max="14589" width="11.28515625" style="63" customWidth="1"/>
    <col min="14590" max="14590" width="10.7109375" style="63" customWidth="1"/>
    <col min="14591" max="14595" width="10" style="63" customWidth="1"/>
    <col min="14596" max="14598" width="11.5703125" style="63" customWidth="1"/>
    <col min="14599" max="14835" width="9.140625" style="63"/>
    <col min="14836" max="14836" width="5.7109375" style="63" customWidth="1"/>
    <col min="14837" max="14838" width="21.7109375" style="63" customWidth="1"/>
    <col min="14839" max="14839" width="21.85546875" style="63" customWidth="1"/>
    <col min="14840" max="14840" width="24.42578125" style="63" customWidth="1"/>
    <col min="14841" max="14841" width="23.7109375" style="63" customWidth="1"/>
    <col min="14842" max="14842" width="16.5703125" style="63" customWidth="1"/>
    <col min="14843" max="14843" width="18.28515625" style="63" customWidth="1"/>
    <col min="14844" max="14844" width="10.7109375" style="63" customWidth="1"/>
    <col min="14845" max="14845" width="11.28515625" style="63" customWidth="1"/>
    <col min="14846" max="14846" width="10.7109375" style="63" customWidth="1"/>
    <col min="14847" max="14851" width="10" style="63" customWidth="1"/>
    <col min="14852" max="14854" width="11.5703125" style="63" customWidth="1"/>
    <col min="14855" max="15091" width="9.140625" style="63"/>
    <col min="15092" max="15092" width="5.7109375" style="63" customWidth="1"/>
    <col min="15093" max="15094" width="21.7109375" style="63" customWidth="1"/>
    <col min="15095" max="15095" width="21.85546875" style="63" customWidth="1"/>
    <col min="15096" max="15096" width="24.42578125" style="63" customWidth="1"/>
    <col min="15097" max="15097" width="23.7109375" style="63" customWidth="1"/>
    <col min="15098" max="15098" width="16.5703125" style="63" customWidth="1"/>
    <col min="15099" max="15099" width="18.28515625" style="63" customWidth="1"/>
    <col min="15100" max="15100" width="10.7109375" style="63" customWidth="1"/>
    <col min="15101" max="15101" width="11.28515625" style="63" customWidth="1"/>
    <col min="15102" max="15102" width="10.7109375" style="63" customWidth="1"/>
    <col min="15103" max="15107" width="10" style="63" customWidth="1"/>
    <col min="15108" max="15110" width="11.5703125" style="63" customWidth="1"/>
    <col min="15111" max="15347" width="9.140625" style="63"/>
    <col min="15348" max="15348" width="5.7109375" style="63" customWidth="1"/>
    <col min="15349" max="15350" width="21.7109375" style="63" customWidth="1"/>
    <col min="15351" max="15351" width="21.85546875" style="63" customWidth="1"/>
    <col min="15352" max="15352" width="24.42578125" style="63" customWidth="1"/>
    <col min="15353" max="15353" width="23.7109375" style="63" customWidth="1"/>
    <col min="15354" max="15354" width="16.5703125" style="63" customWidth="1"/>
    <col min="15355" max="15355" width="18.28515625" style="63" customWidth="1"/>
    <col min="15356" max="15356" width="10.7109375" style="63" customWidth="1"/>
    <col min="15357" max="15357" width="11.28515625" style="63" customWidth="1"/>
    <col min="15358" max="15358" width="10.7109375" style="63" customWidth="1"/>
    <col min="15359" max="15363" width="10" style="63" customWidth="1"/>
    <col min="15364" max="15366" width="11.5703125" style="63" customWidth="1"/>
    <col min="15367" max="15603" width="9.140625" style="63"/>
    <col min="15604" max="15604" width="5.7109375" style="63" customWidth="1"/>
    <col min="15605" max="15606" width="21.7109375" style="63" customWidth="1"/>
    <col min="15607" max="15607" width="21.85546875" style="63" customWidth="1"/>
    <col min="15608" max="15608" width="24.42578125" style="63" customWidth="1"/>
    <col min="15609" max="15609" width="23.7109375" style="63" customWidth="1"/>
    <col min="15610" max="15610" width="16.5703125" style="63" customWidth="1"/>
    <col min="15611" max="15611" width="18.28515625" style="63" customWidth="1"/>
    <col min="15612" max="15612" width="10.7109375" style="63" customWidth="1"/>
    <col min="15613" max="15613" width="11.28515625" style="63" customWidth="1"/>
    <col min="15614" max="15614" width="10.7109375" style="63" customWidth="1"/>
    <col min="15615" max="15619" width="10" style="63" customWidth="1"/>
    <col min="15620" max="15622" width="11.5703125" style="63" customWidth="1"/>
    <col min="15623" max="15859" width="9.140625" style="63"/>
    <col min="15860" max="15860" width="5.7109375" style="63" customWidth="1"/>
    <col min="15861" max="15862" width="21.7109375" style="63" customWidth="1"/>
    <col min="15863" max="15863" width="21.85546875" style="63" customWidth="1"/>
    <col min="15864" max="15864" width="24.42578125" style="63" customWidth="1"/>
    <col min="15865" max="15865" width="23.7109375" style="63" customWidth="1"/>
    <col min="15866" max="15866" width="16.5703125" style="63" customWidth="1"/>
    <col min="15867" max="15867" width="18.28515625" style="63" customWidth="1"/>
    <col min="15868" max="15868" width="10.7109375" style="63" customWidth="1"/>
    <col min="15869" max="15869" width="11.28515625" style="63" customWidth="1"/>
    <col min="15870" max="15870" width="10.7109375" style="63" customWidth="1"/>
    <col min="15871" max="15875" width="10" style="63" customWidth="1"/>
    <col min="15876" max="15878" width="11.5703125" style="63" customWidth="1"/>
    <col min="15879" max="16115" width="9.140625" style="63"/>
    <col min="16116" max="16116" width="5.7109375" style="63" customWidth="1"/>
    <col min="16117" max="16118" width="21.7109375" style="63" customWidth="1"/>
    <col min="16119" max="16119" width="21.85546875" style="63" customWidth="1"/>
    <col min="16120" max="16120" width="24.42578125" style="63" customWidth="1"/>
    <col min="16121" max="16121" width="23.7109375" style="63" customWidth="1"/>
    <col min="16122" max="16122" width="16.5703125" style="63" customWidth="1"/>
    <col min="16123" max="16123" width="18.28515625" style="63" customWidth="1"/>
    <col min="16124" max="16124" width="10.7109375" style="63" customWidth="1"/>
    <col min="16125" max="16125" width="11.28515625" style="63" customWidth="1"/>
    <col min="16126" max="16126" width="10.7109375" style="63" customWidth="1"/>
    <col min="16127" max="16131" width="10" style="63" customWidth="1"/>
    <col min="16132" max="16134" width="11.5703125" style="63" customWidth="1"/>
    <col min="16135" max="16384" width="9.140625" style="63"/>
  </cols>
  <sheetData>
    <row r="1" spans="1:6" ht="15.75" x14ac:dyDescent="0.25">
      <c r="A1" s="217" t="s">
        <v>1108</v>
      </c>
    </row>
    <row r="3" spans="1:6" ht="15.75" x14ac:dyDescent="0.25">
      <c r="A3" s="1188" t="s">
        <v>1006</v>
      </c>
      <c r="B3" s="1188"/>
      <c r="C3" s="1188"/>
      <c r="D3" s="1188"/>
      <c r="E3" s="1188"/>
      <c r="F3" s="1188"/>
    </row>
    <row r="4" spans="1:6" ht="15.75" x14ac:dyDescent="0.25">
      <c r="A4" s="160"/>
      <c r="B4" s="160"/>
      <c r="C4" s="427" t="str">
        <f>'1'!$E$5</f>
        <v>KABUPATEN</v>
      </c>
      <c r="D4" s="428" t="str">
        <f>'1'!$F$5</f>
        <v>BELITUNG TIMUR</v>
      </c>
      <c r="E4" s="427"/>
      <c r="F4" s="427"/>
    </row>
    <row r="5" spans="1:6" ht="15.75" x14ac:dyDescent="0.25">
      <c r="A5" s="160"/>
      <c r="B5" s="160"/>
      <c r="C5" s="427" t="str">
        <f>'1'!$E$6</f>
        <v>TAHUN</v>
      </c>
      <c r="D5" s="428">
        <f>'1'!$F$6</f>
        <v>2023</v>
      </c>
      <c r="E5" s="427"/>
      <c r="F5" s="427"/>
    </row>
    <row r="6" spans="1:6" ht="15.75" thickBot="1" x14ac:dyDescent="0.3">
      <c r="A6" s="85"/>
      <c r="B6" s="85"/>
      <c r="C6" s="85"/>
      <c r="D6" s="85"/>
      <c r="E6" s="64"/>
      <c r="F6" s="64"/>
    </row>
    <row r="7" spans="1:6" ht="17.25" customHeight="1" x14ac:dyDescent="0.25">
      <c r="A7" s="1164" t="s">
        <v>2</v>
      </c>
      <c r="B7" s="1164" t="s">
        <v>253</v>
      </c>
      <c r="C7" s="1164" t="s">
        <v>407</v>
      </c>
      <c r="D7" s="1169" t="s">
        <v>1005</v>
      </c>
      <c r="E7" s="1169" t="s">
        <v>1008</v>
      </c>
      <c r="F7" s="1169" t="s">
        <v>1007</v>
      </c>
    </row>
    <row r="8" spans="1:6" ht="32.25" customHeight="1" x14ac:dyDescent="0.25">
      <c r="A8" s="1164"/>
      <c r="B8" s="1164"/>
      <c r="C8" s="1164"/>
      <c r="D8" s="1169"/>
      <c r="E8" s="1169"/>
      <c r="F8" s="1169"/>
    </row>
    <row r="9" spans="1:6" ht="34.5" customHeight="1" x14ac:dyDescent="0.25">
      <c r="A9" s="1165"/>
      <c r="B9" s="1165"/>
      <c r="C9" s="1165"/>
      <c r="D9" s="1170"/>
      <c r="E9" s="1170"/>
      <c r="F9" s="1170"/>
    </row>
    <row r="10" spans="1:6" s="747" customFormat="1" ht="12" x14ac:dyDescent="0.25">
      <c r="A10" s="745">
        <v>1</v>
      </c>
      <c r="B10" s="746">
        <v>2</v>
      </c>
      <c r="C10" s="745">
        <v>3</v>
      </c>
      <c r="D10" s="746">
        <v>4</v>
      </c>
      <c r="E10" s="745">
        <v>5</v>
      </c>
      <c r="F10" s="745">
        <v>6</v>
      </c>
    </row>
    <row r="11" spans="1:6" ht="20.100000000000001" customHeight="1" x14ac:dyDescent="0.25">
      <c r="A11" s="725">
        <v>1</v>
      </c>
      <c r="B11" s="93" t="str">
        <f>'9'!B9</f>
        <v>Manggar</v>
      </c>
      <c r="C11" s="93" t="str">
        <f>'9'!C9</f>
        <v>Manggar</v>
      </c>
      <c r="D11" s="177">
        <v>13</v>
      </c>
      <c r="E11" s="179">
        <v>8</v>
      </c>
      <c r="F11" s="927">
        <f>IFERROR(E11/D11*100,0)</f>
        <v>61.53846153846154</v>
      </c>
    </row>
    <row r="12" spans="1:6" ht="20.100000000000001" customHeight="1" x14ac:dyDescent="0.25">
      <c r="A12" s="724">
        <v>2</v>
      </c>
      <c r="B12" s="93" t="str">
        <f>'9'!B10</f>
        <v>Damar</v>
      </c>
      <c r="C12" s="93" t="str">
        <f>'9'!C10</f>
        <v>Mengkubang</v>
      </c>
      <c r="D12" s="177">
        <v>2</v>
      </c>
      <c r="E12" s="177">
        <v>1</v>
      </c>
      <c r="F12" s="927">
        <f t="shared" ref="F12:F19" si="0">IFERROR(E12/D12*100,0)</f>
        <v>50</v>
      </c>
    </row>
    <row r="13" spans="1:6" ht="20.100000000000001" customHeight="1" x14ac:dyDescent="0.25">
      <c r="A13" s="724">
        <v>3</v>
      </c>
      <c r="B13" s="93" t="str">
        <f>'9'!B11</f>
        <v>Kelapa Kampit</v>
      </c>
      <c r="C13" s="93" t="str">
        <f>'9'!C11</f>
        <v>Kelapa Kampit</v>
      </c>
      <c r="D13" s="177">
        <v>4</v>
      </c>
      <c r="E13" s="177">
        <v>4</v>
      </c>
      <c r="F13" s="927">
        <f t="shared" si="0"/>
        <v>100</v>
      </c>
    </row>
    <row r="14" spans="1:6" ht="20.100000000000001" customHeight="1" x14ac:dyDescent="0.25">
      <c r="A14" s="724">
        <v>4</v>
      </c>
      <c r="B14" s="93" t="str">
        <f>'9'!B12</f>
        <v>Gantung</v>
      </c>
      <c r="C14" s="93" t="str">
        <f>'9'!C12</f>
        <v>Gantung</v>
      </c>
      <c r="D14" s="177">
        <v>3</v>
      </c>
      <c r="E14" s="177">
        <v>3</v>
      </c>
      <c r="F14" s="927">
        <f t="shared" si="0"/>
        <v>100</v>
      </c>
    </row>
    <row r="15" spans="1:6" ht="20.100000000000001" customHeight="1" x14ac:dyDescent="0.25">
      <c r="A15" s="724">
        <v>5</v>
      </c>
      <c r="B15" s="93" t="str">
        <f>'9'!B13</f>
        <v>Simpang Renggiang</v>
      </c>
      <c r="C15" s="93" t="str">
        <f>'9'!C13</f>
        <v>Renggiang</v>
      </c>
      <c r="D15" s="177">
        <v>0</v>
      </c>
      <c r="E15" s="177">
        <v>0</v>
      </c>
      <c r="F15" s="927">
        <f t="shared" si="0"/>
        <v>0</v>
      </c>
    </row>
    <row r="16" spans="1:6" ht="20.100000000000001" customHeight="1" x14ac:dyDescent="0.25">
      <c r="A16" s="724">
        <v>6</v>
      </c>
      <c r="B16" s="93" t="str">
        <f>'9'!B14</f>
        <v>Simpang Pesak</v>
      </c>
      <c r="C16" s="93" t="str">
        <f>'9'!C14</f>
        <v>Simpang Pesak</v>
      </c>
      <c r="D16" s="177">
        <v>2</v>
      </c>
      <c r="E16" s="177">
        <v>2</v>
      </c>
      <c r="F16" s="927">
        <f t="shared" si="0"/>
        <v>100</v>
      </c>
    </row>
    <row r="17" spans="1:7" ht="20.100000000000001" customHeight="1" x14ac:dyDescent="0.25">
      <c r="A17" s="724">
        <v>7</v>
      </c>
      <c r="B17" s="93" t="str">
        <f>'9'!B15</f>
        <v>Dendang</v>
      </c>
      <c r="C17" s="93" t="str">
        <f>'9'!C15</f>
        <v>Dendang</v>
      </c>
      <c r="D17" s="177">
        <v>2</v>
      </c>
      <c r="E17" s="177">
        <v>1</v>
      </c>
      <c r="F17" s="927">
        <f t="shared" si="0"/>
        <v>50</v>
      </c>
    </row>
    <row r="18" spans="1:7" ht="20.100000000000001" customHeight="1" x14ac:dyDescent="0.25">
      <c r="A18" s="65"/>
      <c r="B18" s="65"/>
      <c r="C18" s="65"/>
      <c r="D18" s="177"/>
      <c r="E18" s="177"/>
      <c r="F18" s="927"/>
    </row>
    <row r="19" spans="1:7" ht="20.100000000000001" customHeight="1" x14ac:dyDescent="0.25">
      <c r="A19" s="403" t="s">
        <v>476</v>
      </c>
      <c r="B19" s="404"/>
      <c r="C19" s="405"/>
      <c r="D19" s="989">
        <f>SUM(D11:D18)</f>
        <v>26</v>
      </c>
      <c r="E19" s="989">
        <f>SUM(E11:E18)</f>
        <v>19</v>
      </c>
      <c r="F19" s="1057">
        <f t="shared" si="0"/>
        <v>73.076923076923066</v>
      </c>
      <c r="G19" s="67"/>
    </row>
    <row r="20" spans="1:7" x14ac:dyDescent="0.25">
      <c r="B20" s="62"/>
      <c r="C20" s="62"/>
      <c r="D20" s="62"/>
      <c r="E20" s="95"/>
      <c r="F20" s="95"/>
    </row>
    <row r="21" spans="1:7" x14ac:dyDescent="0.25">
      <c r="A21" s="544" t="s">
        <v>411</v>
      </c>
    </row>
  </sheetData>
  <mergeCells count="7">
    <mergeCell ref="A3:F3"/>
    <mergeCell ref="E7:E9"/>
    <mergeCell ref="F7:F9"/>
    <mergeCell ref="A7:A9"/>
    <mergeCell ref="B7:B9"/>
    <mergeCell ref="C7:C9"/>
    <mergeCell ref="D7:D9"/>
  </mergeCells>
  <printOptions horizontalCentered="1"/>
  <pageMargins left="1.18" right="0.9" top="1.1499999999999999" bottom="0.78" header="0" footer="0"/>
  <pageSetup paperSize="9" scale="84" orientation="landscape" horizontalDpi="300" verticalDpi="30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tabColor rgb="FF92D050"/>
    <pageSetUpPr fitToPage="1"/>
  </sheetPr>
  <dimension ref="A1:V26"/>
  <sheetViews>
    <sheetView zoomScaleNormal="100" workbookViewId="0">
      <selection activeCell="D12" sqref="D12:P20"/>
    </sheetView>
  </sheetViews>
  <sheetFormatPr defaultColWidth="10.7109375" defaultRowHeight="15" x14ac:dyDescent="0.25"/>
  <cols>
    <col min="1" max="1" width="5.7109375" style="63" customWidth="1"/>
    <col min="2" max="3" width="23.7109375" style="63" customWidth="1"/>
    <col min="4" max="4" width="14.140625" style="63" customWidth="1"/>
    <col min="5" max="16" width="11.7109375" style="63" customWidth="1"/>
    <col min="17" max="19" width="8.7109375" style="63" customWidth="1"/>
    <col min="20" max="251" width="9.140625" style="63" customWidth="1"/>
    <col min="252" max="252" width="5.7109375" style="63" customWidth="1"/>
    <col min="253" max="253" width="20.7109375" style="63" customWidth="1"/>
    <col min="254" max="254" width="20.42578125" style="63" customWidth="1"/>
    <col min="255" max="256" width="10.7109375" style="63"/>
    <col min="257" max="257" width="5.7109375" style="63" customWidth="1"/>
    <col min="258" max="259" width="23.7109375" style="63" customWidth="1"/>
    <col min="260" max="260" width="14.140625" style="63" customWidth="1"/>
    <col min="261" max="272" width="11.7109375" style="63" customWidth="1"/>
    <col min="273" max="275" width="8.7109375" style="63" customWidth="1"/>
    <col min="276" max="507" width="9.140625" style="63" customWidth="1"/>
    <col min="508" max="508" width="5.7109375" style="63" customWidth="1"/>
    <col min="509" max="509" width="20.7109375" style="63" customWidth="1"/>
    <col min="510" max="510" width="20.42578125" style="63" customWidth="1"/>
    <col min="511" max="512" width="10.7109375" style="63"/>
    <col min="513" max="513" width="5.7109375" style="63" customWidth="1"/>
    <col min="514" max="515" width="23.7109375" style="63" customWidth="1"/>
    <col min="516" max="516" width="14.140625" style="63" customWidth="1"/>
    <col min="517" max="528" width="11.7109375" style="63" customWidth="1"/>
    <col min="529" max="531" width="8.7109375" style="63" customWidth="1"/>
    <col min="532" max="763" width="9.140625" style="63" customWidth="1"/>
    <col min="764" max="764" width="5.7109375" style="63" customWidth="1"/>
    <col min="765" max="765" width="20.7109375" style="63" customWidth="1"/>
    <col min="766" max="766" width="20.42578125" style="63" customWidth="1"/>
    <col min="767" max="768" width="10.7109375" style="63"/>
    <col min="769" max="769" width="5.7109375" style="63" customWidth="1"/>
    <col min="770" max="771" width="23.7109375" style="63" customWidth="1"/>
    <col min="772" max="772" width="14.140625" style="63" customWidth="1"/>
    <col min="773" max="784" width="11.7109375" style="63" customWidth="1"/>
    <col min="785" max="787" width="8.7109375" style="63" customWidth="1"/>
    <col min="788" max="1019" width="9.140625" style="63" customWidth="1"/>
    <col min="1020" max="1020" width="5.7109375" style="63" customWidth="1"/>
    <col min="1021" max="1021" width="20.7109375" style="63" customWidth="1"/>
    <col min="1022" max="1022" width="20.42578125" style="63" customWidth="1"/>
    <col min="1023" max="1024" width="10.7109375" style="63"/>
    <col min="1025" max="1025" width="5.7109375" style="63" customWidth="1"/>
    <col min="1026" max="1027" width="23.7109375" style="63" customWidth="1"/>
    <col min="1028" max="1028" width="14.140625" style="63" customWidth="1"/>
    <col min="1029" max="1040" width="11.7109375" style="63" customWidth="1"/>
    <col min="1041" max="1043" width="8.7109375" style="63" customWidth="1"/>
    <col min="1044" max="1275" width="9.140625" style="63" customWidth="1"/>
    <col min="1276" max="1276" width="5.7109375" style="63" customWidth="1"/>
    <col min="1277" max="1277" width="20.7109375" style="63" customWidth="1"/>
    <col min="1278" max="1278" width="20.42578125" style="63" customWidth="1"/>
    <col min="1279" max="1280" width="10.7109375" style="63"/>
    <col min="1281" max="1281" width="5.7109375" style="63" customWidth="1"/>
    <col min="1282" max="1283" width="23.7109375" style="63" customWidth="1"/>
    <col min="1284" max="1284" width="14.140625" style="63" customWidth="1"/>
    <col min="1285" max="1296" width="11.7109375" style="63" customWidth="1"/>
    <col min="1297" max="1299" width="8.7109375" style="63" customWidth="1"/>
    <col min="1300" max="1531" width="9.140625" style="63" customWidth="1"/>
    <col min="1532" max="1532" width="5.7109375" style="63" customWidth="1"/>
    <col min="1533" max="1533" width="20.7109375" style="63" customWidth="1"/>
    <col min="1534" max="1534" width="20.42578125" style="63" customWidth="1"/>
    <col min="1535" max="1536" width="10.7109375" style="63"/>
    <col min="1537" max="1537" width="5.7109375" style="63" customWidth="1"/>
    <col min="1538" max="1539" width="23.7109375" style="63" customWidth="1"/>
    <col min="1540" max="1540" width="14.140625" style="63" customWidth="1"/>
    <col min="1541" max="1552" width="11.7109375" style="63" customWidth="1"/>
    <col min="1553" max="1555" width="8.7109375" style="63" customWidth="1"/>
    <col min="1556" max="1787" width="9.140625" style="63" customWidth="1"/>
    <col min="1788" max="1788" width="5.7109375" style="63" customWidth="1"/>
    <col min="1789" max="1789" width="20.7109375" style="63" customWidth="1"/>
    <col min="1790" max="1790" width="20.42578125" style="63" customWidth="1"/>
    <col min="1791" max="1792" width="10.7109375" style="63"/>
    <col min="1793" max="1793" width="5.7109375" style="63" customWidth="1"/>
    <col min="1794" max="1795" width="23.7109375" style="63" customWidth="1"/>
    <col min="1796" max="1796" width="14.140625" style="63" customWidth="1"/>
    <col min="1797" max="1808" width="11.7109375" style="63" customWidth="1"/>
    <col min="1809" max="1811" width="8.7109375" style="63" customWidth="1"/>
    <col min="1812" max="2043" width="9.140625" style="63" customWidth="1"/>
    <col min="2044" max="2044" width="5.7109375" style="63" customWidth="1"/>
    <col min="2045" max="2045" width="20.7109375" style="63" customWidth="1"/>
    <col min="2046" max="2046" width="20.42578125" style="63" customWidth="1"/>
    <col min="2047" max="2048" width="10.7109375" style="63"/>
    <col min="2049" max="2049" width="5.7109375" style="63" customWidth="1"/>
    <col min="2050" max="2051" width="23.7109375" style="63" customWidth="1"/>
    <col min="2052" max="2052" width="14.140625" style="63" customWidth="1"/>
    <col min="2053" max="2064" width="11.7109375" style="63" customWidth="1"/>
    <col min="2065" max="2067" width="8.7109375" style="63" customWidth="1"/>
    <col min="2068" max="2299" width="9.140625" style="63" customWidth="1"/>
    <col min="2300" max="2300" width="5.7109375" style="63" customWidth="1"/>
    <col min="2301" max="2301" width="20.7109375" style="63" customWidth="1"/>
    <col min="2302" max="2302" width="20.42578125" style="63" customWidth="1"/>
    <col min="2303" max="2304" width="10.7109375" style="63"/>
    <col min="2305" max="2305" width="5.7109375" style="63" customWidth="1"/>
    <col min="2306" max="2307" width="23.7109375" style="63" customWidth="1"/>
    <col min="2308" max="2308" width="14.140625" style="63" customWidth="1"/>
    <col min="2309" max="2320" width="11.7109375" style="63" customWidth="1"/>
    <col min="2321" max="2323" width="8.7109375" style="63" customWidth="1"/>
    <col min="2324" max="2555" width="9.140625" style="63" customWidth="1"/>
    <col min="2556" max="2556" width="5.7109375" style="63" customWidth="1"/>
    <col min="2557" max="2557" width="20.7109375" style="63" customWidth="1"/>
    <col min="2558" max="2558" width="20.42578125" style="63" customWidth="1"/>
    <col min="2559" max="2560" width="10.7109375" style="63"/>
    <col min="2561" max="2561" width="5.7109375" style="63" customWidth="1"/>
    <col min="2562" max="2563" width="23.7109375" style="63" customWidth="1"/>
    <col min="2564" max="2564" width="14.140625" style="63" customWidth="1"/>
    <col min="2565" max="2576" width="11.7109375" style="63" customWidth="1"/>
    <col min="2577" max="2579" width="8.7109375" style="63" customWidth="1"/>
    <col min="2580" max="2811" width="9.140625" style="63" customWidth="1"/>
    <col min="2812" max="2812" width="5.7109375" style="63" customWidth="1"/>
    <col min="2813" max="2813" width="20.7109375" style="63" customWidth="1"/>
    <col min="2814" max="2814" width="20.42578125" style="63" customWidth="1"/>
    <col min="2815" max="2816" width="10.7109375" style="63"/>
    <col min="2817" max="2817" width="5.7109375" style="63" customWidth="1"/>
    <col min="2818" max="2819" width="23.7109375" style="63" customWidth="1"/>
    <col min="2820" max="2820" width="14.140625" style="63" customWidth="1"/>
    <col min="2821" max="2832" width="11.7109375" style="63" customWidth="1"/>
    <col min="2833" max="2835" width="8.7109375" style="63" customWidth="1"/>
    <col min="2836" max="3067" width="9.140625" style="63" customWidth="1"/>
    <col min="3068" max="3068" width="5.7109375" style="63" customWidth="1"/>
    <col min="3069" max="3069" width="20.7109375" style="63" customWidth="1"/>
    <col min="3070" max="3070" width="20.42578125" style="63" customWidth="1"/>
    <col min="3071" max="3072" width="10.7109375" style="63"/>
    <col min="3073" max="3073" width="5.7109375" style="63" customWidth="1"/>
    <col min="3074" max="3075" width="23.7109375" style="63" customWidth="1"/>
    <col min="3076" max="3076" width="14.140625" style="63" customWidth="1"/>
    <col min="3077" max="3088" width="11.7109375" style="63" customWidth="1"/>
    <col min="3089" max="3091" width="8.7109375" style="63" customWidth="1"/>
    <col min="3092" max="3323" width="9.140625" style="63" customWidth="1"/>
    <col min="3324" max="3324" width="5.7109375" style="63" customWidth="1"/>
    <col min="3325" max="3325" width="20.7109375" style="63" customWidth="1"/>
    <col min="3326" max="3326" width="20.42578125" style="63" customWidth="1"/>
    <col min="3327" max="3328" width="10.7109375" style="63"/>
    <col min="3329" max="3329" width="5.7109375" style="63" customWidth="1"/>
    <col min="3330" max="3331" width="23.7109375" style="63" customWidth="1"/>
    <col min="3332" max="3332" width="14.140625" style="63" customWidth="1"/>
    <col min="3333" max="3344" width="11.7109375" style="63" customWidth="1"/>
    <col min="3345" max="3347" width="8.7109375" style="63" customWidth="1"/>
    <col min="3348" max="3579" width="9.140625" style="63" customWidth="1"/>
    <col min="3580" max="3580" width="5.7109375" style="63" customWidth="1"/>
    <col min="3581" max="3581" width="20.7109375" style="63" customWidth="1"/>
    <col min="3582" max="3582" width="20.42578125" style="63" customWidth="1"/>
    <col min="3583" max="3584" width="10.7109375" style="63"/>
    <col min="3585" max="3585" width="5.7109375" style="63" customWidth="1"/>
    <col min="3586" max="3587" width="23.7109375" style="63" customWidth="1"/>
    <col min="3588" max="3588" width="14.140625" style="63" customWidth="1"/>
    <col min="3589" max="3600" width="11.7109375" style="63" customWidth="1"/>
    <col min="3601" max="3603" width="8.7109375" style="63" customWidth="1"/>
    <col min="3604" max="3835" width="9.140625" style="63" customWidth="1"/>
    <col min="3836" max="3836" width="5.7109375" style="63" customWidth="1"/>
    <col min="3837" max="3837" width="20.7109375" style="63" customWidth="1"/>
    <col min="3838" max="3838" width="20.42578125" style="63" customWidth="1"/>
    <col min="3839" max="3840" width="10.7109375" style="63"/>
    <col min="3841" max="3841" width="5.7109375" style="63" customWidth="1"/>
    <col min="3842" max="3843" width="23.7109375" style="63" customWidth="1"/>
    <col min="3844" max="3844" width="14.140625" style="63" customWidth="1"/>
    <col min="3845" max="3856" width="11.7109375" style="63" customWidth="1"/>
    <col min="3857" max="3859" width="8.7109375" style="63" customWidth="1"/>
    <col min="3860" max="4091" width="9.140625" style="63" customWidth="1"/>
    <col min="4092" max="4092" width="5.7109375" style="63" customWidth="1"/>
    <col min="4093" max="4093" width="20.7109375" style="63" customWidth="1"/>
    <col min="4094" max="4094" width="20.42578125" style="63" customWidth="1"/>
    <col min="4095" max="4096" width="10.7109375" style="63"/>
    <col min="4097" max="4097" width="5.7109375" style="63" customWidth="1"/>
    <col min="4098" max="4099" width="23.7109375" style="63" customWidth="1"/>
    <col min="4100" max="4100" width="14.140625" style="63" customWidth="1"/>
    <col min="4101" max="4112" width="11.7109375" style="63" customWidth="1"/>
    <col min="4113" max="4115" width="8.7109375" style="63" customWidth="1"/>
    <col min="4116" max="4347" width="9.140625" style="63" customWidth="1"/>
    <col min="4348" max="4348" width="5.7109375" style="63" customWidth="1"/>
    <col min="4349" max="4349" width="20.7109375" style="63" customWidth="1"/>
    <col min="4350" max="4350" width="20.42578125" style="63" customWidth="1"/>
    <col min="4351" max="4352" width="10.7109375" style="63"/>
    <col min="4353" max="4353" width="5.7109375" style="63" customWidth="1"/>
    <col min="4354" max="4355" width="23.7109375" style="63" customWidth="1"/>
    <col min="4356" max="4356" width="14.140625" style="63" customWidth="1"/>
    <col min="4357" max="4368" width="11.7109375" style="63" customWidth="1"/>
    <col min="4369" max="4371" width="8.7109375" style="63" customWidth="1"/>
    <col min="4372" max="4603" width="9.140625" style="63" customWidth="1"/>
    <col min="4604" max="4604" width="5.7109375" style="63" customWidth="1"/>
    <col min="4605" max="4605" width="20.7109375" style="63" customWidth="1"/>
    <col min="4606" max="4606" width="20.42578125" style="63" customWidth="1"/>
    <col min="4607" max="4608" width="10.7109375" style="63"/>
    <col min="4609" max="4609" width="5.7109375" style="63" customWidth="1"/>
    <col min="4610" max="4611" width="23.7109375" style="63" customWidth="1"/>
    <col min="4612" max="4612" width="14.140625" style="63" customWidth="1"/>
    <col min="4613" max="4624" width="11.7109375" style="63" customWidth="1"/>
    <col min="4625" max="4627" width="8.7109375" style="63" customWidth="1"/>
    <col min="4628" max="4859" width="9.140625" style="63" customWidth="1"/>
    <col min="4860" max="4860" width="5.7109375" style="63" customWidth="1"/>
    <col min="4861" max="4861" width="20.7109375" style="63" customWidth="1"/>
    <col min="4862" max="4862" width="20.42578125" style="63" customWidth="1"/>
    <col min="4863" max="4864" width="10.7109375" style="63"/>
    <col min="4865" max="4865" width="5.7109375" style="63" customWidth="1"/>
    <col min="4866" max="4867" width="23.7109375" style="63" customWidth="1"/>
    <col min="4868" max="4868" width="14.140625" style="63" customWidth="1"/>
    <col min="4869" max="4880" width="11.7109375" style="63" customWidth="1"/>
    <col min="4881" max="4883" width="8.7109375" style="63" customWidth="1"/>
    <col min="4884" max="5115" width="9.140625" style="63" customWidth="1"/>
    <col min="5116" max="5116" width="5.7109375" style="63" customWidth="1"/>
    <col min="5117" max="5117" width="20.7109375" style="63" customWidth="1"/>
    <col min="5118" max="5118" width="20.42578125" style="63" customWidth="1"/>
    <col min="5119" max="5120" width="10.7109375" style="63"/>
    <col min="5121" max="5121" width="5.7109375" style="63" customWidth="1"/>
    <col min="5122" max="5123" width="23.7109375" style="63" customWidth="1"/>
    <col min="5124" max="5124" width="14.140625" style="63" customWidth="1"/>
    <col min="5125" max="5136" width="11.7109375" style="63" customWidth="1"/>
    <col min="5137" max="5139" width="8.7109375" style="63" customWidth="1"/>
    <col min="5140" max="5371" width="9.140625" style="63" customWidth="1"/>
    <col min="5372" max="5372" width="5.7109375" style="63" customWidth="1"/>
    <col min="5373" max="5373" width="20.7109375" style="63" customWidth="1"/>
    <col min="5374" max="5374" width="20.42578125" style="63" customWidth="1"/>
    <col min="5375" max="5376" width="10.7109375" style="63"/>
    <col min="5377" max="5377" width="5.7109375" style="63" customWidth="1"/>
    <col min="5378" max="5379" width="23.7109375" style="63" customWidth="1"/>
    <col min="5380" max="5380" width="14.140625" style="63" customWidth="1"/>
    <col min="5381" max="5392" width="11.7109375" style="63" customWidth="1"/>
    <col min="5393" max="5395" width="8.7109375" style="63" customWidth="1"/>
    <col min="5396" max="5627" width="9.140625" style="63" customWidth="1"/>
    <col min="5628" max="5628" width="5.7109375" style="63" customWidth="1"/>
    <col min="5629" max="5629" width="20.7109375" style="63" customWidth="1"/>
    <col min="5630" max="5630" width="20.42578125" style="63" customWidth="1"/>
    <col min="5631" max="5632" width="10.7109375" style="63"/>
    <col min="5633" max="5633" width="5.7109375" style="63" customWidth="1"/>
    <col min="5634" max="5635" width="23.7109375" style="63" customWidth="1"/>
    <col min="5636" max="5636" width="14.140625" style="63" customWidth="1"/>
    <col min="5637" max="5648" width="11.7109375" style="63" customWidth="1"/>
    <col min="5649" max="5651" width="8.7109375" style="63" customWidth="1"/>
    <col min="5652" max="5883" width="9.140625" style="63" customWidth="1"/>
    <col min="5884" max="5884" width="5.7109375" style="63" customWidth="1"/>
    <col min="5885" max="5885" width="20.7109375" style="63" customWidth="1"/>
    <col min="5886" max="5886" width="20.42578125" style="63" customWidth="1"/>
    <col min="5887" max="5888" width="10.7109375" style="63"/>
    <col min="5889" max="5889" width="5.7109375" style="63" customWidth="1"/>
    <col min="5890" max="5891" width="23.7109375" style="63" customWidth="1"/>
    <col min="5892" max="5892" width="14.140625" style="63" customWidth="1"/>
    <col min="5893" max="5904" width="11.7109375" style="63" customWidth="1"/>
    <col min="5905" max="5907" width="8.7109375" style="63" customWidth="1"/>
    <col min="5908" max="6139" width="9.140625" style="63" customWidth="1"/>
    <col min="6140" max="6140" width="5.7109375" style="63" customWidth="1"/>
    <col min="6141" max="6141" width="20.7109375" style="63" customWidth="1"/>
    <col min="6142" max="6142" width="20.42578125" style="63" customWidth="1"/>
    <col min="6143" max="6144" width="10.7109375" style="63"/>
    <col min="6145" max="6145" width="5.7109375" style="63" customWidth="1"/>
    <col min="6146" max="6147" width="23.7109375" style="63" customWidth="1"/>
    <col min="6148" max="6148" width="14.140625" style="63" customWidth="1"/>
    <col min="6149" max="6160" width="11.7109375" style="63" customWidth="1"/>
    <col min="6161" max="6163" width="8.7109375" style="63" customWidth="1"/>
    <col min="6164" max="6395" width="9.140625" style="63" customWidth="1"/>
    <col min="6396" max="6396" width="5.7109375" style="63" customWidth="1"/>
    <col min="6397" max="6397" width="20.7109375" style="63" customWidth="1"/>
    <col min="6398" max="6398" width="20.42578125" style="63" customWidth="1"/>
    <col min="6399" max="6400" width="10.7109375" style="63"/>
    <col min="6401" max="6401" width="5.7109375" style="63" customWidth="1"/>
    <col min="6402" max="6403" width="23.7109375" style="63" customWidth="1"/>
    <col min="6404" max="6404" width="14.140625" style="63" customWidth="1"/>
    <col min="6405" max="6416" width="11.7109375" style="63" customWidth="1"/>
    <col min="6417" max="6419" width="8.7109375" style="63" customWidth="1"/>
    <col min="6420" max="6651" width="9.140625" style="63" customWidth="1"/>
    <col min="6652" max="6652" width="5.7109375" style="63" customWidth="1"/>
    <col min="6653" max="6653" width="20.7109375" style="63" customWidth="1"/>
    <col min="6654" max="6654" width="20.42578125" style="63" customWidth="1"/>
    <col min="6655" max="6656" width="10.7109375" style="63"/>
    <col min="6657" max="6657" width="5.7109375" style="63" customWidth="1"/>
    <col min="6658" max="6659" width="23.7109375" style="63" customWidth="1"/>
    <col min="6660" max="6660" width="14.140625" style="63" customWidth="1"/>
    <col min="6661" max="6672" width="11.7109375" style="63" customWidth="1"/>
    <col min="6673" max="6675" width="8.7109375" style="63" customWidth="1"/>
    <col min="6676" max="6907" width="9.140625" style="63" customWidth="1"/>
    <col min="6908" max="6908" width="5.7109375" style="63" customWidth="1"/>
    <col min="6909" max="6909" width="20.7109375" style="63" customWidth="1"/>
    <col min="6910" max="6910" width="20.42578125" style="63" customWidth="1"/>
    <col min="6911" max="6912" width="10.7109375" style="63"/>
    <col min="6913" max="6913" width="5.7109375" style="63" customWidth="1"/>
    <col min="6914" max="6915" width="23.7109375" style="63" customWidth="1"/>
    <col min="6916" max="6916" width="14.140625" style="63" customWidth="1"/>
    <col min="6917" max="6928" width="11.7109375" style="63" customWidth="1"/>
    <col min="6929" max="6931" width="8.7109375" style="63" customWidth="1"/>
    <col min="6932" max="7163" width="9.140625" style="63" customWidth="1"/>
    <col min="7164" max="7164" width="5.7109375" style="63" customWidth="1"/>
    <col min="7165" max="7165" width="20.7109375" style="63" customWidth="1"/>
    <col min="7166" max="7166" width="20.42578125" style="63" customWidth="1"/>
    <col min="7167" max="7168" width="10.7109375" style="63"/>
    <col min="7169" max="7169" width="5.7109375" style="63" customWidth="1"/>
    <col min="7170" max="7171" width="23.7109375" style="63" customWidth="1"/>
    <col min="7172" max="7172" width="14.140625" style="63" customWidth="1"/>
    <col min="7173" max="7184" width="11.7109375" style="63" customWidth="1"/>
    <col min="7185" max="7187" width="8.7109375" style="63" customWidth="1"/>
    <col min="7188" max="7419" width="9.140625" style="63" customWidth="1"/>
    <col min="7420" max="7420" width="5.7109375" style="63" customWidth="1"/>
    <col min="7421" max="7421" width="20.7109375" style="63" customWidth="1"/>
    <col min="7422" max="7422" width="20.42578125" style="63" customWidth="1"/>
    <col min="7423" max="7424" width="10.7109375" style="63"/>
    <col min="7425" max="7425" width="5.7109375" style="63" customWidth="1"/>
    <col min="7426" max="7427" width="23.7109375" style="63" customWidth="1"/>
    <col min="7428" max="7428" width="14.140625" style="63" customWidth="1"/>
    <col min="7429" max="7440" width="11.7109375" style="63" customWidth="1"/>
    <col min="7441" max="7443" width="8.7109375" style="63" customWidth="1"/>
    <col min="7444" max="7675" width="9.140625" style="63" customWidth="1"/>
    <col min="7676" max="7676" width="5.7109375" style="63" customWidth="1"/>
    <col min="7677" max="7677" width="20.7109375" style="63" customWidth="1"/>
    <col min="7678" max="7678" width="20.42578125" style="63" customWidth="1"/>
    <col min="7679" max="7680" width="10.7109375" style="63"/>
    <col min="7681" max="7681" width="5.7109375" style="63" customWidth="1"/>
    <col min="7682" max="7683" width="23.7109375" style="63" customWidth="1"/>
    <col min="7684" max="7684" width="14.140625" style="63" customWidth="1"/>
    <col min="7685" max="7696" width="11.7109375" style="63" customWidth="1"/>
    <col min="7697" max="7699" width="8.7109375" style="63" customWidth="1"/>
    <col min="7700" max="7931" width="9.140625" style="63" customWidth="1"/>
    <col min="7932" max="7932" width="5.7109375" style="63" customWidth="1"/>
    <col min="7933" max="7933" width="20.7109375" style="63" customWidth="1"/>
    <col min="7934" max="7934" width="20.42578125" style="63" customWidth="1"/>
    <col min="7935" max="7936" width="10.7109375" style="63"/>
    <col min="7937" max="7937" width="5.7109375" style="63" customWidth="1"/>
    <col min="7938" max="7939" width="23.7109375" style="63" customWidth="1"/>
    <col min="7940" max="7940" width="14.140625" style="63" customWidth="1"/>
    <col min="7941" max="7952" width="11.7109375" style="63" customWidth="1"/>
    <col min="7953" max="7955" width="8.7109375" style="63" customWidth="1"/>
    <col min="7956" max="8187" width="9.140625" style="63" customWidth="1"/>
    <col min="8188" max="8188" width="5.7109375" style="63" customWidth="1"/>
    <col min="8189" max="8189" width="20.7109375" style="63" customWidth="1"/>
    <col min="8190" max="8190" width="20.42578125" style="63" customWidth="1"/>
    <col min="8191" max="8192" width="10.7109375" style="63"/>
    <col min="8193" max="8193" width="5.7109375" style="63" customWidth="1"/>
    <col min="8194" max="8195" width="23.7109375" style="63" customWidth="1"/>
    <col min="8196" max="8196" width="14.140625" style="63" customWidth="1"/>
    <col min="8197" max="8208" width="11.7109375" style="63" customWidth="1"/>
    <col min="8209" max="8211" width="8.7109375" style="63" customWidth="1"/>
    <col min="8212" max="8443" width="9.140625" style="63" customWidth="1"/>
    <col min="8444" max="8444" width="5.7109375" style="63" customWidth="1"/>
    <col min="8445" max="8445" width="20.7109375" style="63" customWidth="1"/>
    <col min="8446" max="8446" width="20.42578125" style="63" customWidth="1"/>
    <col min="8447" max="8448" width="10.7109375" style="63"/>
    <col min="8449" max="8449" width="5.7109375" style="63" customWidth="1"/>
    <col min="8450" max="8451" width="23.7109375" style="63" customWidth="1"/>
    <col min="8452" max="8452" width="14.140625" style="63" customWidth="1"/>
    <col min="8453" max="8464" width="11.7109375" style="63" customWidth="1"/>
    <col min="8465" max="8467" width="8.7109375" style="63" customWidth="1"/>
    <col min="8468" max="8699" width="9.140625" style="63" customWidth="1"/>
    <col min="8700" max="8700" width="5.7109375" style="63" customWidth="1"/>
    <col min="8701" max="8701" width="20.7109375" style="63" customWidth="1"/>
    <col min="8702" max="8702" width="20.42578125" style="63" customWidth="1"/>
    <col min="8703" max="8704" width="10.7109375" style="63"/>
    <col min="8705" max="8705" width="5.7109375" style="63" customWidth="1"/>
    <col min="8706" max="8707" width="23.7109375" style="63" customWidth="1"/>
    <col min="8708" max="8708" width="14.140625" style="63" customWidth="1"/>
    <col min="8709" max="8720" width="11.7109375" style="63" customWidth="1"/>
    <col min="8721" max="8723" width="8.7109375" style="63" customWidth="1"/>
    <col min="8724" max="8955" width="9.140625" style="63" customWidth="1"/>
    <col min="8956" max="8956" width="5.7109375" style="63" customWidth="1"/>
    <col min="8957" max="8957" width="20.7109375" style="63" customWidth="1"/>
    <col min="8958" max="8958" width="20.42578125" style="63" customWidth="1"/>
    <col min="8959" max="8960" width="10.7109375" style="63"/>
    <col min="8961" max="8961" width="5.7109375" style="63" customWidth="1"/>
    <col min="8962" max="8963" width="23.7109375" style="63" customWidth="1"/>
    <col min="8964" max="8964" width="14.140625" style="63" customWidth="1"/>
    <col min="8965" max="8976" width="11.7109375" style="63" customWidth="1"/>
    <col min="8977" max="8979" width="8.7109375" style="63" customWidth="1"/>
    <col min="8980" max="9211" width="9.140625" style="63" customWidth="1"/>
    <col min="9212" max="9212" width="5.7109375" style="63" customWidth="1"/>
    <col min="9213" max="9213" width="20.7109375" style="63" customWidth="1"/>
    <col min="9214" max="9214" width="20.42578125" style="63" customWidth="1"/>
    <col min="9215" max="9216" width="10.7109375" style="63"/>
    <col min="9217" max="9217" width="5.7109375" style="63" customWidth="1"/>
    <col min="9218" max="9219" width="23.7109375" style="63" customWidth="1"/>
    <col min="9220" max="9220" width="14.140625" style="63" customWidth="1"/>
    <col min="9221" max="9232" width="11.7109375" style="63" customWidth="1"/>
    <col min="9233" max="9235" width="8.7109375" style="63" customWidth="1"/>
    <col min="9236" max="9467" width="9.140625" style="63" customWidth="1"/>
    <col min="9468" max="9468" width="5.7109375" style="63" customWidth="1"/>
    <col min="9469" max="9469" width="20.7109375" style="63" customWidth="1"/>
    <col min="9470" max="9470" width="20.42578125" style="63" customWidth="1"/>
    <col min="9471" max="9472" width="10.7109375" style="63"/>
    <col min="9473" max="9473" width="5.7109375" style="63" customWidth="1"/>
    <col min="9474" max="9475" width="23.7109375" style="63" customWidth="1"/>
    <col min="9476" max="9476" width="14.140625" style="63" customWidth="1"/>
    <col min="9477" max="9488" width="11.7109375" style="63" customWidth="1"/>
    <col min="9489" max="9491" width="8.7109375" style="63" customWidth="1"/>
    <col min="9492" max="9723" width="9.140625" style="63" customWidth="1"/>
    <col min="9724" max="9724" width="5.7109375" style="63" customWidth="1"/>
    <col min="9725" max="9725" width="20.7109375" style="63" customWidth="1"/>
    <col min="9726" max="9726" width="20.42578125" style="63" customWidth="1"/>
    <col min="9727" max="9728" width="10.7109375" style="63"/>
    <col min="9729" max="9729" width="5.7109375" style="63" customWidth="1"/>
    <col min="9730" max="9731" width="23.7109375" style="63" customWidth="1"/>
    <col min="9732" max="9732" width="14.140625" style="63" customWidth="1"/>
    <col min="9733" max="9744" width="11.7109375" style="63" customWidth="1"/>
    <col min="9745" max="9747" width="8.7109375" style="63" customWidth="1"/>
    <col min="9748" max="9979" width="9.140625" style="63" customWidth="1"/>
    <col min="9980" max="9980" width="5.7109375" style="63" customWidth="1"/>
    <col min="9981" max="9981" width="20.7109375" style="63" customWidth="1"/>
    <col min="9982" max="9982" width="20.42578125" style="63" customWidth="1"/>
    <col min="9983" max="9984" width="10.7109375" style="63"/>
    <col min="9985" max="9985" width="5.7109375" style="63" customWidth="1"/>
    <col min="9986" max="9987" width="23.7109375" style="63" customWidth="1"/>
    <col min="9988" max="9988" width="14.140625" style="63" customWidth="1"/>
    <col min="9989" max="10000" width="11.7109375" style="63" customWidth="1"/>
    <col min="10001" max="10003" width="8.7109375" style="63" customWidth="1"/>
    <col min="10004" max="10235" width="9.140625" style="63" customWidth="1"/>
    <col min="10236" max="10236" width="5.7109375" style="63" customWidth="1"/>
    <col min="10237" max="10237" width="20.7109375" style="63" customWidth="1"/>
    <col min="10238" max="10238" width="20.42578125" style="63" customWidth="1"/>
    <col min="10239" max="10240" width="10.7109375" style="63"/>
    <col min="10241" max="10241" width="5.7109375" style="63" customWidth="1"/>
    <col min="10242" max="10243" width="23.7109375" style="63" customWidth="1"/>
    <col min="10244" max="10244" width="14.140625" style="63" customWidth="1"/>
    <col min="10245" max="10256" width="11.7109375" style="63" customWidth="1"/>
    <col min="10257" max="10259" width="8.7109375" style="63" customWidth="1"/>
    <col min="10260" max="10491" width="9.140625" style="63" customWidth="1"/>
    <col min="10492" max="10492" width="5.7109375" style="63" customWidth="1"/>
    <col min="10493" max="10493" width="20.7109375" style="63" customWidth="1"/>
    <col min="10494" max="10494" width="20.42578125" style="63" customWidth="1"/>
    <col min="10495" max="10496" width="10.7109375" style="63"/>
    <col min="10497" max="10497" width="5.7109375" style="63" customWidth="1"/>
    <col min="10498" max="10499" width="23.7109375" style="63" customWidth="1"/>
    <col min="10500" max="10500" width="14.140625" style="63" customWidth="1"/>
    <col min="10501" max="10512" width="11.7109375" style="63" customWidth="1"/>
    <col min="10513" max="10515" width="8.7109375" style="63" customWidth="1"/>
    <col min="10516" max="10747" width="9.140625" style="63" customWidth="1"/>
    <col min="10748" max="10748" width="5.7109375" style="63" customWidth="1"/>
    <col min="10749" max="10749" width="20.7109375" style="63" customWidth="1"/>
    <col min="10750" max="10750" width="20.42578125" style="63" customWidth="1"/>
    <col min="10751" max="10752" width="10.7109375" style="63"/>
    <col min="10753" max="10753" width="5.7109375" style="63" customWidth="1"/>
    <col min="10754" max="10755" width="23.7109375" style="63" customWidth="1"/>
    <col min="10756" max="10756" width="14.140625" style="63" customWidth="1"/>
    <col min="10757" max="10768" width="11.7109375" style="63" customWidth="1"/>
    <col min="10769" max="10771" width="8.7109375" style="63" customWidth="1"/>
    <col min="10772" max="11003" width="9.140625" style="63" customWidth="1"/>
    <col min="11004" max="11004" width="5.7109375" style="63" customWidth="1"/>
    <col min="11005" max="11005" width="20.7109375" style="63" customWidth="1"/>
    <col min="11006" max="11006" width="20.42578125" style="63" customWidth="1"/>
    <col min="11007" max="11008" width="10.7109375" style="63"/>
    <col min="11009" max="11009" width="5.7109375" style="63" customWidth="1"/>
    <col min="11010" max="11011" width="23.7109375" style="63" customWidth="1"/>
    <col min="11012" max="11012" width="14.140625" style="63" customWidth="1"/>
    <col min="11013" max="11024" width="11.7109375" style="63" customWidth="1"/>
    <col min="11025" max="11027" width="8.7109375" style="63" customWidth="1"/>
    <col min="11028" max="11259" width="9.140625" style="63" customWidth="1"/>
    <col min="11260" max="11260" width="5.7109375" style="63" customWidth="1"/>
    <col min="11261" max="11261" width="20.7109375" style="63" customWidth="1"/>
    <col min="11262" max="11262" width="20.42578125" style="63" customWidth="1"/>
    <col min="11263" max="11264" width="10.7109375" style="63"/>
    <col min="11265" max="11265" width="5.7109375" style="63" customWidth="1"/>
    <col min="11266" max="11267" width="23.7109375" style="63" customWidth="1"/>
    <col min="11268" max="11268" width="14.140625" style="63" customWidth="1"/>
    <col min="11269" max="11280" width="11.7109375" style="63" customWidth="1"/>
    <col min="11281" max="11283" width="8.7109375" style="63" customWidth="1"/>
    <col min="11284" max="11515" width="9.140625" style="63" customWidth="1"/>
    <col min="11516" max="11516" width="5.7109375" style="63" customWidth="1"/>
    <col min="11517" max="11517" width="20.7109375" style="63" customWidth="1"/>
    <col min="11518" max="11518" width="20.42578125" style="63" customWidth="1"/>
    <col min="11519" max="11520" width="10.7109375" style="63"/>
    <col min="11521" max="11521" width="5.7109375" style="63" customWidth="1"/>
    <col min="11522" max="11523" width="23.7109375" style="63" customWidth="1"/>
    <col min="11524" max="11524" width="14.140625" style="63" customWidth="1"/>
    <col min="11525" max="11536" width="11.7109375" style="63" customWidth="1"/>
    <col min="11537" max="11539" width="8.7109375" style="63" customWidth="1"/>
    <col min="11540" max="11771" width="9.140625" style="63" customWidth="1"/>
    <col min="11772" max="11772" width="5.7109375" style="63" customWidth="1"/>
    <col min="11773" max="11773" width="20.7109375" style="63" customWidth="1"/>
    <col min="11774" max="11774" width="20.42578125" style="63" customWidth="1"/>
    <col min="11775" max="11776" width="10.7109375" style="63"/>
    <col min="11777" max="11777" width="5.7109375" style="63" customWidth="1"/>
    <col min="11778" max="11779" width="23.7109375" style="63" customWidth="1"/>
    <col min="11780" max="11780" width="14.140625" style="63" customWidth="1"/>
    <col min="11781" max="11792" width="11.7109375" style="63" customWidth="1"/>
    <col min="11793" max="11795" width="8.7109375" style="63" customWidth="1"/>
    <col min="11796" max="12027" width="9.140625" style="63" customWidth="1"/>
    <col min="12028" max="12028" width="5.7109375" style="63" customWidth="1"/>
    <col min="12029" max="12029" width="20.7109375" style="63" customWidth="1"/>
    <col min="12030" max="12030" width="20.42578125" style="63" customWidth="1"/>
    <col min="12031" max="12032" width="10.7109375" style="63"/>
    <col min="12033" max="12033" width="5.7109375" style="63" customWidth="1"/>
    <col min="12034" max="12035" width="23.7109375" style="63" customWidth="1"/>
    <col min="12036" max="12036" width="14.140625" style="63" customWidth="1"/>
    <col min="12037" max="12048" width="11.7109375" style="63" customWidth="1"/>
    <col min="12049" max="12051" width="8.7109375" style="63" customWidth="1"/>
    <col min="12052" max="12283" width="9.140625" style="63" customWidth="1"/>
    <col min="12284" max="12284" width="5.7109375" style="63" customWidth="1"/>
    <col min="12285" max="12285" width="20.7109375" style="63" customWidth="1"/>
    <col min="12286" max="12286" width="20.42578125" style="63" customWidth="1"/>
    <col min="12287" max="12288" width="10.7109375" style="63"/>
    <col min="12289" max="12289" width="5.7109375" style="63" customWidth="1"/>
    <col min="12290" max="12291" width="23.7109375" style="63" customWidth="1"/>
    <col min="12292" max="12292" width="14.140625" style="63" customWidth="1"/>
    <col min="12293" max="12304" width="11.7109375" style="63" customWidth="1"/>
    <col min="12305" max="12307" width="8.7109375" style="63" customWidth="1"/>
    <col min="12308" max="12539" width="9.140625" style="63" customWidth="1"/>
    <col min="12540" max="12540" width="5.7109375" style="63" customWidth="1"/>
    <col min="12541" max="12541" width="20.7109375" style="63" customWidth="1"/>
    <col min="12542" max="12542" width="20.42578125" style="63" customWidth="1"/>
    <col min="12543" max="12544" width="10.7109375" style="63"/>
    <col min="12545" max="12545" width="5.7109375" style="63" customWidth="1"/>
    <col min="12546" max="12547" width="23.7109375" style="63" customWidth="1"/>
    <col min="12548" max="12548" width="14.140625" style="63" customWidth="1"/>
    <col min="12549" max="12560" width="11.7109375" style="63" customWidth="1"/>
    <col min="12561" max="12563" width="8.7109375" style="63" customWidth="1"/>
    <col min="12564" max="12795" width="9.140625" style="63" customWidth="1"/>
    <col min="12796" max="12796" width="5.7109375" style="63" customWidth="1"/>
    <col min="12797" max="12797" width="20.7109375" style="63" customWidth="1"/>
    <col min="12798" max="12798" width="20.42578125" style="63" customWidth="1"/>
    <col min="12799" max="12800" width="10.7109375" style="63"/>
    <col min="12801" max="12801" width="5.7109375" style="63" customWidth="1"/>
    <col min="12802" max="12803" width="23.7109375" style="63" customWidth="1"/>
    <col min="12804" max="12804" width="14.140625" style="63" customWidth="1"/>
    <col min="12805" max="12816" width="11.7109375" style="63" customWidth="1"/>
    <col min="12817" max="12819" width="8.7109375" style="63" customWidth="1"/>
    <col min="12820" max="13051" width="9.140625" style="63" customWidth="1"/>
    <col min="13052" max="13052" width="5.7109375" style="63" customWidth="1"/>
    <col min="13053" max="13053" width="20.7109375" style="63" customWidth="1"/>
    <col min="13054" max="13054" width="20.42578125" style="63" customWidth="1"/>
    <col min="13055" max="13056" width="10.7109375" style="63"/>
    <col min="13057" max="13057" width="5.7109375" style="63" customWidth="1"/>
    <col min="13058" max="13059" width="23.7109375" style="63" customWidth="1"/>
    <col min="13060" max="13060" width="14.140625" style="63" customWidth="1"/>
    <col min="13061" max="13072" width="11.7109375" style="63" customWidth="1"/>
    <col min="13073" max="13075" width="8.7109375" style="63" customWidth="1"/>
    <col min="13076" max="13307" width="9.140625" style="63" customWidth="1"/>
    <col min="13308" max="13308" width="5.7109375" style="63" customWidth="1"/>
    <col min="13309" max="13309" width="20.7109375" style="63" customWidth="1"/>
    <col min="13310" max="13310" width="20.42578125" style="63" customWidth="1"/>
    <col min="13311" max="13312" width="10.7109375" style="63"/>
    <col min="13313" max="13313" width="5.7109375" style="63" customWidth="1"/>
    <col min="13314" max="13315" width="23.7109375" style="63" customWidth="1"/>
    <col min="13316" max="13316" width="14.140625" style="63" customWidth="1"/>
    <col min="13317" max="13328" width="11.7109375" style="63" customWidth="1"/>
    <col min="13329" max="13331" width="8.7109375" style="63" customWidth="1"/>
    <col min="13332" max="13563" width="9.140625" style="63" customWidth="1"/>
    <col min="13564" max="13564" width="5.7109375" style="63" customWidth="1"/>
    <col min="13565" max="13565" width="20.7109375" style="63" customWidth="1"/>
    <col min="13566" max="13566" width="20.42578125" style="63" customWidth="1"/>
    <col min="13567" max="13568" width="10.7109375" style="63"/>
    <col min="13569" max="13569" width="5.7109375" style="63" customWidth="1"/>
    <col min="13570" max="13571" width="23.7109375" style="63" customWidth="1"/>
    <col min="13572" max="13572" width="14.140625" style="63" customWidth="1"/>
    <col min="13573" max="13584" width="11.7109375" style="63" customWidth="1"/>
    <col min="13585" max="13587" width="8.7109375" style="63" customWidth="1"/>
    <col min="13588" max="13819" width="9.140625" style="63" customWidth="1"/>
    <col min="13820" max="13820" width="5.7109375" style="63" customWidth="1"/>
    <col min="13821" max="13821" width="20.7109375" style="63" customWidth="1"/>
    <col min="13822" max="13822" width="20.42578125" style="63" customWidth="1"/>
    <col min="13823" max="13824" width="10.7109375" style="63"/>
    <col min="13825" max="13825" width="5.7109375" style="63" customWidth="1"/>
    <col min="13826" max="13827" width="23.7109375" style="63" customWidth="1"/>
    <col min="13828" max="13828" width="14.140625" style="63" customWidth="1"/>
    <col min="13829" max="13840" width="11.7109375" style="63" customWidth="1"/>
    <col min="13841" max="13843" width="8.7109375" style="63" customWidth="1"/>
    <col min="13844" max="14075" width="9.140625" style="63" customWidth="1"/>
    <col min="14076" max="14076" width="5.7109375" style="63" customWidth="1"/>
    <col min="14077" max="14077" width="20.7109375" style="63" customWidth="1"/>
    <col min="14078" max="14078" width="20.42578125" style="63" customWidth="1"/>
    <col min="14079" max="14080" width="10.7109375" style="63"/>
    <col min="14081" max="14081" width="5.7109375" style="63" customWidth="1"/>
    <col min="14082" max="14083" width="23.7109375" style="63" customWidth="1"/>
    <col min="14084" max="14084" width="14.140625" style="63" customWidth="1"/>
    <col min="14085" max="14096" width="11.7109375" style="63" customWidth="1"/>
    <col min="14097" max="14099" width="8.7109375" style="63" customWidth="1"/>
    <col min="14100" max="14331" width="9.140625" style="63" customWidth="1"/>
    <col min="14332" max="14332" width="5.7109375" style="63" customWidth="1"/>
    <col min="14333" max="14333" width="20.7109375" style="63" customWidth="1"/>
    <col min="14334" max="14334" width="20.42578125" style="63" customWidth="1"/>
    <col min="14335" max="14336" width="10.7109375" style="63"/>
    <col min="14337" max="14337" width="5.7109375" style="63" customWidth="1"/>
    <col min="14338" max="14339" width="23.7109375" style="63" customWidth="1"/>
    <col min="14340" max="14340" width="14.140625" style="63" customWidth="1"/>
    <col min="14341" max="14352" width="11.7109375" style="63" customWidth="1"/>
    <col min="14353" max="14355" width="8.7109375" style="63" customWidth="1"/>
    <col min="14356" max="14587" width="9.140625" style="63" customWidth="1"/>
    <col min="14588" max="14588" width="5.7109375" style="63" customWidth="1"/>
    <col min="14589" max="14589" width="20.7109375" style="63" customWidth="1"/>
    <col min="14590" max="14590" width="20.42578125" style="63" customWidth="1"/>
    <col min="14591" max="14592" width="10.7109375" style="63"/>
    <col min="14593" max="14593" width="5.7109375" style="63" customWidth="1"/>
    <col min="14594" max="14595" width="23.7109375" style="63" customWidth="1"/>
    <col min="14596" max="14596" width="14.140625" style="63" customWidth="1"/>
    <col min="14597" max="14608" width="11.7109375" style="63" customWidth="1"/>
    <col min="14609" max="14611" width="8.7109375" style="63" customWidth="1"/>
    <col min="14612" max="14843" width="9.140625" style="63" customWidth="1"/>
    <col min="14844" max="14844" width="5.7109375" style="63" customWidth="1"/>
    <col min="14845" max="14845" width="20.7109375" style="63" customWidth="1"/>
    <col min="14846" max="14846" width="20.42578125" style="63" customWidth="1"/>
    <col min="14847" max="14848" width="10.7109375" style="63"/>
    <col min="14849" max="14849" width="5.7109375" style="63" customWidth="1"/>
    <col min="14850" max="14851" width="23.7109375" style="63" customWidth="1"/>
    <col min="14852" max="14852" width="14.140625" style="63" customWidth="1"/>
    <col min="14853" max="14864" width="11.7109375" style="63" customWidth="1"/>
    <col min="14865" max="14867" width="8.7109375" style="63" customWidth="1"/>
    <col min="14868" max="15099" width="9.140625" style="63" customWidth="1"/>
    <col min="15100" max="15100" width="5.7109375" style="63" customWidth="1"/>
    <col min="15101" max="15101" width="20.7109375" style="63" customWidth="1"/>
    <col min="15102" max="15102" width="20.42578125" style="63" customWidth="1"/>
    <col min="15103" max="15104" width="10.7109375" style="63"/>
    <col min="15105" max="15105" width="5.7109375" style="63" customWidth="1"/>
    <col min="15106" max="15107" width="23.7109375" style="63" customWidth="1"/>
    <col min="15108" max="15108" width="14.140625" style="63" customWidth="1"/>
    <col min="15109" max="15120" width="11.7109375" style="63" customWidth="1"/>
    <col min="15121" max="15123" width="8.7109375" style="63" customWidth="1"/>
    <col min="15124" max="15355" width="9.140625" style="63" customWidth="1"/>
    <col min="15356" max="15356" width="5.7109375" style="63" customWidth="1"/>
    <col min="15357" max="15357" width="20.7109375" style="63" customWidth="1"/>
    <col min="15358" max="15358" width="20.42578125" style="63" customWidth="1"/>
    <col min="15359" max="15360" width="10.7109375" style="63"/>
    <col min="15361" max="15361" width="5.7109375" style="63" customWidth="1"/>
    <col min="15362" max="15363" width="23.7109375" style="63" customWidth="1"/>
    <col min="15364" max="15364" width="14.140625" style="63" customWidth="1"/>
    <col min="15365" max="15376" width="11.7109375" style="63" customWidth="1"/>
    <col min="15377" max="15379" width="8.7109375" style="63" customWidth="1"/>
    <col min="15380" max="15611" width="9.140625" style="63" customWidth="1"/>
    <col min="15612" max="15612" width="5.7109375" style="63" customWidth="1"/>
    <col min="15613" max="15613" width="20.7109375" style="63" customWidth="1"/>
    <col min="15614" max="15614" width="20.42578125" style="63" customWidth="1"/>
    <col min="15615" max="15616" width="10.7109375" style="63"/>
    <col min="15617" max="15617" width="5.7109375" style="63" customWidth="1"/>
    <col min="15618" max="15619" width="23.7109375" style="63" customWidth="1"/>
    <col min="15620" max="15620" width="14.140625" style="63" customWidth="1"/>
    <col min="15621" max="15632" width="11.7109375" style="63" customWidth="1"/>
    <col min="15633" max="15635" width="8.7109375" style="63" customWidth="1"/>
    <col min="15636" max="15867" width="9.140625" style="63" customWidth="1"/>
    <col min="15868" max="15868" width="5.7109375" style="63" customWidth="1"/>
    <col min="15869" max="15869" width="20.7109375" style="63" customWidth="1"/>
    <col min="15870" max="15870" width="20.42578125" style="63" customWidth="1"/>
    <col min="15871" max="15872" width="10.7109375" style="63"/>
    <col min="15873" max="15873" width="5.7109375" style="63" customWidth="1"/>
    <col min="15874" max="15875" width="23.7109375" style="63" customWidth="1"/>
    <col min="15876" max="15876" width="14.140625" style="63" customWidth="1"/>
    <col min="15877" max="15888" width="11.7109375" style="63" customWidth="1"/>
    <col min="15889" max="15891" width="8.7109375" style="63" customWidth="1"/>
    <col min="15892" max="16123" width="9.140625" style="63" customWidth="1"/>
    <col min="16124" max="16124" width="5.7109375" style="63" customWidth="1"/>
    <col min="16125" max="16125" width="20.7109375" style="63" customWidth="1"/>
    <col min="16126" max="16126" width="20.42578125" style="63" customWidth="1"/>
    <col min="16127" max="16128" width="10.7109375" style="63"/>
    <col min="16129" max="16129" width="5.7109375" style="63" customWidth="1"/>
    <col min="16130" max="16131" width="23.7109375" style="63" customWidth="1"/>
    <col min="16132" max="16132" width="14.140625" style="63" customWidth="1"/>
    <col min="16133" max="16144" width="11.7109375" style="63" customWidth="1"/>
    <col min="16145" max="16147" width="8.7109375" style="63" customWidth="1"/>
    <col min="16148" max="16379" width="9.140625" style="63" customWidth="1"/>
    <col min="16380" max="16380" width="5.7109375" style="63" customWidth="1"/>
    <col min="16381" max="16381" width="20.7109375" style="63" customWidth="1"/>
    <col min="16382" max="16382" width="20.42578125" style="63" customWidth="1"/>
    <col min="16383" max="16384" width="10.7109375" style="63"/>
  </cols>
  <sheetData>
    <row r="1" spans="1:22" ht="15.75" x14ac:dyDescent="0.25">
      <c r="A1" s="217" t="s">
        <v>1109</v>
      </c>
    </row>
    <row r="2" spans="1:22" x14ac:dyDescent="0.25">
      <c r="A2" s="91" t="s">
        <v>315</v>
      </c>
      <c r="B2" s="91"/>
    </row>
    <row r="3" spans="1:22" ht="15.75" x14ac:dyDescent="0.25">
      <c r="A3" s="1188" t="s">
        <v>811</v>
      </c>
      <c r="B3" s="1188"/>
      <c r="C3" s="1188"/>
      <c r="D3" s="1188"/>
      <c r="E3" s="1188"/>
      <c r="F3" s="1188"/>
      <c r="G3" s="1188"/>
      <c r="H3" s="1188"/>
      <c r="I3" s="1188"/>
      <c r="J3" s="1188"/>
      <c r="K3" s="1188"/>
      <c r="L3" s="1188"/>
      <c r="M3" s="1188"/>
      <c r="N3" s="1188"/>
      <c r="O3" s="1188"/>
      <c r="P3" s="1188"/>
      <c r="Q3" s="83"/>
      <c r="R3" s="83"/>
      <c r="S3" s="83"/>
      <c r="T3" s="83"/>
      <c r="U3" s="83"/>
      <c r="V3" s="83"/>
    </row>
    <row r="4" spans="1:22" ht="15.75" x14ac:dyDescent="0.25">
      <c r="A4" s="160"/>
      <c r="B4" s="160"/>
      <c r="C4" s="160"/>
      <c r="D4" s="160"/>
      <c r="E4" s="160"/>
      <c r="F4" s="160"/>
      <c r="G4" s="427" t="str">
        <f>'1'!$E$5</f>
        <v>KABUPATEN</v>
      </c>
      <c r="H4" s="428" t="str">
        <f>'1'!$F$5</f>
        <v>BELITUNG TIMUR</v>
      </c>
      <c r="I4" s="160"/>
      <c r="J4" s="160"/>
      <c r="K4" s="160"/>
      <c r="L4" s="160"/>
      <c r="M4" s="160"/>
      <c r="N4" s="160"/>
      <c r="O4" s="160"/>
      <c r="P4" s="160"/>
    </row>
    <row r="5" spans="1:22" ht="15.75" x14ac:dyDescent="0.25">
      <c r="A5" s="160"/>
      <c r="B5" s="160"/>
      <c r="C5" s="160"/>
      <c r="D5" s="160"/>
      <c r="E5" s="160"/>
      <c r="F5" s="160"/>
      <c r="G5" s="427" t="str">
        <f>'1'!$E$6</f>
        <v>TAHUN</v>
      </c>
      <c r="H5" s="428">
        <f>'1'!$F$6</f>
        <v>2023</v>
      </c>
      <c r="I5" s="160"/>
      <c r="J5" s="160"/>
      <c r="K5" s="160"/>
      <c r="L5" s="160"/>
      <c r="M5" s="160"/>
      <c r="N5" s="160"/>
      <c r="O5" s="160"/>
      <c r="P5" s="160"/>
    </row>
    <row r="6" spans="1:22" ht="15.75" thickBot="1" x14ac:dyDescent="0.3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22" ht="15.75" x14ac:dyDescent="0.25">
      <c r="A7" s="1164" t="s">
        <v>2</v>
      </c>
      <c r="B7" s="1225" t="s">
        <v>253</v>
      </c>
      <c r="C7" s="1164" t="s">
        <v>407</v>
      </c>
      <c r="D7" s="1169" t="s">
        <v>256</v>
      </c>
      <c r="E7" s="1427" t="s">
        <v>812</v>
      </c>
      <c r="F7" s="1428"/>
      <c r="G7" s="1433" t="s">
        <v>643</v>
      </c>
      <c r="H7" s="1434"/>
      <c r="I7" s="1434"/>
      <c r="J7" s="1434"/>
      <c r="K7" s="1434"/>
      <c r="L7" s="1434"/>
      <c r="M7" s="1434"/>
      <c r="N7" s="1434"/>
      <c r="O7" s="1434"/>
      <c r="P7" s="1435"/>
    </row>
    <row r="8" spans="1:22" ht="15.75" x14ac:dyDescent="0.25">
      <c r="A8" s="1164"/>
      <c r="B8" s="1225"/>
      <c r="C8" s="1164"/>
      <c r="D8" s="1169"/>
      <c r="E8" s="1429"/>
      <c r="F8" s="1430"/>
      <c r="G8" s="1361" t="s">
        <v>813</v>
      </c>
      <c r="H8" s="1385"/>
      <c r="I8" s="1385"/>
      <c r="J8" s="1362"/>
      <c r="K8" s="1361" t="s">
        <v>814</v>
      </c>
      <c r="L8" s="1385"/>
      <c r="M8" s="1385"/>
      <c r="N8" s="1362"/>
      <c r="O8" s="1192" t="s">
        <v>815</v>
      </c>
      <c r="P8" s="1193"/>
    </row>
    <row r="9" spans="1:22" ht="15.75" x14ac:dyDescent="0.25">
      <c r="A9" s="1164"/>
      <c r="B9" s="1225"/>
      <c r="C9" s="1164"/>
      <c r="D9" s="1169"/>
      <c r="E9" s="1431"/>
      <c r="F9" s="1432"/>
      <c r="G9" s="1361" t="s">
        <v>816</v>
      </c>
      <c r="H9" s="1362"/>
      <c r="I9" s="1385" t="s">
        <v>630</v>
      </c>
      <c r="J9" s="1362"/>
      <c r="K9" s="1361" t="s">
        <v>816</v>
      </c>
      <c r="L9" s="1362"/>
      <c r="M9" s="1385" t="s">
        <v>630</v>
      </c>
      <c r="N9" s="1362"/>
      <c r="O9" s="1361" t="s">
        <v>630</v>
      </c>
      <c r="P9" s="1362"/>
    </row>
    <row r="10" spans="1:22" ht="31.5" x14ac:dyDescent="0.25">
      <c r="A10" s="1165"/>
      <c r="B10" s="1226"/>
      <c r="C10" s="1165"/>
      <c r="D10" s="1170"/>
      <c r="E10" s="583" t="s">
        <v>816</v>
      </c>
      <c r="F10" s="583" t="s">
        <v>630</v>
      </c>
      <c r="G10" s="581" t="s">
        <v>255</v>
      </c>
      <c r="H10" s="581" t="s">
        <v>27</v>
      </c>
      <c r="I10" s="581" t="s">
        <v>255</v>
      </c>
      <c r="J10" s="581" t="s">
        <v>27</v>
      </c>
      <c r="K10" s="581" t="s">
        <v>255</v>
      </c>
      <c r="L10" s="581" t="s">
        <v>27</v>
      </c>
      <c r="M10" s="581" t="s">
        <v>255</v>
      </c>
      <c r="N10" s="581" t="s">
        <v>27</v>
      </c>
      <c r="O10" s="581" t="s">
        <v>255</v>
      </c>
      <c r="P10" s="581" t="s">
        <v>27</v>
      </c>
    </row>
    <row r="11" spans="1:22" s="747" customFormat="1" ht="12" x14ac:dyDescent="0.25">
      <c r="A11" s="745">
        <v>1</v>
      </c>
      <c r="B11" s="745">
        <v>2</v>
      </c>
      <c r="C11" s="745">
        <v>3</v>
      </c>
      <c r="D11" s="745">
        <v>4</v>
      </c>
      <c r="E11" s="745">
        <v>5</v>
      </c>
      <c r="F11" s="745">
        <v>6</v>
      </c>
      <c r="G11" s="745">
        <v>7</v>
      </c>
      <c r="H11" s="745">
        <v>8</v>
      </c>
      <c r="I11" s="745">
        <v>9</v>
      </c>
      <c r="J11" s="745">
        <v>10</v>
      </c>
      <c r="K11" s="745">
        <v>11</v>
      </c>
      <c r="L11" s="745">
        <v>12</v>
      </c>
      <c r="M11" s="745">
        <v>13</v>
      </c>
      <c r="N11" s="745">
        <v>14</v>
      </c>
      <c r="O11" s="745">
        <v>15</v>
      </c>
      <c r="P11" s="745">
        <v>16</v>
      </c>
    </row>
    <row r="12" spans="1:22" x14ac:dyDescent="0.25">
      <c r="A12" s="725">
        <v>1</v>
      </c>
      <c r="B12" s="93" t="str">
        <f>'9'!B9</f>
        <v>Manggar</v>
      </c>
      <c r="C12" s="93" t="str">
        <f>'9'!C9</f>
        <v>Manggar</v>
      </c>
      <c r="D12" s="165">
        <f>'1'!G12</f>
        <v>39982</v>
      </c>
      <c r="E12" s="219">
        <f t="shared" ref="E12:E18" si="0">10%*$E$21/1000*D12</f>
        <v>1079.5139999999999</v>
      </c>
      <c r="F12" s="221">
        <f>20%*$F$21/1000*'58'!D12</f>
        <v>500.57340000000011</v>
      </c>
      <c r="G12" s="302">
        <v>191</v>
      </c>
      <c r="H12" s="929">
        <f>IFERROR(G12/E12*100,0)</f>
        <v>17.693147101380806</v>
      </c>
      <c r="I12" s="303">
        <v>68</v>
      </c>
      <c r="J12" s="929">
        <f>IFERROR(I12/F12*100,0)</f>
        <v>13.584421385555043</v>
      </c>
      <c r="K12" s="304">
        <v>191</v>
      </c>
      <c r="L12" s="929">
        <f>IFERROR(K12/G12*100,0)</f>
        <v>100</v>
      </c>
      <c r="M12" s="302">
        <v>68</v>
      </c>
      <c r="N12" s="929">
        <f>IFERROR(M12/I12*100,0)</f>
        <v>100</v>
      </c>
      <c r="O12" s="279">
        <v>68</v>
      </c>
      <c r="P12" s="929">
        <f>IFERROR(O12/I12*100,0)</f>
        <v>100</v>
      </c>
    </row>
    <row r="13" spans="1:22" x14ac:dyDescent="0.25">
      <c r="A13" s="724">
        <v>2</v>
      </c>
      <c r="B13" s="93" t="str">
        <f>'9'!B10</f>
        <v>Damar</v>
      </c>
      <c r="C13" s="93" t="str">
        <f>'9'!C10</f>
        <v>Mengkubang</v>
      </c>
      <c r="D13" s="165">
        <f>'1'!G13</f>
        <v>13423</v>
      </c>
      <c r="E13" s="221">
        <f t="shared" si="0"/>
        <v>362.42099999999999</v>
      </c>
      <c r="F13" s="221">
        <f>20%*$F$21/1000*'58'!D13</f>
        <v>160.00140000000002</v>
      </c>
      <c r="G13" s="139">
        <v>166</v>
      </c>
      <c r="H13" s="888">
        <f t="shared" ref="H13:H20" si="1">IFERROR(G13/E13*100,0)</f>
        <v>45.803085362051313</v>
      </c>
      <c r="I13" s="305">
        <v>54</v>
      </c>
      <c r="J13" s="888">
        <f t="shared" ref="J13:J20" si="2">IFERROR(I13/F13*100,0)</f>
        <v>33.749704690083959</v>
      </c>
      <c r="K13" s="306">
        <v>166</v>
      </c>
      <c r="L13" s="888">
        <f t="shared" ref="L13:L20" si="3">IFERROR(K13/G13*100,0)</f>
        <v>100</v>
      </c>
      <c r="M13" s="139">
        <v>54</v>
      </c>
      <c r="N13" s="888">
        <f t="shared" ref="N13:N20" si="4">IFERROR(M13/I13*100,0)</f>
        <v>100</v>
      </c>
      <c r="O13" s="101">
        <v>54</v>
      </c>
      <c r="P13" s="888">
        <f t="shared" ref="P13:P20" si="5">IFERROR(O13/I13*100,0)</f>
        <v>100</v>
      </c>
    </row>
    <row r="14" spans="1:22" x14ac:dyDescent="0.25">
      <c r="A14" s="724">
        <v>3</v>
      </c>
      <c r="B14" s="93" t="str">
        <f>'9'!B11</f>
        <v>Kelapa Kampit</v>
      </c>
      <c r="C14" s="93" t="str">
        <f>'9'!C11</f>
        <v>Kelapa Kampit</v>
      </c>
      <c r="D14" s="165">
        <f>'1'!G14</f>
        <v>19083</v>
      </c>
      <c r="E14" s="221">
        <f t="shared" si="0"/>
        <v>515.24099999999999</v>
      </c>
      <c r="F14" s="221">
        <f>20%*$F$21/1000*'58'!D14</f>
        <v>212.94180000000003</v>
      </c>
      <c r="G14" s="139">
        <v>302</v>
      </c>
      <c r="H14" s="888">
        <f t="shared" si="1"/>
        <v>58.613347928445137</v>
      </c>
      <c r="I14" s="305">
        <v>41</v>
      </c>
      <c r="J14" s="888">
        <f t="shared" si="2"/>
        <v>19.254087267037281</v>
      </c>
      <c r="K14" s="306">
        <v>302</v>
      </c>
      <c r="L14" s="888">
        <f t="shared" si="3"/>
        <v>100</v>
      </c>
      <c r="M14" s="139">
        <v>41</v>
      </c>
      <c r="N14" s="888">
        <f t="shared" si="4"/>
        <v>100</v>
      </c>
      <c r="O14" s="101">
        <v>41</v>
      </c>
      <c r="P14" s="888">
        <f t="shared" si="5"/>
        <v>100</v>
      </c>
    </row>
    <row r="15" spans="1:22" x14ac:dyDescent="0.25">
      <c r="A15" s="724">
        <v>4</v>
      </c>
      <c r="B15" s="93" t="str">
        <f>'9'!B12</f>
        <v>Gantung</v>
      </c>
      <c r="C15" s="93" t="str">
        <f>'9'!C12</f>
        <v>Gantung</v>
      </c>
      <c r="D15" s="165">
        <f>'1'!G15</f>
        <v>29469</v>
      </c>
      <c r="E15" s="221">
        <f t="shared" si="0"/>
        <v>795.66300000000001</v>
      </c>
      <c r="F15" s="221">
        <f>20%*$F$21/1000*'58'!D15</f>
        <v>386.76840000000004</v>
      </c>
      <c r="G15" s="139">
        <v>141</v>
      </c>
      <c r="H15" s="888">
        <f t="shared" si="1"/>
        <v>17.721070352649299</v>
      </c>
      <c r="I15" s="305">
        <v>75</v>
      </c>
      <c r="J15" s="888">
        <f t="shared" si="2"/>
        <v>19.391449766837209</v>
      </c>
      <c r="K15" s="306">
        <v>141</v>
      </c>
      <c r="L15" s="888">
        <f t="shared" si="3"/>
        <v>100</v>
      </c>
      <c r="M15" s="139">
        <v>75</v>
      </c>
      <c r="N15" s="888">
        <f t="shared" si="4"/>
        <v>100</v>
      </c>
      <c r="O15" s="101">
        <v>75</v>
      </c>
      <c r="P15" s="888">
        <f t="shared" si="5"/>
        <v>100</v>
      </c>
    </row>
    <row r="16" spans="1:22" x14ac:dyDescent="0.25">
      <c r="A16" s="724">
        <v>5</v>
      </c>
      <c r="B16" s="93" t="str">
        <f>'9'!B13</f>
        <v>Simpang Renggiang</v>
      </c>
      <c r="C16" s="93" t="str">
        <f>'9'!C13</f>
        <v>Renggiang</v>
      </c>
      <c r="D16" s="165">
        <f>'1'!G16</f>
        <v>7664</v>
      </c>
      <c r="E16" s="221">
        <f t="shared" si="0"/>
        <v>206.928</v>
      </c>
      <c r="F16" s="221">
        <f>20%*$F$21/1000*'58'!D16</f>
        <v>91.212600000000009</v>
      </c>
      <c r="G16" s="139">
        <v>163</v>
      </c>
      <c r="H16" s="888">
        <f t="shared" si="1"/>
        <v>78.771360086600168</v>
      </c>
      <c r="I16" s="305">
        <v>48</v>
      </c>
      <c r="J16" s="888">
        <f t="shared" si="2"/>
        <v>52.624308483696325</v>
      </c>
      <c r="K16" s="306">
        <v>163</v>
      </c>
      <c r="L16" s="888">
        <f t="shared" si="3"/>
        <v>100</v>
      </c>
      <c r="M16" s="139">
        <v>48</v>
      </c>
      <c r="N16" s="888">
        <f t="shared" si="4"/>
        <v>100</v>
      </c>
      <c r="O16" s="101">
        <v>48</v>
      </c>
      <c r="P16" s="888">
        <f t="shared" si="5"/>
        <v>100</v>
      </c>
    </row>
    <row r="17" spans="1:16" x14ac:dyDescent="0.25">
      <c r="A17" s="724">
        <v>6</v>
      </c>
      <c r="B17" s="93" t="str">
        <f>'9'!B14</f>
        <v>Simpang Pesak</v>
      </c>
      <c r="C17" s="93" t="str">
        <f>'9'!C14</f>
        <v>Simpang Pesak</v>
      </c>
      <c r="D17" s="165">
        <f>'1'!G17</f>
        <v>8644</v>
      </c>
      <c r="E17" s="221">
        <f t="shared" si="0"/>
        <v>233.38800000000001</v>
      </c>
      <c r="F17" s="221">
        <f>20%*$F$21/1000*'58'!D17</f>
        <v>108.07260000000002</v>
      </c>
      <c r="G17" s="139">
        <v>36</v>
      </c>
      <c r="H17" s="888">
        <f t="shared" si="1"/>
        <v>15.42495758136665</v>
      </c>
      <c r="I17" s="305">
        <v>8</v>
      </c>
      <c r="J17" s="888">
        <f t="shared" si="2"/>
        <v>7.4024313285698664</v>
      </c>
      <c r="K17" s="306">
        <v>36</v>
      </c>
      <c r="L17" s="888">
        <f t="shared" si="3"/>
        <v>100</v>
      </c>
      <c r="M17" s="139">
        <v>8</v>
      </c>
      <c r="N17" s="888">
        <f t="shared" si="4"/>
        <v>100</v>
      </c>
      <c r="O17" s="101">
        <v>8</v>
      </c>
      <c r="P17" s="888">
        <f t="shared" si="5"/>
        <v>100</v>
      </c>
    </row>
    <row r="18" spans="1:16" x14ac:dyDescent="0.25">
      <c r="A18" s="724">
        <v>7</v>
      </c>
      <c r="B18" s="93" t="str">
        <f>'9'!B15</f>
        <v>Dendang</v>
      </c>
      <c r="C18" s="93" t="str">
        <f>'9'!C15</f>
        <v>Dendang</v>
      </c>
      <c r="D18" s="165">
        <f>'1'!G18</f>
        <v>10783</v>
      </c>
      <c r="E18" s="221">
        <f t="shared" si="0"/>
        <v>291.14100000000002</v>
      </c>
      <c r="F18" s="221">
        <f>20%*$F$21/1000*'58'!D18</f>
        <v>122.40360000000003</v>
      </c>
      <c r="G18" s="139">
        <v>33</v>
      </c>
      <c r="H18" s="888">
        <f t="shared" si="1"/>
        <v>11.33471410759735</v>
      </c>
      <c r="I18" s="305">
        <v>10</v>
      </c>
      <c r="J18" s="888">
        <f t="shared" si="2"/>
        <v>8.1696943553947747</v>
      </c>
      <c r="K18" s="306">
        <v>33</v>
      </c>
      <c r="L18" s="888">
        <f t="shared" si="3"/>
        <v>100</v>
      </c>
      <c r="M18" s="139">
        <v>10</v>
      </c>
      <c r="N18" s="888">
        <f t="shared" si="4"/>
        <v>100</v>
      </c>
      <c r="O18" s="101">
        <v>10</v>
      </c>
      <c r="P18" s="888">
        <f t="shared" si="5"/>
        <v>100</v>
      </c>
    </row>
    <row r="19" spans="1:16" x14ac:dyDescent="0.25">
      <c r="A19" s="395"/>
      <c r="B19" s="65"/>
      <c r="C19" s="65"/>
      <c r="D19" s="165"/>
      <c r="E19" s="224"/>
      <c r="F19" s="224"/>
      <c r="G19" s="215"/>
      <c r="H19" s="889"/>
      <c r="I19" s="224"/>
      <c r="J19" s="889"/>
      <c r="K19" s="215"/>
      <c r="L19" s="889"/>
      <c r="M19" s="215"/>
      <c r="N19" s="889"/>
      <c r="O19" s="215"/>
      <c r="P19" s="889"/>
    </row>
    <row r="20" spans="1:16" ht="18.75" customHeight="1" x14ac:dyDescent="0.25">
      <c r="A20" s="403" t="s">
        <v>476</v>
      </c>
      <c r="B20" s="404"/>
      <c r="C20" s="405"/>
      <c r="D20" s="992">
        <f>SUM(D12:D19)</f>
        <v>129048</v>
      </c>
      <c r="E20" s="992">
        <f>SUM(E12:E19)</f>
        <v>3484.2959999999998</v>
      </c>
      <c r="F20" s="992">
        <f>SUM(F12:F19)</f>
        <v>1581.9738000000004</v>
      </c>
      <c r="G20" s="993">
        <f>SUM(G12:G19)</f>
        <v>1032</v>
      </c>
      <c r="H20" s="994">
        <f t="shared" si="1"/>
        <v>29.618608751954483</v>
      </c>
      <c r="I20" s="992">
        <f>SUM(I12:I19)</f>
        <v>304</v>
      </c>
      <c r="J20" s="994">
        <f t="shared" si="2"/>
        <v>19.216500298551082</v>
      </c>
      <c r="K20" s="993">
        <f>SUM(K12:K19)</f>
        <v>1032</v>
      </c>
      <c r="L20" s="994">
        <f t="shared" si="3"/>
        <v>100</v>
      </c>
      <c r="M20" s="993">
        <f>SUM(M12:M19)</f>
        <v>304</v>
      </c>
      <c r="N20" s="994">
        <f t="shared" si="4"/>
        <v>100</v>
      </c>
      <c r="O20" s="993">
        <f>SUM(O12:O19)</f>
        <v>304</v>
      </c>
      <c r="P20" s="994">
        <f t="shared" si="5"/>
        <v>100</v>
      </c>
    </row>
    <row r="21" spans="1:16" ht="18.75" customHeight="1" thickBot="1" x14ac:dyDescent="0.3">
      <c r="A21" s="251" t="s">
        <v>817</v>
      </c>
      <c r="B21" s="301"/>
      <c r="C21" s="301"/>
      <c r="D21" s="301"/>
      <c r="E21" s="216">
        <v>270</v>
      </c>
      <c r="F21" s="216">
        <v>843</v>
      </c>
      <c r="G21" s="307"/>
      <c r="H21" s="308"/>
      <c r="I21" s="307"/>
      <c r="J21" s="308"/>
      <c r="K21" s="307"/>
      <c r="L21" s="308"/>
      <c r="M21" s="307"/>
      <c r="N21" s="308"/>
      <c r="O21" s="307"/>
      <c r="P21" s="309"/>
    </row>
    <row r="22" spans="1:16" x14ac:dyDescent="0.25">
      <c r="B22" s="62"/>
      <c r="C22" s="62"/>
      <c r="D22" s="62"/>
    </row>
    <row r="23" spans="1:16" x14ac:dyDescent="0.25">
      <c r="A23" s="544" t="s">
        <v>411</v>
      </c>
      <c r="B23" s="544"/>
      <c r="C23" s="544"/>
      <c r="D23" s="544"/>
      <c r="E23" s="544"/>
      <c r="F23" s="544"/>
      <c r="G23" s="544"/>
      <c r="H23" s="544"/>
      <c r="I23" s="544"/>
      <c r="J23" s="544"/>
      <c r="K23" s="544"/>
    </row>
    <row r="24" spans="1:16" x14ac:dyDescent="0.25">
      <c r="A24" s="544" t="s">
        <v>818</v>
      </c>
      <c r="B24" s="854" t="s">
        <v>819</v>
      </c>
      <c r="C24" s="544"/>
      <c r="D24" s="544"/>
      <c r="E24" s="544"/>
      <c r="F24" s="544"/>
      <c r="G24" s="544"/>
      <c r="H24" s="544"/>
      <c r="I24" s="544"/>
      <c r="J24" s="544"/>
      <c r="K24" s="544"/>
    </row>
    <row r="25" spans="1:16" x14ac:dyDescent="0.25">
      <c r="A25" s="544"/>
      <c r="B25" s="854" t="s">
        <v>820</v>
      </c>
      <c r="C25" s="544"/>
      <c r="D25" s="544"/>
      <c r="E25" s="544"/>
      <c r="F25" s="544"/>
      <c r="G25" s="544"/>
      <c r="H25" s="544"/>
      <c r="I25" s="544"/>
      <c r="J25" s="544"/>
      <c r="K25" s="544"/>
    </row>
    <row r="26" spans="1:16" s="544" customFormat="1" ht="12.75" x14ac:dyDescent="0.25">
      <c r="B26" s="544" t="s">
        <v>821</v>
      </c>
    </row>
  </sheetData>
  <mergeCells count="15">
    <mergeCell ref="A3:P3"/>
    <mergeCell ref="A7:A10"/>
    <mergeCell ref="B7:B10"/>
    <mergeCell ref="C7:C10"/>
    <mergeCell ref="D7:D10"/>
    <mergeCell ref="E7:F9"/>
    <mergeCell ref="G7:P7"/>
    <mergeCell ref="G8:J8"/>
    <mergeCell ref="K8:N8"/>
    <mergeCell ref="O8:P8"/>
    <mergeCell ref="G9:H9"/>
    <mergeCell ref="I9:J9"/>
    <mergeCell ref="K9:L9"/>
    <mergeCell ref="M9:N9"/>
    <mergeCell ref="O9:P9"/>
  </mergeCells>
  <pageMargins left="0.75" right="0.75" top="1" bottom="1" header="0.5" footer="0.5"/>
  <pageSetup paperSize="9" scale="63" orientation="landscape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tabColor rgb="FF92D050"/>
    <pageSetUpPr fitToPage="1"/>
  </sheetPr>
  <dimension ref="A1:O24"/>
  <sheetViews>
    <sheetView zoomScaleNormal="100" workbookViewId="0">
      <selection activeCell="D12" sqref="D12:I20"/>
    </sheetView>
  </sheetViews>
  <sheetFormatPr defaultColWidth="10.7109375" defaultRowHeight="15" x14ac:dyDescent="0.25"/>
  <cols>
    <col min="1" max="1" width="5.7109375" style="63" customWidth="1"/>
    <col min="2" max="3" width="23.7109375" style="63" customWidth="1"/>
    <col min="4" max="4" width="14.140625" style="63" customWidth="1"/>
    <col min="5" max="7" width="11.7109375" style="63" customWidth="1"/>
    <col min="8" max="8" width="23.85546875" style="63" bestFit="1" customWidth="1"/>
    <col min="9" max="9" width="11.7109375" style="63" customWidth="1"/>
    <col min="10" max="12" width="8.7109375" style="63" customWidth="1"/>
    <col min="13" max="244" width="9.140625" style="63" customWidth="1"/>
    <col min="245" max="245" width="5.7109375" style="63" customWidth="1"/>
    <col min="246" max="246" width="20.7109375" style="63" customWidth="1"/>
    <col min="247" max="247" width="20.42578125" style="63" customWidth="1"/>
    <col min="248" max="256" width="10.7109375" style="63"/>
    <col min="257" max="257" width="5.7109375" style="63" customWidth="1"/>
    <col min="258" max="259" width="23.7109375" style="63" customWidth="1"/>
    <col min="260" max="260" width="14.140625" style="63" customWidth="1"/>
    <col min="261" max="265" width="11.7109375" style="63" customWidth="1"/>
    <col min="266" max="268" width="8.7109375" style="63" customWidth="1"/>
    <col min="269" max="500" width="9.140625" style="63" customWidth="1"/>
    <col min="501" max="501" width="5.7109375" style="63" customWidth="1"/>
    <col min="502" max="502" width="20.7109375" style="63" customWidth="1"/>
    <col min="503" max="503" width="20.42578125" style="63" customWidth="1"/>
    <col min="504" max="512" width="10.7109375" style="63"/>
    <col min="513" max="513" width="5.7109375" style="63" customWidth="1"/>
    <col min="514" max="515" width="23.7109375" style="63" customWidth="1"/>
    <col min="516" max="516" width="14.140625" style="63" customWidth="1"/>
    <col min="517" max="521" width="11.7109375" style="63" customWidth="1"/>
    <col min="522" max="524" width="8.7109375" style="63" customWidth="1"/>
    <col min="525" max="756" width="9.140625" style="63" customWidth="1"/>
    <col min="757" max="757" width="5.7109375" style="63" customWidth="1"/>
    <col min="758" max="758" width="20.7109375" style="63" customWidth="1"/>
    <col min="759" max="759" width="20.42578125" style="63" customWidth="1"/>
    <col min="760" max="768" width="10.7109375" style="63"/>
    <col min="769" max="769" width="5.7109375" style="63" customWidth="1"/>
    <col min="770" max="771" width="23.7109375" style="63" customWidth="1"/>
    <col min="772" max="772" width="14.140625" style="63" customWidth="1"/>
    <col min="773" max="777" width="11.7109375" style="63" customWidth="1"/>
    <col min="778" max="780" width="8.7109375" style="63" customWidth="1"/>
    <col min="781" max="1012" width="9.140625" style="63" customWidth="1"/>
    <col min="1013" max="1013" width="5.7109375" style="63" customWidth="1"/>
    <col min="1014" max="1014" width="20.7109375" style="63" customWidth="1"/>
    <col min="1015" max="1015" width="20.42578125" style="63" customWidth="1"/>
    <col min="1016" max="1024" width="10.7109375" style="63"/>
    <col min="1025" max="1025" width="5.7109375" style="63" customWidth="1"/>
    <col min="1026" max="1027" width="23.7109375" style="63" customWidth="1"/>
    <col min="1028" max="1028" width="14.140625" style="63" customWidth="1"/>
    <col min="1029" max="1033" width="11.7109375" style="63" customWidth="1"/>
    <col min="1034" max="1036" width="8.7109375" style="63" customWidth="1"/>
    <col min="1037" max="1268" width="9.140625" style="63" customWidth="1"/>
    <col min="1269" max="1269" width="5.7109375" style="63" customWidth="1"/>
    <col min="1270" max="1270" width="20.7109375" style="63" customWidth="1"/>
    <col min="1271" max="1271" width="20.42578125" style="63" customWidth="1"/>
    <col min="1272" max="1280" width="10.7109375" style="63"/>
    <col min="1281" max="1281" width="5.7109375" style="63" customWidth="1"/>
    <col min="1282" max="1283" width="23.7109375" style="63" customWidth="1"/>
    <col min="1284" max="1284" width="14.140625" style="63" customWidth="1"/>
    <col min="1285" max="1289" width="11.7109375" style="63" customWidth="1"/>
    <col min="1290" max="1292" width="8.7109375" style="63" customWidth="1"/>
    <col min="1293" max="1524" width="9.140625" style="63" customWidth="1"/>
    <col min="1525" max="1525" width="5.7109375" style="63" customWidth="1"/>
    <col min="1526" max="1526" width="20.7109375" style="63" customWidth="1"/>
    <col min="1527" max="1527" width="20.42578125" style="63" customWidth="1"/>
    <col min="1528" max="1536" width="10.7109375" style="63"/>
    <col min="1537" max="1537" width="5.7109375" style="63" customWidth="1"/>
    <col min="1538" max="1539" width="23.7109375" style="63" customWidth="1"/>
    <col min="1540" max="1540" width="14.140625" style="63" customWidth="1"/>
    <col min="1541" max="1545" width="11.7109375" style="63" customWidth="1"/>
    <col min="1546" max="1548" width="8.7109375" style="63" customWidth="1"/>
    <col min="1549" max="1780" width="9.140625" style="63" customWidth="1"/>
    <col min="1781" max="1781" width="5.7109375" style="63" customWidth="1"/>
    <col min="1782" max="1782" width="20.7109375" style="63" customWidth="1"/>
    <col min="1783" max="1783" width="20.42578125" style="63" customWidth="1"/>
    <col min="1784" max="1792" width="10.7109375" style="63"/>
    <col min="1793" max="1793" width="5.7109375" style="63" customWidth="1"/>
    <col min="1794" max="1795" width="23.7109375" style="63" customWidth="1"/>
    <col min="1796" max="1796" width="14.140625" style="63" customWidth="1"/>
    <col min="1797" max="1801" width="11.7109375" style="63" customWidth="1"/>
    <col min="1802" max="1804" width="8.7109375" style="63" customWidth="1"/>
    <col min="1805" max="2036" width="9.140625" style="63" customWidth="1"/>
    <col min="2037" max="2037" width="5.7109375" style="63" customWidth="1"/>
    <col min="2038" max="2038" width="20.7109375" style="63" customWidth="1"/>
    <col min="2039" max="2039" width="20.42578125" style="63" customWidth="1"/>
    <col min="2040" max="2048" width="10.7109375" style="63"/>
    <col min="2049" max="2049" width="5.7109375" style="63" customWidth="1"/>
    <col min="2050" max="2051" width="23.7109375" style="63" customWidth="1"/>
    <col min="2052" max="2052" width="14.140625" style="63" customWidth="1"/>
    <col min="2053" max="2057" width="11.7109375" style="63" customWidth="1"/>
    <col min="2058" max="2060" width="8.7109375" style="63" customWidth="1"/>
    <col min="2061" max="2292" width="9.140625" style="63" customWidth="1"/>
    <col min="2293" max="2293" width="5.7109375" style="63" customWidth="1"/>
    <col min="2294" max="2294" width="20.7109375" style="63" customWidth="1"/>
    <col min="2295" max="2295" width="20.42578125" style="63" customWidth="1"/>
    <col min="2296" max="2304" width="10.7109375" style="63"/>
    <col min="2305" max="2305" width="5.7109375" style="63" customWidth="1"/>
    <col min="2306" max="2307" width="23.7109375" style="63" customWidth="1"/>
    <col min="2308" max="2308" width="14.140625" style="63" customWidth="1"/>
    <col min="2309" max="2313" width="11.7109375" style="63" customWidth="1"/>
    <col min="2314" max="2316" width="8.7109375" style="63" customWidth="1"/>
    <col min="2317" max="2548" width="9.140625" style="63" customWidth="1"/>
    <col min="2549" max="2549" width="5.7109375" style="63" customWidth="1"/>
    <col min="2550" max="2550" width="20.7109375" style="63" customWidth="1"/>
    <col min="2551" max="2551" width="20.42578125" style="63" customWidth="1"/>
    <col min="2552" max="2560" width="10.7109375" style="63"/>
    <col min="2561" max="2561" width="5.7109375" style="63" customWidth="1"/>
    <col min="2562" max="2563" width="23.7109375" style="63" customWidth="1"/>
    <col min="2564" max="2564" width="14.140625" style="63" customWidth="1"/>
    <col min="2565" max="2569" width="11.7109375" style="63" customWidth="1"/>
    <col min="2570" max="2572" width="8.7109375" style="63" customWidth="1"/>
    <col min="2573" max="2804" width="9.140625" style="63" customWidth="1"/>
    <col min="2805" max="2805" width="5.7109375" style="63" customWidth="1"/>
    <col min="2806" max="2806" width="20.7109375" style="63" customWidth="1"/>
    <col min="2807" max="2807" width="20.42578125" style="63" customWidth="1"/>
    <col min="2808" max="2816" width="10.7109375" style="63"/>
    <col min="2817" max="2817" width="5.7109375" style="63" customWidth="1"/>
    <col min="2818" max="2819" width="23.7109375" style="63" customWidth="1"/>
    <col min="2820" max="2820" width="14.140625" style="63" customWidth="1"/>
    <col min="2821" max="2825" width="11.7109375" style="63" customWidth="1"/>
    <col min="2826" max="2828" width="8.7109375" style="63" customWidth="1"/>
    <col min="2829" max="3060" width="9.140625" style="63" customWidth="1"/>
    <col min="3061" max="3061" width="5.7109375" style="63" customWidth="1"/>
    <col min="3062" max="3062" width="20.7109375" style="63" customWidth="1"/>
    <col min="3063" max="3063" width="20.42578125" style="63" customWidth="1"/>
    <col min="3064" max="3072" width="10.7109375" style="63"/>
    <col min="3073" max="3073" width="5.7109375" style="63" customWidth="1"/>
    <col min="3074" max="3075" width="23.7109375" style="63" customWidth="1"/>
    <col min="3076" max="3076" width="14.140625" style="63" customWidth="1"/>
    <col min="3077" max="3081" width="11.7109375" style="63" customWidth="1"/>
    <col min="3082" max="3084" width="8.7109375" style="63" customWidth="1"/>
    <col min="3085" max="3316" width="9.140625" style="63" customWidth="1"/>
    <col min="3317" max="3317" width="5.7109375" style="63" customWidth="1"/>
    <col min="3318" max="3318" width="20.7109375" style="63" customWidth="1"/>
    <col min="3319" max="3319" width="20.42578125" style="63" customWidth="1"/>
    <col min="3320" max="3328" width="10.7109375" style="63"/>
    <col min="3329" max="3329" width="5.7109375" style="63" customWidth="1"/>
    <col min="3330" max="3331" width="23.7109375" style="63" customWidth="1"/>
    <col min="3332" max="3332" width="14.140625" style="63" customWidth="1"/>
    <col min="3333" max="3337" width="11.7109375" style="63" customWidth="1"/>
    <col min="3338" max="3340" width="8.7109375" style="63" customWidth="1"/>
    <col min="3341" max="3572" width="9.140625" style="63" customWidth="1"/>
    <col min="3573" max="3573" width="5.7109375" style="63" customWidth="1"/>
    <col min="3574" max="3574" width="20.7109375" style="63" customWidth="1"/>
    <col min="3575" max="3575" width="20.42578125" style="63" customWidth="1"/>
    <col min="3576" max="3584" width="10.7109375" style="63"/>
    <col min="3585" max="3585" width="5.7109375" style="63" customWidth="1"/>
    <col min="3586" max="3587" width="23.7109375" style="63" customWidth="1"/>
    <col min="3588" max="3588" width="14.140625" style="63" customWidth="1"/>
    <col min="3589" max="3593" width="11.7109375" style="63" customWidth="1"/>
    <col min="3594" max="3596" width="8.7109375" style="63" customWidth="1"/>
    <col min="3597" max="3828" width="9.140625" style="63" customWidth="1"/>
    <col min="3829" max="3829" width="5.7109375" style="63" customWidth="1"/>
    <col min="3830" max="3830" width="20.7109375" style="63" customWidth="1"/>
    <col min="3831" max="3831" width="20.42578125" style="63" customWidth="1"/>
    <col min="3832" max="3840" width="10.7109375" style="63"/>
    <col min="3841" max="3841" width="5.7109375" style="63" customWidth="1"/>
    <col min="3842" max="3843" width="23.7109375" style="63" customWidth="1"/>
    <col min="3844" max="3844" width="14.140625" style="63" customWidth="1"/>
    <col min="3845" max="3849" width="11.7109375" style="63" customWidth="1"/>
    <col min="3850" max="3852" width="8.7109375" style="63" customWidth="1"/>
    <col min="3853" max="4084" width="9.140625" style="63" customWidth="1"/>
    <col min="4085" max="4085" width="5.7109375" style="63" customWidth="1"/>
    <col min="4086" max="4086" width="20.7109375" style="63" customWidth="1"/>
    <col min="4087" max="4087" width="20.42578125" style="63" customWidth="1"/>
    <col min="4088" max="4096" width="10.7109375" style="63"/>
    <col min="4097" max="4097" width="5.7109375" style="63" customWidth="1"/>
    <col min="4098" max="4099" width="23.7109375" style="63" customWidth="1"/>
    <col min="4100" max="4100" width="14.140625" style="63" customWidth="1"/>
    <col min="4101" max="4105" width="11.7109375" style="63" customWidth="1"/>
    <col min="4106" max="4108" width="8.7109375" style="63" customWidth="1"/>
    <col min="4109" max="4340" width="9.140625" style="63" customWidth="1"/>
    <col min="4341" max="4341" width="5.7109375" style="63" customWidth="1"/>
    <col min="4342" max="4342" width="20.7109375" style="63" customWidth="1"/>
    <col min="4343" max="4343" width="20.42578125" style="63" customWidth="1"/>
    <col min="4344" max="4352" width="10.7109375" style="63"/>
    <col min="4353" max="4353" width="5.7109375" style="63" customWidth="1"/>
    <col min="4354" max="4355" width="23.7109375" style="63" customWidth="1"/>
    <col min="4356" max="4356" width="14.140625" style="63" customWidth="1"/>
    <col min="4357" max="4361" width="11.7109375" style="63" customWidth="1"/>
    <col min="4362" max="4364" width="8.7109375" style="63" customWidth="1"/>
    <col min="4365" max="4596" width="9.140625" style="63" customWidth="1"/>
    <col min="4597" max="4597" width="5.7109375" style="63" customWidth="1"/>
    <col min="4598" max="4598" width="20.7109375" style="63" customWidth="1"/>
    <col min="4599" max="4599" width="20.42578125" style="63" customWidth="1"/>
    <col min="4600" max="4608" width="10.7109375" style="63"/>
    <col min="4609" max="4609" width="5.7109375" style="63" customWidth="1"/>
    <col min="4610" max="4611" width="23.7109375" style="63" customWidth="1"/>
    <col min="4612" max="4612" width="14.140625" style="63" customWidth="1"/>
    <col min="4613" max="4617" width="11.7109375" style="63" customWidth="1"/>
    <col min="4618" max="4620" width="8.7109375" style="63" customWidth="1"/>
    <col min="4621" max="4852" width="9.140625" style="63" customWidth="1"/>
    <col min="4853" max="4853" width="5.7109375" style="63" customWidth="1"/>
    <col min="4854" max="4854" width="20.7109375" style="63" customWidth="1"/>
    <col min="4855" max="4855" width="20.42578125" style="63" customWidth="1"/>
    <col min="4856" max="4864" width="10.7109375" style="63"/>
    <col min="4865" max="4865" width="5.7109375" style="63" customWidth="1"/>
    <col min="4866" max="4867" width="23.7109375" style="63" customWidth="1"/>
    <col min="4868" max="4868" width="14.140625" style="63" customWidth="1"/>
    <col min="4869" max="4873" width="11.7109375" style="63" customWidth="1"/>
    <col min="4874" max="4876" width="8.7109375" style="63" customWidth="1"/>
    <col min="4877" max="5108" width="9.140625" style="63" customWidth="1"/>
    <col min="5109" max="5109" width="5.7109375" style="63" customWidth="1"/>
    <col min="5110" max="5110" width="20.7109375" style="63" customWidth="1"/>
    <col min="5111" max="5111" width="20.42578125" style="63" customWidth="1"/>
    <col min="5112" max="5120" width="10.7109375" style="63"/>
    <col min="5121" max="5121" width="5.7109375" style="63" customWidth="1"/>
    <col min="5122" max="5123" width="23.7109375" style="63" customWidth="1"/>
    <col min="5124" max="5124" width="14.140625" style="63" customWidth="1"/>
    <col min="5125" max="5129" width="11.7109375" style="63" customWidth="1"/>
    <col min="5130" max="5132" width="8.7109375" style="63" customWidth="1"/>
    <col min="5133" max="5364" width="9.140625" style="63" customWidth="1"/>
    <col min="5365" max="5365" width="5.7109375" style="63" customWidth="1"/>
    <col min="5366" max="5366" width="20.7109375" style="63" customWidth="1"/>
    <col min="5367" max="5367" width="20.42578125" style="63" customWidth="1"/>
    <col min="5368" max="5376" width="10.7109375" style="63"/>
    <col min="5377" max="5377" width="5.7109375" style="63" customWidth="1"/>
    <col min="5378" max="5379" width="23.7109375" style="63" customWidth="1"/>
    <col min="5380" max="5380" width="14.140625" style="63" customWidth="1"/>
    <col min="5381" max="5385" width="11.7109375" style="63" customWidth="1"/>
    <col min="5386" max="5388" width="8.7109375" style="63" customWidth="1"/>
    <col min="5389" max="5620" width="9.140625" style="63" customWidth="1"/>
    <col min="5621" max="5621" width="5.7109375" style="63" customWidth="1"/>
    <col min="5622" max="5622" width="20.7109375" style="63" customWidth="1"/>
    <col min="5623" max="5623" width="20.42578125" style="63" customWidth="1"/>
    <col min="5624" max="5632" width="10.7109375" style="63"/>
    <col min="5633" max="5633" width="5.7109375" style="63" customWidth="1"/>
    <col min="5634" max="5635" width="23.7109375" style="63" customWidth="1"/>
    <col min="5636" max="5636" width="14.140625" style="63" customWidth="1"/>
    <col min="5637" max="5641" width="11.7109375" style="63" customWidth="1"/>
    <col min="5642" max="5644" width="8.7109375" style="63" customWidth="1"/>
    <col min="5645" max="5876" width="9.140625" style="63" customWidth="1"/>
    <col min="5877" max="5877" width="5.7109375" style="63" customWidth="1"/>
    <col min="5878" max="5878" width="20.7109375" style="63" customWidth="1"/>
    <col min="5879" max="5879" width="20.42578125" style="63" customWidth="1"/>
    <col min="5880" max="5888" width="10.7109375" style="63"/>
    <col min="5889" max="5889" width="5.7109375" style="63" customWidth="1"/>
    <col min="5890" max="5891" width="23.7109375" style="63" customWidth="1"/>
    <col min="5892" max="5892" width="14.140625" style="63" customWidth="1"/>
    <col min="5893" max="5897" width="11.7109375" style="63" customWidth="1"/>
    <col min="5898" max="5900" width="8.7109375" style="63" customWidth="1"/>
    <col min="5901" max="6132" width="9.140625" style="63" customWidth="1"/>
    <col min="6133" max="6133" width="5.7109375" style="63" customWidth="1"/>
    <col min="6134" max="6134" width="20.7109375" style="63" customWidth="1"/>
    <col min="6135" max="6135" width="20.42578125" style="63" customWidth="1"/>
    <col min="6136" max="6144" width="10.7109375" style="63"/>
    <col min="6145" max="6145" width="5.7109375" style="63" customWidth="1"/>
    <col min="6146" max="6147" width="23.7109375" style="63" customWidth="1"/>
    <col min="6148" max="6148" width="14.140625" style="63" customWidth="1"/>
    <col min="6149" max="6153" width="11.7109375" style="63" customWidth="1"/>
    <col min="6154" max="6156" width="8.7109375" style="63" customWidth="1"/>
    <col min="6157" max="6388" width="9.140625" style="63" customWidth="1"/>
    <col min="6389" max="6389" width="5.7109375" style="63" customWidth="1"/>
    <col min="6390" max="6390" width="20.7109375" style="63" customWidth="1"/>
    <col min="6391" max="6391" width="20.42578125" style="63" customWidth="1"/>
    <col min="6392" max="6400" width="10.7109375" style="63"/>
    <col min="6401" max="6401" width="5.7109375" style="63" customWidth="1"/>
    <col min="6402" max="6403" width="23.7109375" style="63" customWidth="1"/>
    <col min="6404" max="6404" width="14.140625" style="63" customWidth="1"/>
    <col min="6405" max="6409" width="11.7109375" style="63" customWidth="1"/>
    <col min="6410" max="6412" width="8.7109375" style="63" customWidth="1"/>
    <col min="6413" max="6644" width="9.140625" style="63" customWidth="1"/>
    <col min="6645" max="6645" width="5.7109375" style="63" customWidth="1"/>
    <col min="6646" max="6646" width="20.7109375" style="63" customWidth="1"/>
    <col min="6647" max="6647" width="20.42578125" style="63" customWidth="1"/>
    <col min="6648" max="6656" width="10.7109375" style="63"/>
    <col min="6657" max="6657" width="5.7109375" style="63" customWidth="1"/>
    <col min="6658" max="6659" width="23.7109375" style="63" customWidth="1"/>
    <col min="6660" max="6660" width="14.140625" style="63" customWidth="1"/>
    <col min="6661" max="6665" width="11.7109375" style="63" customWidth="1"/>
    <col min="6666" max="6668" width="8.7109375" style="63" customWidth="1"/>
    <col min="6669" max="6900" width="9.140625" style="63" customWidth="1"/>
    <col min="6901" max="6901" width="5.7109375" style="63" customWidth="1"/>
    <col min="6902" max="6902" width="20.7109375" style="63" customWidth="1"/>
    <col min="6903" max="6903" width="20.42578125" style="63" customWidth="1"/>
    <col min="6904" max="6912" width="10.7109375" style="63"/>
    <col min="6913" max="6913" width="5.7109375" style="63" customWidth="1"/>
    <col min="6914" max="6915" width="23.7109375" style="63" customWidth="1"/>
    <col min="6916" max="6916" width="14.140625" style="63" customWidth="1"/>
    <col min="6917" max="6921" width="11.7109375" style="63" customWidth="1"/>
    <col min="6922" max="6924" width="8.7109375" style="63" customWidth="1"/>
    <col min="6925" max="7156" width="9.140625" style="63" customWidth="1"/>
    <col min="7157" max="7157" width="5.7109375" style="63" customWidth="1"/>
    <col min="7158" max="7158" width="20.7109375" style="63" customWidth="1"/>
    <col min="7159" max="7159" width="20.42578125" style="63" customWidth="1"/>
    <col min="7160" max="7168" width="10.7109375" style="63"/>
    <col min="7169" max="7169" width="5.7109375" style="63" customWidth="1"/>
    <col min="7170" max="7171" width="23.7109375" style="63" customWidth="1"/>
    <col min="7172" max="7172" width="14.140625" style="63" customWidth="1"/>
    <col min="7173" max="7177" width="11.7109375" style="63" customWidth="1"/>
    <col min="7178" max="7180" width="8.7109375" style="63" customWidth="1"/>
    <col min="7181" max="7412" width="9.140625" style="63" customWidth="1"/>
    <col min="7413" max="7413" width="5.7109375" style="63" customWidth="1"/>
    <col min="7414" max="7414" width="20.7109375" style="63" customWidth="1"/>
    <col min="7415" max="7415" width="20.42578125" style="63" customWidth="1"/>
    <col min="7416" max="7424" width="10.7109375" style="63"/>
    <col min="7425" max="7425" width="5.7109375" style="63" customWidth="1"/>
    <col min="7426" max="7427" width="23.7109375" style="63" customWidth="1"/>
    <col min="7428" max="7428" width="14.140625" style="63" customWidth="1"/>
    <col min="7429" max="7433" width="11.7109375" style="63" customWidth="1"/>
    <col min="7434" max="7436" width="8.7109375" style="63" customWidth="1"/>
    <col min="7437" max="7668" width="9.140625" style="63" customWidth="1"/>
    <col min="7669" max="7669" width="5.7109375" style="63" customWidth="1"/>
    <col min="7670" max="7670" width="20.7109375" style="63" customWidth="1"/>
    <col min="7671" max="7671" width="20.42578125" style="63" customWidth="1"/>
    <col min="7672" max="7680" width="10.7109375" style="63"/>
    <col min="7681" max="7681" width="5.7109375" style="63" customWidth="1"/>
    <col min="7682" max="7683" width="23.7109375" style="63" customWidth="1"/>
    <col min="7684" max="7684" width="14.140625" style="63" customWidth="1"/>
    <col min="7685" max="7689" width="11.7109375" style="63" customWidth="1"/>
    <col min="7690" max="7692" width="8.7109375" style="63" customWidth="1"/>
    <col min="7693" max="7924" width="9.140625" style="63" customWidth="1"/>
    <col min="7925" max="7925" width="5.7109375" style="63" customWidth="1"/>
    <col min="7926" max="7926" width="20.7109375" style="63" customWidth="1"/>
    <col min="7927" max="7927" width="20.42578125" style="63" customWidth="1"/>
    <col min="7928" max="7936" width="10.7109375" style="63"/>
    <col min="7937" max="7937" width="5.7109375" style="63" customWidth="1"/>
    <col min="7938" max="7939" width="23.7109375" style="63" customWidth="1"/>
    <col min="7940" max="7940" width="14.140625" style="63" customWidth="1"/>
    <col min="7941" max="7945" width="11.7109375" style="63" customWidth="1"/>
    <col min="7946" max="7948" width="8.7109375" style="63" customWidth="1"/>
    <col min="7949" max="8180" width="9.140625" style="63" customWidth="1"/>
    <col min="8181" max="8181" width="5.7109375" style="63" customWidth="1"/>
    <col min="8182" max="8182" width="20.7109375" style="63" customWidth="1"/>
    <col min="8183" max="8183" width="20.42578125" style="63" customWidth="1"/>
    <col min="8184" max="8192" width="10.7109375" style="63"/>
    <col min="8193" max="8193" width="5.7109375" style="63" customWidth="1"/>
    <col min="8194" max="8195" width="23.7109375" style="63" customWidth="1"/>
    <col min="8196" max="8196" width="14.140625" style="63" customWidth="1"/>
    <col min="8197" max="8201" width="11.7109375" style="63" customWidth="1"/>
    <col min="8202" max="8204" width="8.7109375" style="63" customWidth="1"/>
    <col min="8205" max="8436" width="9.140625" style="63" customWidth="1"/>
    <col min="8437" max="8437" width="5.7109375" style="63" customWidth="1"/>
    <col min="8438" max="8438" width="20.7109375" style="63" customWidth="1"/>
    <col min="8439" max="8439" width="20.42578125" style="63" customWidth="1"/>
    <col min="8440" max="8448" width="10.7109375" style="63"/>
    <col min="8449" max="8449" width="5.7109375" style="63" customWidth="1"/>
    <col min="8450" max="8451" width="23.7109375" style="63" customWidth="1"/>
    <col min="8452" max="8452" width="14.140625" style="63" customWidth="1"/>
    <col min="8453" max="8457" width="11.7109375" style="63" customWidth="1"/>
    <col min="8458" max="8460" width="8.7109375" style="63" customWidth="1"/>
    <col min="8461" max="8692" width="9.140625" style="63" customWidth="1"/>
    <col min="8693" max="8693" width="5.7109375" style="63" customWidth="1"/>
    <col min="8694" max="8694" width="20.7109375" style="63" customWidth="1"/>
    <col min="8695" max="8695" width="20.42578125" style="63" customWidth="1"/>
    <col min="8696" max="8704" width="10.7109375" style="63"/>
    <col min="8705" max="8705" width="5.7109375" style="63" customWidth="1"/>
    <col min="8706" max="8707" width="23.7109375" style="63" customWidth="1"/>
    <col min="8708" max="8708" width="14.140625" style="63" customWidth="1"/>
    <col min="8709" max="8713" width="11.7109375" style="63" customWidth="1"/>
    <col min="8714" max="8716" width="8.7109375" style="63" customWidth="1"/>
    <col min="8717" max="8948" width="9.140625" style="63" customWidth="1"/>
    <col min="8949" max="8949" width="5.7109375" style="63" customWidth="1"/>
    <col min="8950" max="8950" width="20.7109375" style="63" customWidth="1"/>
    <col min="8951" max="8951" width="20.42578125" style="63" customWidth="1"/>
    <col min="8952" max="8960" width="10.7109375" style="63"/>
    <col min="8961" max="8961" width="5.7109375" style="63" customWidth="1"/>
    <col min="8962" max="8963" width="23.7109375" style="63" customWidth="1"/>
    <col min="8964" max="8964" width="14.140625" style="63" customWidth="1"/>
    <col min="8965" max="8969" width="11.7109375" style="63" customWidth="1"/>
    <col min="8970" max="8972" width="8.7109375" style="63" customWidth="1"/>
    <col min="8973" max="9204" width="9.140625" style="63" customWidth="1"/>
    <col min="9205" max="9205" width="5.7109375" style="63" customWidth="1"/>
    <col min="9206" max="9206" width="20.7109375" style="63" customWidth="1"/>
    <col min="9207" max="9207" width="20.42578125" style="63" customWidth="1"/>
    <col min="9208" max="9216" width="10.7109375" style="63"/>
    <col min="9217" max="9217" width="5.7109375" style="63" customWidth="1"/>
    <col min="9218" max="9219" width="23.7109375" style="63" customWidth="1"/>
    <col min="9220" max="9220" width="14.140625" style="63" customWidth="1"/>
    <col min="9221" max="9225" width="11.7109375" style="63" customWidth="1"/>
    <col min="9226" max="9228" width="8.7109375" style="63" customWidth="1"/>
    <col min="9229" max="9460" width="9.140625" style="63" customWidth="1"/>
    <col min="9461" max="9461" width="5.7109375" style="63" customWidth="1"/>
    <col min="9462" max="9462" width="20.7109375" style="63" customWidth="1"/>
    <col min="9463" max="9463" width="20.42578125" style="63" customWidth="1"/>
    <col min="9464" max="9472" width="10.7109375" style="63"/>
    <col min="9473" max="9473" width="5.7109375" style="63" customWidth="1"/>
    <col min="9474" max="9475" width="23.7109375" style="63" customWidth="1"/>
    <col min="9476" max="9476" width="14.140625" style="63" customWidth="1"/>
    <col min="9477" max="9481" width="11.7109375" style="63" customWidth="1"/>
    <col min="9482" max="9484" width="8.7109375" style="63" customWidth="1"/>
    <col min="9485" max="9716" width="9.140625" style="63" customWidth="1"/>
    <col min="9717" max="9717" width="5.7109375" style="63" customWidth="1"/>
    <col min="9718" max="9718" width="20.7109375" style="63" customWidth="1"/>
    <col min="9719" max="9719" width="20.42578125" style="63" customWidth="1"/>
    <col min="9720" max="9728" width="10.7109375" style="63"/>
    <col min="9729" max="9729" width="5.7109375" style="63" customWidth="1"/>
    <col min="9730" max="9731" width="23.7109375" style="63" customWidth="1"/>
    <col min="9732" max="9732" width="14.140625" style="63" customWidth="1"/>
    <col min="9733" max="9737" width="11.7109375" style="63" customWidth="1"/>
    <col min="9738" max="9740" width="8.7109375" style="63" customWidth="1"/>
    <col min="9741" max="9972" width="9.140625" style="63" customWidth="1"/>
    <col min="9973" max="9973" width="5.7109375" style="63" customWidth="1"/>
    <col min="9974" max="9974" width="20.7109375" style="63" customWidth="1"/>
    <col min="9975" max="9975" width="20.42578125" style="63" customWidth="1"/>
    <col min="9976" max="9984" width="10.7109375" style="63"/>
    <col min="9985" max="9985" width="5.7109375" style="63" customWidth="1"/>
    <col min="9986" max="9987" width="23.7109375" style="63" customWidth="1"/>
    <col min="9988" max="9988" width="14.140625" style="63" customWidth="1"/>
    <col min="9989" max="9993" width="11.7109375" style="63" customWidth="1"/>
    <col min="9994" max="9996" width="8.7109375" style="63" customWidth="1"/>
    <col min="9997" max="10228" width="9.140625" style="63" customWidth="1"/>
    <col min="10229" max="10229" width="5.7109375" style="63" customWidth="1"/>
    <col min="10230" max="10230" width="20.7109375" style="63" customWidth="1"/>
    <col min="10231" max="10231" width="20.42578125" style="63" customWidth="1"/>
    <col min="10232" max="10240" width="10.7109375" style="63"/>
    <col min="10241" max="10241" width="5.7109375" style="63" customWidth="1"/>
    <col min="10242" max="10243" width="23.7109375" style="63" customWidth="1"/>
    <col min="10244" max="10244" width="14.140625" style="63" customWidth="1"/>
    <col min="10245" max="10249" width="11.7109375" style="63" customWidth="1"/>
    <col min="10250" max="10252" width="8.7109375" style="63" customWidth="1"/>
    <col min="10253" max="10484" width="9.140625" style="63" customWidth="1"/>
    <col min="10485" max="10485" width="5.7109375" style="63" customWidth="1"/>
    <col min="10486" max="10486" width="20.7109375" style="63" customWidth="1"/>
    <col min="10487" max="10487" width="20.42578125" style="63" customWidth="1"/>
    <col min="10488" max="10496" width="10.7109375" style="63"/>
    <col min="10497" max="10497" width="5.7109375" style="63" customWidth="1"/>
    <col min="10498" max="10499" width="23.7109375" style="63" customWidth="1"/>
    <col min="10500" max="10500" width="14.140625" style="63" customWidth="1"/>
    <col min="10501" max="10505" width="11.7109375" style="63" customWidth="1"/>
    <col min="10506" max="10508" width="8.7109375" style="63" customWidth="1"/>
    <col min="10509" max="10740" width="9.140625" style="63" customWidth="1"/>
    <col min="10741" max="10741" width="5.7109375" style="63" customWidth="1"/>
    <col min="10742" max="10742" width="20.7109375" style="63" customWidth="1"/>
    <col min="10743" max="10743" width="20.42578125" style="63" customWidth="1"/>
    <col min="10744" max="10752" width="10.7109375" style="63"/>
    <col min="10753" max="10753" width="5.7109375" style="63" customWidth="1"/>
    <col min="10754" max="10755" width="23.7109375" style="63" customWidth="1"/>
    <col min="10756" max="10756" width="14.140625" style="63" customWidth="1"/>
    <col min="10757" max="10761" width="11.7109375" style="63" customWidth="1"/>
    <col min="10762" max="10764" width="8.7109375" style="63" customWidth="1"/>
    <col min="10765" max="10996" width="9.140625" style="63" customWidth="1"/>
    <col min="10997" max="10997" width="5.7109375" style="63" customWidth="1"/>
    <col min="10998" max="10998" width="20.7109375" style="63" customWidth="1"/>
    <col min="10999" max="10999" width="20.42578125" style="63" customWidth="1"/>
    <col min="11000" max="11008" width="10.7109375" style="63"/>
    <col min="11009" max="11009" width="5.7109375" style="63" customWidth="1"/>
    <col min="11010" max="11011" width="23.7109375" style="63" customWidth="1"/>
    <col min="11012" max="11012" width="14.140625" style="63" customWidth="1"/>
    <col min="11013" max="11017" width="11.7109375" style="63" customWidth="1"/>
    <col min="11018" max="11020" width="8.7109375" style="63" customWidth="1"/>
    <col min="11021" max="11252" width="9.140625" style="63" customWidth="1"/>
    <col min="11253" max="11253" width="5.7109375" style="63" customWidth="1"/>
    <col min="11254" max="11254" width="20.7109375" style="63" customWidth="1"/>
    <col min="11255" max="11255" width="20.42578125" style="63" customWidth="1"/>
    <col min="11256" max="11264" width="10.7109375" style="63"/>
    <col min="11265" max="11265" width="5.7109375" style="63" customWidth="1"/>
    <col min="11266" max="11267" width="23.7109375" style="63" customWidth="1"/>
    <col min="11268" max="11268" width="14.140625" style="63" customWidth="1"/>
    <col min="11269" max="11273" width="11.7109375" style="63" customWidth="1"/>
    <col min="11274" max="11276" width="8.7109375" style="63" customWidth="1"/>
    <col min="11277" max="11508" width="9.140625" style="63" customWidth="1"/>
    <col min="11509" max="11509" width="5.7109375" style="63" customWidth="1"/>
    <col min="11510" max="11510" width="20.7109375" style="63" customWidth="1"/>
    <col min="11511" max="11511" width="20.42578125" style="63" customWidth="1"/>
    <col min="11512" max="11520" width="10.7109375" style="63"/>
    <col min="11521" max="11521" width="5.7109375" style="63" customWidth="1"/>
    <col min="11522" max="11523" width="23.7109375" style="63" customWidth="1"/>
    <col min="11524" max="11524" width="14.140625" style="63" customWidth="1"/>
    <col min="11525" max="11529" width="11.7109375" style="63" customWidth="1"/>
    <col min="11530" max="11532" width="8.7109375" style="63" customWidth="1"/>
    <col min="11533" max="11764" width="9.140625" style="63" customWidth="1"/>
    <col min="11765" max="11765" width="5.7109375" style="63" customWidth="1"/>
    <col min="11766" max="11766" width="20.7109375" style="63" customWidth="1"/>
    <col min="11767" max="11767" width="20.42578125" style="63" customWidth="1"/>
    <col min="11768" max="11776" width="10.7109375" style="63"/>
    <col min="11777" max="11777" width="5.7109375" style="63" customWidth="1"/>
    <col min="11778" max="11779" width="23.7109375" style="63" customWidth="1"/>
    <col min="11780" max="11780" width="14.140625" style="63" customWidth="1"/>
    <col min="11781" max="11785" width="11.7109375" style="63" customWidth="1"/>
    <col min="11786" max="11788" width="8.7109375" style="63" customWidth="1"/>
    <col min="11789" max="12020" width="9.140625" style="63" customWidth="1"/>
    <col min="12021" max="12021" width="5.7109375" style="63" customWidth="1"/>
    <col min="12022" max="12022" width="20.7109375" style="63" customWidth="1"/>
    <col min="12023" max="12023" width="20.42578125" style="63" customWidth="1"/>
    <col min="12024" max="12032" width="10.7109375" style="63"/>
    <col min="12033" max="12033" width="5.7109375" style="63" customWidth="1"/>
    <col min="12034" max="12035" width="23.7109375" style="63" customWidth="1"/>
    <col min="12036" max="12036" width="14.140625" style="63" customWidth="1"/>
    <col min="12037" max="12041" width="11.7109375" style="63" customWidth="1"/>
    <col min="12042" max="12044" width="8.7109375" style="63" customWidth="1"/>
    <col min="12045" max="12276" width="9.140625" style="63" customWidth="1"/>
    <col min="12277" max="12277" width="5.7109375" style="63" customWidth="1"/>
    <col min="12278" max="12278" width="20.7109375" style="63" customWidth="1"/>
    <col min="12279" max="12279" width="20.42578125" style="63" customWidth="1"/>
    <col min="12280" max="12288" width="10.7109375" style="63"/>
    <col min="12289" max="12289" width="5.7109375" style="63" customWidth="1"/>
    <col min="12290" max="12291" width="23.7109375" style="63" customWidth="1"/>
    <col min="12292" max="12292" width="14.140625" style="63" customWidth="1"/>
    <col min="12293" max="12297" width="11.7109375" style="63" customWidth="1"/>
    <col min="12298" max="12300" width="8.7109375" style="63" customWidth="1"/>
    <col min="12301" max="12532" width="9.140625" style="63" customWidth="1"/>
    <col min="12533" max="12533" width="5.7109375" style="63" customWidth="1"/>
    <col min="12534" max="12534" width="20.7109375" style="63" customWidth="1"/>
    <col min="12535" max="12535" width="20.42578125" style="63" customWidth="1"/>
    <col min="12536" max="12544" width="10.7109375" style="63"/>
    <col min="12545" max="12545" width="5.7109375" style="63" customWidth="1"/>
    <col min="12546" max="12547" width="23.7109375" style="63" customWidth="1"/>
    <col min="12548" max="12548" width="14.140625" style="63" customWidth="1"/>
    <col min="12549" max="12553" width="11.7109375" style="63" customWidth="1"/>
    <col min="12554" max="12556" width="8.7109375" style="63" customWidth="1"/>
    <col min="12557" max="12788" width="9.140625" style="63" customWidth="1"/>
    <col min="12789" max="12789" width="5.7109375" style="63" customWidth="1"/>
    <col min="12790" max="12790" width="20.7109375" style="63" customWidth="1"/>
    <col min="12791" max="12791" width="20.42578125" style="63" customWidth="1"/>
    <col min="12792" max="12800" width="10.7109375" style="63"/>
    <col min="12801" max="12801" width="5.7109375" style="63" customWidth="1"/>
    <col min="12802" max="12803" width="23.7109375" style="63" customWidth="1"/>
    <col min="12804" max="12804" width="14.140625" style="63" customWidth="1"/>
    <col min="12805" max="12809" width="11.7109375" style="63" customWidth="1"/>
    <col min="12810" max="12812" width="8.7109375" style="63" customWidth="1"/>
    <col min="12813" max="13044" width="9.140625" style="63" customWidth="1"/>
    <col min="13045" max="13045" width="5.7109375" style="63" customWidth="1"/>
    <col min="13046" max="13046" width="20.7109375" style="63" customWidth="1"/>
    <col min="13047" max="13047" width="20.42578125" style="63" customWidth="1"/>
    <col min="13048" max="13056" width="10.7109375" style="63"/>
    <col min="13057" max="13057" width="5.7109375" style="63" customWidth="1"/>
    <col min="13058" max="13059" width="23.7109375" style="63" customWidth="1"/>
    <col min="13060" max="13060" width="14.140625" style="63" customWidth="1"/>
    <col min="13061" max="13065" width="11.7109375" style="63" customWidth="1"/>
    <col min="13066" max="13068" width="8.7109375" style="63" customWidth="1"/>
    <col min="13069" max="13300" width="9.140625" style="63" customWidth="1"/>
    <col min="13301" max="13301" width="5.7109375" style="63" customWidth="1"/>
    <col min="13302" max="13302" width="20.7109375" style="63" customWidth="1"/>
    <col min="13303" max="13303" width="20.42578125" style="63" customWidth="1"/>
    <col min="13304" max="13312" width="10.7109375" style="63"/>
    <col min="13313" max="13313" width="5.7109375" style="63" customWidth="1"/>
    <col min="13314" max="13315" width="23.7109375" style="63" customWidth="1"/>
    <col min="13316" max="13316" width="14.140625" style="63" customWidth="1"/>
    <col min="13317" max="13321" width="11.7109375" style="63" customWidth="1"/>
    <col min="13322" max="13324" width="8.7109375" style="63" customWidth="1"/>
    <col min="13325" max="13556" width="9.140625" style="63" customWidth="1"/>
    <col min="13557" max="13557" width="5.7109375" style="63" customWidth="1"/>
    <col min="13558" max="13558" width="20.7109375" style="63" customWidth="1"/>
    <col min="13559" max="13559" width="20.42578125" style="63" customWidth="1"/>
    <col min="13560" max="13568" width="10.7109375" style="63"/>
    <col min="13569" max="13569" width="5.7109375" style="63" customWidth="1"/>
    <col min="13570" max="13571" width="23.7109375" style="63" customWidth="1"/>
    <col min="13572" max="13572" width="14.140625" style="63" customWidth="1"/>
    <col min="13573" max="13577" width="11.7109375" style="63" customWidth="1"/>
    <col min="13578" max="13580" width="8.7109375" style="63" customWidth="1"/>
    <col min="13581" max="13812" width="9.140625" style="63" customWidth="1"/>
    <col min="13813" max="13813" width="5.7109375" style="63" customWidth="1"/>
    <col min="13814" max="13814" width="20.7109375" style="63" customWidth="1"/>
    <col min="13815" max="13815" width="20.42578125" style="63" customWidth="1"/>
    <col min="13816" max="13824" width="10.7109375" style="63"/>
    <col min="13825" max="13825" width="5.7109375" style="63" customWidth="1"/>
    <col min="13826" max="13827" width="23.7109375" style="63" customWidth="1"/>
    <col min="13828" max="13828" width="14.140625" style="63" customWidth="1"/>
    <col min="13829" max="13833" width="11.7109375" style="63" customWidth="1"/>
    <col min="13834" max="13836" width="8.7109375" style="63" customWidth="1"/>
    <col min="13837" max="14068" width="9.140625" style="63" customWidth="1"/>
    <col min="14069" max="14069" width="5.7109375" style="63" customWidth="1"/>
    <col min="14070" max="14070" width="20.7109375" style="63" customWidth="1"/>
    <col min="14071" max="14071" width="20.42578125" style="63" customWidth="1"/>
    <col min="14072" max="14080" width="10.7109375" style="63"/>
    <col min="14081" max="14081" width="5.7109375" style="63" customWidth="1"/>
    <col min="14082" max="14083" width="23.7109375" style="63" customWidth="1"/>
    <col min="14084" max="14084" width="14.140625" style="63" customWidth="1"/>
    <col min="14085" max="14089" width="11.7109375" style="63" customWidth="1"/>
    <col min="14090" max="14092" width="8.7109375" style="63" customWidth="1"/>
    <col min="14093" max="14324" width="9.140625" style="63" customWidth="1"/>
    <col min="14325" max="14325" width="5.7109375" style="63" customWidth="1"/>
    <col min="14326" max="14326" width="20.7109375" style="63" customWidth="1"/>
    <col min="14327" max="14327" width="20.42578125" style="63" customWidth="1"/>
    <col min="14328" max="14336" width="10.7109375" style="63"/>
    <col min="14337" max="14337" width="5.7109375" style="63" customWidth="1"/>
    <col min="14338" max="14339" width="23.7109375" style="63" customWidth="1"/>
    <col min="14340" max="14340" width="14.140625" style="63" customWidth="1"/>
    <col min="14341" max="14345" width="11.7109375" style="63" customWidth="1"/>
    <col min="14346" max="14348" width="8.7109375" style="63" customWidth="1"/>
    <col min="14349" max="14580" width="9.140625" style="63" customWidth="1"/>
    <col min="14581" max="14581" width="5.7109375" style="63" customWidth="1"/>
    <col min="14582" max="14582" width="20.7109375" style="63" customWidth="1"/>
    <col min="14583" max="14583" width="20.42578125" style="63" customWidth="1"/>
    <col min="14584" max="14592" width="10.7109375" style="63"/>
    <col min="14593" max="14593" width="5.7109375" style="63" customWidth="1"/>
    <col min="14594" max="14595" width="23.7109375" style="63" customWidth="1"/>
    <col min="14596" max="14596" width="14.140625" style="63" customWidth="1"/>
    <col min="14597" max="14601" width="11.7109375" style="63" customWidth="1"/>
    <col min="14602" max="14604" width="8.7109375" style="63" customWidth="1"/>
    <col min="14605" max="14836" width="9.140625" style="63" customWidth="1"/>
    <col min="14837" max="14837" width="5.7109375" style="63" customWidth="1"/>
    <col min="14838" max="14838" width="20.7109375" style="63" customWidth="1"/>
    <col min="14839" max="14839" width="20.42578125" style="63" customWidth="1"/>
    <col min="14840" max="14848" width="10.7109375" style="63"/>
    <col min="14849" max="14849" width="5.7109375" style="63" customWidth="1"/>
    <col min="14850" max="14851" width="23.7109375" style="63" customWidth="1"/>
    <col min="14852" max="14852" width="14.140625" style="63" customWidth="1"/>
    <col min="14853" max="14857" width="11.7109375" style="63" customWidth="1"/>
    <col min="14858" max="14860" width="8.7109375" style="63" customWidth="1"/>
    <col min="14861" max="15092" width="9.140625" style="63" customWidth="1"/>
    <col min="15093" max="15093" width="5.7109375" style="63" customWidth="1"/>
    <col min="15094" max="15094" width="20.7109375" style="63" customWidth="1"/>
    <col min="15095" max="15095" width="20.42578125" style="63" customWidth="1"/>
    <col min="15096" max="15104" width="10.7109375" style="63"/>
    <col min="15105" max="15105" width="5.7109375" style="63" customWidth="1"/>
    <col min="15106" max="15107" width="23.7109375" style="63" customWidth="1"/>
    <col min="15108" max="15108" width="14.140625" style="63" customWidth="1"/>
    <col min="15109" max="15113" width="11.7109375" style="63" customWidth="1"/>
    <col min="15114" max="15116" width="8.7109375" style="63" customWidth="1"/>
    <col min="15117" max="15348" width="9.140625" style="63" customWidth="1"/>
    <col min="15349" max="15349" width="5.7109375" style="63" customWidth="1"/>
    <col min="15350" max="15350" width="20.7109375" style="63" customWidth="1"/>
    <col min="15351" max="15351" width="20.42578125" style="63" customWidth="1"/>
    <col min="15352" max="15360" width="10.7109375" style="63"/>
    <col min="15361" max="15361" width="5.7109375" style="63" customWidth="1"/>
    <col min="15362" max="15363" width="23.7109375" style="63" customWidth="1"/>
    <col min="15364" max="15364" width="14.140625" style="63" customWidth="1"/>
    <col min="15365" max="15369" width="11.7109375" style="63" customWidth="1"/>
    <col min="15370" max="15372" width="8.7109375" style="63" customWidth="1"/>
    <col min="15373" max="15604" width="9.140625" style="63" customWidth="1"/>
    <col min="15605" max="15605" width="5.7109375" style="63" customWidth="1"/>
    <col min="15606" max="15606" width="20.7109375" style="63" customWidth="1"/>
    <col min="15607" max="15607" width="20.42578125" style="63" customWidth="1"/>
    <col min="15608" max="15616" width="10.7109375" style="63"/>
    <col min="15617" max="15617" width="5.7109375" style="63" customWidth="1"/>
    <col min="15618" max="15619" width="23.7109375" style="63" customWidth="1"/>
    <col min="15620" max="15620" width="14.140625" style="63" customWidth="1"/>
    <col min="15621" max="15625" width="11.7109375" style="63" customWidth="1"/>
    <col min="15626" max="15628" width="8.7109375" style="63" customWidth="1"/>
    <col min="15629" max="15860" width="9.140625" style="63" customWidth="1"/>
    <col min="15861" max="15861" width="5.7109375" style="63" customWidth="1"/>
    <col min="15862" max="15862" width="20.7109375" style="63" customWidth="1"/>
    <col min="15863" max="15863" width="20.42578125" style="63" customWidth="1"/>
    <col min="15864" max="15872" width="10.7109375" style="63"/>
    <col min="15873" max="15873" width="5.7109375" style="63" customWidth="1"/>
    <col min="15874" max="15875" width="23.7109375" style="63" customWidth="1"/>
    <col min="15876" max="15876" width="14.140625" style="63" customWidth="1"/>
    <col min="15877" max="15881" width="11.7109375" style="63" customWidth="1"/>
    <col min="15882" max="15884" width="8.7109375" style="63" customWidth="1"/>
    <col min="15885" max="16116" width="9.140625" style="63" customWidth="1"/>
    <col min="16117" max="16117" width="5.7109375" style="63" customWidth="1"/>
    <col min="16118" max="16118" width="20.7109375" style="63" customWidth="1"/>
    <col min="16119" max="16119" width="20.42578125" style="63" customWidth="1"/>
    <col min="16120" max="16128" width="10.7109375" style="63"/>
    <col min="16129" max="16129" width="5.7109375" style="63" customWidth="1"/>
    <col min="16130" max="16131" width="23.7109375" style="63" customWidth="1"/>
    <col min="16132" max="16132" width="14.140625" style="63" customWidth="1"/>
    <col min="16133" max="16137" width="11.7109375" style="63" customWidth="1"/>
    <col min="16138" max="16140" width="8.7109375" style="63" customWidth="1"/>
    <col min="16141" max="16372" width="9.140625" style="63" customWidth="1"/>
    <col min="16373" max="16373" width="5.7109375" style="63" customWidth="1"/>
    <col min="16374" max="16374" width="20.7109375" style="63" customWidth="1"/>
    <col min="16375" max="16375" width="20.42578125" style="63" customWidth="1"/>
    <col min="16376" max="16384" width="10.7109375" style="63"/>
  </cols>
  <sheetData>
    <row r="1" spans="1:15" ht="15.75" x14ac:dyDescent="0.25">
      <c r="A1" s="217" t="s">
        <v>1111</v>
      </c>
    </row>
    <row r="2" spans="1:15" x14ac:dyDescent="0.25">
      <c r="A2" s="91" t="s">
        <v>315</v>
      </c>
      <c r="B2" s="91"/>
    </row>
    <row r="3" spans="1:15" ht="15.75" x14ac:dyDescent="0.25">
      <c r="A3" s="1188" t="s">
        <v>822</v>
      </c>
      <c r="B3" s="1188"/>
      <c r="C3" s="1188"/>
      <c r="D3" s="1188"/>
      <c r="E3" s="1188"/>
      <c r="F3" s="1188"/>
      <c r="G3" s="1188"/>
      <c r="H3" s="1188"/>
      <c r="I3" s="1188"/>
      <c r="J3" s="83"/>
      <c r="K3" s="83"/>
      <c r="L3" s="83"/>
      <c r="M3" s="83"/>
      <c r="N3" s="83"/>
      <c r="O3" s="83"/>
    </row>
    <row r="4" spans="1:15" ht="15.75" x14ac:dyDescent="0.25">
      <c r="A4" s="160"/>
      <c r="B4" s="160"/>
      <c r="C4" s="160"/>
      <c r="D4" s="427" t="str">
        <f>'1'!$E$5</f>
        <v>KABUPATEN</v>
      </c>
      <c r="E4" s="428" t="str">
        <f>'1'!$F$5</f>
        <v>BELITUNG TIMUR</v>
      </c>
      <c r="F4" s="160"/>
      <c r="G4" s="160"/>
      <c r="H4" s="160"/>
      <c r="I4" s="160"/>
    </row>
    <row r="5" spans="1:15" ht="15.75" x14ac:dyDescent="0.25">
      <c r="A5" s="160"/>
      <c r="B5" s="160"/>
      <c r="C5" s="160"/>
      <c r="D5" s="427" t="str">
        <f>'1'!$E$6</f>
        <v>TAHUN</v>
      </c>
      <c r="E5" s="428">
        <f>'1'!$F$6</f>
        <v>2023</v>
      </c>
      <c r="F5" s="160"/>
      <c r="G5" s="160"/>
      <c r="H5" s="160"/>
      <c r="I5" s="160"/>
    </row>
    <row r="6" spans="1:15" ht="15.75" thickBot="1" x14ac:dyDescent="0.3">
      <c r="A6" s="64"/>
      <c r="B6" s="64"/>
      <c r="C6" s="64"/>
      <c r="D6" s="64"/>
      <c r="E6" s="64"/>
      <c r="F6" s="64"/>
      <c r="G6" s="64"/>
      <c r="H6" s="64"/>
      <c r="I6" s="64"/>
    </row>
    <row r="7" spans="1:15" x14ac:dyDescent="0.25">
      <c r="A7" s="1164" t="s">
        <v>2</v>
      </c>
      <c r="B7" s="1225" t="s">
        <v>253</v>
      </c>
      <c r="C7" s="1164" t="s">
        <v>407</v>
      </c>
      <c r="D7" s="1169" t="s">
        <v>578</v>
      </c>
      <c r="E7" s="1427" t="s">
        <v>823</v>
      </c>
      <c r="F7" s="1436"/>
      <c r="G7" s="1436"/>
      <c r="H7" s="1243" t="s">
        <v>824</v>
      </c>
      <c r="I7" s="1243" t="s">
        <v>825</v>
      </c>
    </row>
    <row r="8" spans="1:15" x14ac:dyDescent="0.25">
      <c r="A8" s="1164"/>
      <c r="B8" s="1225"/>
      <c r="C8" s="1164"/>
      <c r="D8" s="1169"/>
      <c r="E8" s="1429"/>
      <c r="F8" s="1437"/>
      <c r="G8" s="1437"/>
      <c r="H8" s="1243"/>
      <c r="I8" s="1243"/>
    </row>
    <row r="9" spans="1:15" x14ac:dyDescent="0.25">
      <c r="A9" s="1164"/>
      <c r="B9" s="1225"/>
      <c r="C9" s="1164"/>
      <c r="D9" s="1169"/>
      <c r="E9" s="1431"/>
      <c r="F9" s="1438"/>
      <c r="G9" s="1438"/>
      <c r="H9" s="1243"/>
      <c r="I9" s="1243"/>
    </row>
    <row r="10" spans="1:15" ht="31.5" x14ac:dyDescent="0.25">
      <c r="A10" s="1165"/>
      <c r="B10" s="1226"/>
      <c r="C10" s="1165"/>
      <c r="D10" s="1170"/>
      <c r="E10" s="581" t="s">
        <v>826</v>
      </c>
      <c r="F10" s="581" t="s">
        <v>827</v>
      </c>
      <c r="G10" s="581" t="s">
        <v>481</v>
      </c>
      <c r="H10" s="1243"/>
      <c r="I10" s="1243"/>
    </row>
    <row r="11" spans="1:15" s="747" customFormat="1" ht="12" x14ac:dyDescent="0.25">
      <c r="A11" s="745">
        <v>1</v>
      </c>
      <c r="B11" s="745">
        <v>2</v>
      </c>
      <c r="C11" s="745">
        <v>3</v>
      </c>
      <c r="D11" s="745">
        <v>4</v>
      </c>
      <c r="E11" s="745">
        <v>5</v>
      </c>
      <c r="F11" s="745">
        <v>6</v>
      </c>
      <c r="G11" s="745">
        <v>7</v>
      </c>
      <c r="H11" s="745">
        <v>8</v>
      </c>
      <c r="I11" s="745">
        <v>9</v>
      </c>
    </row>
    <row r="12" spans="1:15" x14ac:dyDescent="0.25">
      <c r="A12" s="725">
        <v>1</v>
      </c>
      <c r="B12" s="93" t="str">
        <f>'9'!B9</f>
        <v>Manggar</v>
      </c>
      <c r="C12" s="93" t="str">
        <f>'9'!C9</f>
        <v>Manggar</v>
      </c>
      <c r="D12" s="165">
        <f>'24'!D11</f>
        <v>687</v>
      </c>
      <c r="E12" s="219">
        <v>16</v>
      </c>
      <c r="F12" s="219">
        <v>549</v>
      </c>
      <c r="G12" s="279">
        <f>E12+F12</f>
        <v>565</v>
      </c>
      <c r="H12" s="930">
        <f>IFERROR(G12/D12*100,0)</f>
        <v>82.241630276564763</v>
      </c>
      <c r="I12" s="930">
        <f>IFERROR(E12/G12*100,0)</f>
        <v>2.831858407079646</v>
      </c>
    </row>
    <row r="13" spans="1:15" x14ac:dyDescent="0.25">
      <c r="A13" s="724">
        <v>2</v>
      </c>
      <c r="B13" s="93" t="str">
        <f>'9'!B10</f>
        <v>Damar</v>
      </c>
      <c r="C13" s="93" t="str">
        <f>'9'!C10</f>
        <v>Mengkubang</v>
      </c>
      <c r="D13" s="165">
        <f>'24'!D12</f>
        <v>231</v>
      </c>
      <c r="E13" s="221">
        <v>7</v>
      </c>
      <c r="F13" s="221">
        <v>174</v>
      </c>
      <c r="G13" s="101">
        <f t="shared" ref="G13:G18" si="0">E13+F13</f>
        <v>181</v>
      </c>
      <c r="H13" s="931">
        <f t="shared" ref="H13:H20" si="1">IFERROR(G13/D13*100,0)</f>
        <v>78.354978354978357</v>
      </c>
      <c r="I13" s="931">
        <f t="shared" ref="I13:I20" si="2">IFERROR(E13/G13*100,0)</f>
        <v>3.867403314917127</v>
      </c>
    </row>
    <row r="14" spans="1:15" x14ac:dyDescent="0.25">
      <c r="A14" s="724">
        <v>3</v>
      </c>
      <c r="B14" s="93" t="str">
        <f>'9'!B11</f>
        <v>Kelapa Kampit</v>
      </c>
      <c r="C14" s="93" t="str">
        <f>'9'!C11</f>
        <v>Kelapa Kampit</v>
      </c>
      <c r="D14" s="165">
        <f>'24'!D13</f>
        <v>328</v>
      </c>
      <c r="E14" s="221">
        <v>5</v>
      </c>
      <c r="F14" s="221">
        <v>251</v>
      </c>
      <c r="G14" s="101">
        <f t="shared" si="0"/>
        <v>256</v>
      </c>
      <c r="H14" s="931">
        <f t="shared" si="1"/>
        <v>78.048780487804876</v>
      </c>
      <c r="I14" s="931">
        <f t="shared" si="2"/>
        <v>1.953125</v>
      </c>
    </row>
    <row r="15" spans="1:15" x14ac:dyDescent="0.25">
      <c r="A15" s="724">
        <v>4</v>
      </c>
      <c r="B15" s="93" t="str">
        <f>'9'!B12</f>
        <v>Gantung</v>
      </c>
      <c r="C15" s="93" t="str">
        <f>'9'!C12</f>
        <v>Gantung</v>
      </c>
      <c r="D15" s="165">
        <f>'24'!D14</f>
        <v>507</v>
      </c>
      <c r="E15" s="221">
        <v>11</v>
      </c>
      <c r="F15" s="221">
        <v>439</v>
      </c>
      <c r="G15" s="101">
        <f t="shared" si="0"/>
        <v>450</v>
      </c>
      <c r="H15" s="931">
        <f t="shared" si="1"/>
        <v>88.757396449704146</v>
      </c>
      <c r="I15" s="931">
        <f t="shared" si="2"/>
        <v>2.4444444444444446</v>
      </c>
    </row>
    <row r="16" spans="1:15" x14ac:dyDescent="0.25">
      <c r="A16" s="724">
        <v>5</v>
      </c>
      <c r="B16" s="93" t="str">
        <f>'9'!B13</f>
        <v>Simpang Renggiang</v>
      </c>
      <c r="C16" s="93" t="str">
        <f>'9'!C13</f>
        <v>Renggiang</v>
      </c>
      <c r="D16" s="165">
        <f>'24'!D15</f>
        <v>132</v>
      </c>
      <c r="E16" s="221">
        <v>2</v>
      </c>
      <c r="F16" s="221">
        <v>108</v>
      </c>
      <c r="G16" s="101">
        <f t="shared" si="0"/>
        <v>110</v>
      </c>
      <c r="H16" s="931">
        <f t="shared" si="1"/>
        <v>83.333333333333343</v>
      </c>
      <c r="I16" s="931">
        <f t="shared" si="2"/>
        <v>1.8181818181818181</v>
      </c>
    </row>
    <row r="17" spans="1:9" x14ac:dyDescent="0.25">
      <c r="A17" s="724">
        <v>6</v>
      </c>
      <c r="B17" s="93" t="str">
        <f>'9'!B14</f>
        <v>Simpang Pesak</v>
      </c>
      <c r="C17" s="93" t="str">
        <f>'9'!C14</f>
        <v>Simpang Pesak</v>
      </c>
      <c r="D17" s="165">
        <f>'24'!D16</f>
        <v>149</v>
      </c>
      <c r="E17" s="221">
        <v>2</v>
      </c>
      <c r="F17" s="221">
        <v>123</v>
      </c>
      <c r="G17" s="101">
        <f t="shared" si="0"/>
        <v>125</v>
      </c>
      <c r="H17" s="931">
        <f t="shared" si="1"/>
        <v>83.892617449664428</v>
      </c>
      <c r="I17" s="931">
        <f t="shared" si="2"/>
        <v>1.6</v>
      </c>
    </row>
    <row r="18" spans="1:9" x14ac:dyDescent="0.25">
      <c r="A18" s="724">
        <v>7</v>
      </c>
      <c r="B18" s="93" t="str">
        <f>'9'!B15</f>
        <v>Dendang</v>
      </c>
      <c r="C18" s="93" t="str">
        <f>'9'!C15</f>
        <v>Dendang</v>
      </c>
      <c r="D18" s="165">
        <f>'24'!D17</f>
        <v>185</v>
      </c>
      <c r="E18" s="221">
        <v>0</v>
      </c>
      <c r="F18" s="221">
        <v>162</v>
      </c>
      <c r="G18" s="101">
        <f t="shared" si="0"/>
        <v>162</v>
      </c>
      <c r="H18" s="931">
        <f t="shared" si="1"/>
        <v>87.567567567567579</v>
      </c>
      <c r="I18" s="931">
        <f t="shared" si="2"/>
        <v>0</v>
      </c>
    </row>
    <row r="19" spans="1:9" x14ac:dyDescent="0.25">
      <c r="A19" s="395"/>
      <c r="B19" s="65"/>
      <c r="C19" s="65"/>
      <c r="D19" s="165"/>
      <c r="E19" s="224"/>
      <c r="F19" s="224"/>
      <c r="G19" s="215"/>
      <c r="H19" s="932"/>
      <c r="I19" s="932"/>
    </row>
    <row r="20" spans="1:9" ht="18.75" customHeight="1" x14ac:dyDescent="0.25">
      <c r="A20" s="403" t="s">
        <v>476</v>
      </c>
      <c r="B20" s="404"/>
      <c r="C20" s="405"/>
      <c r="D20" s="992">
        <f>SUM(D12:D19)</f>
        <v>2219</v>
      </c>
      <c r="E20" s="992">
        <f>SUM(E12:E19)</f>
        <v>43</v>
      </c>
      <c r="F20" s="992">
        <f>SUM(F12:F19)</f>
        <v>1806</v>
      </c>
      <c r="G20" s="992">
        <f>SUM(G12:G19)</f>
        <v>1849</v>
      </c>
      <c r="H20" s="995">
        <f t="shared" si="1"/>
        <v>83.325822442541693</v>
      </c>
      <c r="I20" s="995">
        <f t="shared" si="2"/>
        <v>2.3255813953488373</v>
      </c>
    </row>
    <row r="21" spans="1:9" x14ac:dyDescent="0.25">
      <c r="B21" s="62"/>
      <c r="C21" s="62"/>
      <c r="D21" s="62"/>
    </row>
    <row r="22" spans="1:9" x14ac:dyDescent="0.25">
      <c r="A22" s="544" t="s">
        <v>411</v>
      </c>
    </row>
    <row r="23" spans="1:9" x14ac:dyDescent="0.25">
      <c r="B23" s="421"/>
    </row>
    <row r="24" spans="1:9" x14ac:dyDescent="0.25">
      <c r="B24" s="421"/>
    </row>
  </sheetData>
  <mergeCells count="8">
    <mergeCell ref="A3:I3"/>
    <mergeCell ref="A7:A10"/>
    <mergeCell ref="B7:B10"/>
    <mergeCell ref="C7:C10"/>
    <mergeCell ref="D7:D10"/>
    <mergeCell ref="E7:G9"/>
    <mergeCell ref="H7:H10"/>
    <mergeCell ref="I7:I10"/>
  </mergeCells>
  <pageMargins left="0.75" right="0.75" top="1" bottom="1" header="0.5" footer="0.5"/>
  <pageSetup paperSize="9" scale="96" orientation="landscape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>
    <tabColor rgb="FF92D050"/>
    <pageSetUpPr fitToPage="1"/>
  </sheetPr>
  <dimension ref="A1:O24"/>
  <sheetViews>
    <sheetView zoomScaleNormal="100" workbookViewId="0">
      <selection activeCell="J19" sqref="J19"/>
    </sheetView>
  </sheetViews>
  <sheetFormatPr defaultColWidth="10.7109375" defaultRowHeight="15" x14ac:dyDescent="0.25"/>
  <cols>
    <col min="1" max="1" width="5.7109375" style="63" customWidth="1"/>
    <col min="2" max="3" width="23.7109375" style="63" customWidth="1"/>
    <col min="4" max="4" width="17.7109375" style="63" customWidth="1"/>
    <col min="5" max="10" width="11.7109375" style="63" customWidth="1"/>
    <col min="11" max="12" width="8.7109375" style="63" customWidth="1"/>
    <col min="13" max="244" width="9.140625" style="63" customWidth="1"/>
    <col min="245" max="245" width="5.7109375" style="63" customWidth="1"/>
    <col min="246" max="246" width="20.7109375" style="63" customWidth="1"/>
    <col min="247" max="247" width="20.42578125" style="63" customWidth="1"/>
    <col min="248" max="256" width="10.7109375" style="63"/>
    <col min="257" max="257" width="5.7109375" style="63" customWidth="1"/>
    <col min="258" max="259" width="23.7109375" style="63" customWidth="1"/>
    <col min="260" max="260" width="17.7109375" style="63" customWidth="1"/>
    <col min="261" max="266" width="11.7109375" style="63" customWidth="1"/>
    <col min="267" max="268" width="8.7109375" style="63" customWidth="1"/>
    <col min="269" max="500" width="9.140625" style="63" customWidth="1"/>
    <col min="501" max="501" width="5.7109375" style="63" customWidth="1"/>
    <col min="502" max="502" width="20.7109375" style="63" customWidth="1"/>
    <col min="503" max="503" width="20.42578125" style="63" customWidth="1"/>
    <col min="504" max="512" width="10.7109375" style="63"/>
    <col min="513" max="513" width="5.7109375" style="63" customWidth="1"/>
    <col min="514" max="515" width="23.7109375" style="63" customWidth="1"/>
    <col min="516" max="516" width="17.7109375" style="63" customWidth="1"/>
    <col min="517" max="522" width="11.7109375" style="63" customWidth="1"/>
    <col min="523" max="524" width="8.7109375" style="63" customWidth="1"/>
    <col min="525" max="756" width="9.140625" style="63" customWidth="1"/>
    <col min="757" max="757" width="5.7109375" style="63" customWidth="1"/>
    <col min="758" max="758" width="20.7109375" style="63" customWidth="1"/>
    <col min="759" max="759" width="20.42578125" style="63" customWidth="1"/>
    <col min="760" max="768" width="10.7109375" style="63"/>
    <col min="769" max="769" width="5.7109375" style="63" customWidth="1"/>
    <col min="770" max="771" width="23.7109375" style="63" customWidth="1"/>
    <col min="772" max="772" width="17.7109375" style="63" customWidth="1"/>
    <col min="773" max="778" width="11.7109375" style="63" customWidth="1"/>
    <col min="779" max="780" width="8.7109375" style="63" customWidth="1"/>
    <col min="781" max="1012" width="9.140625" style="63" customWidth="1"/>
    <col min="1013" max="1013" width="5.7109375" style="63" customWidth="1"/>
    <col min="1014" max="1014" width="20.7109375" style="63" customWidth="1"/>
    <col min="1015" max="1015" width="20.42578125" style="63" customWidth="1"/>
    <col min="1016" max="1024" width="10.7109375" style="63"/>
    <col min="1025" max="1025" width="5.7109375" style="63" customWidth="1"/>
    <col min="1026" max="1027" width="23.7109375" style="63" customWidth="1"/>
    <col min="1028" max="1028" width="17.7109375" style="63" customWidth="1"/>
    <col min="1029" max="1034" width="11.7109375" style="63" customWidth="1"/>
    <col min="1035" max="1036" width="8.7109375" style="63" customWidth="1"/>
    <col min="1037" max="1268" width="9.140625" style="63" customWidth="1"/>
    <col min="1269" max="1269" width="5.7109375" style="63" customWidth="1"/>
    <col min="1270" max="1270" width="20.7109375" style="63" customWidth="1"/>
    <col min="1271" max="1271" width="20.42578125" style="63" customWidth="1"/>
    <col min="1272" max="1280" width="10.7109375" style="63"/>
    <col min="1281" max="1281" width="5.7109375" style="63" customWidth="1"/>
    <col min="1282" max="1283" width="23.7109375" style="63" customWidth="1"/>
    <col min="1284" max="1284" width="17.7109375" style="63" customWidth="1"/>
    <col min="1285" max="1290" width="11.7109375" style="63" customWidth="1"/>
    <col min="1291" max="1292" width="8.7109375" style="63" customWidth="1"/>
    <col min="1293" max="1524" width="9.140625" style="63" customWidth="1"/>
    <col min="1525" max="1525" width="5.7109375" style="63" customWidth="1"/>
    <col min="1526" max="1526" width="20.7109375" style="63" customWidth="1"/>
    <col min="1527" max="1527" width="20.42578125" style="63" customWidth="1"/>
    <col min="1528" max="1536" width="10.7109375" style="63"/>
    <col min="1537" max="1537" width="5.7109375" style="63" customWidth="1"/>
    <col min="1538" max="1539" width="23.7109375" style="63" customWidth="1"/>
    <col min="1540" max="1540" width="17.7109375" style="63" customWidth="1"/>
    <col min="1541" max="1546" width="11.7109375" style="63" customWidth="1"/>
    <col min="1547" max="1548" width="8.7109375" style="63" customWidth="1"/>
    <col min="1549" max="1780" width="9.140625" style="63" customWidth="1"/>
    <col min="1781" max="1781" width="5.7109375" style="63" customWidth="1"/>
    <col min="1782" max="1782" width="20.7109375" style="63" customWidth="1"/>
    <col min="1783" max="1783" width="20.42578125" style="63" customWidth="1"/>
    <col min="1784" max="1792" width="10.7109375" style="63"/>
    <col min="1793" max="1793" width="5.7109375" style="63" customWidth="1"/>
    <col min="1794" max="1795" width="23.7109375" style="63" customWidth="1"/>
    <col min="1796" max="1796" width="17.7109375" style="63" customWidth="1"/>
    <col min="1797" max="1802" width="11.7109375" style="63" customWidth="1"/>
    <col min="1803" max="1804" width="8.7109375" style="63" customWidth="1"/>
    <col min="1805" max="2036" width="9.140625" style="63" customWidth="1"/>
    <col min="2037" max="2037" width="5.7109375" style="63" customWidth="1"/>
    <col min="2038" max="2038" width="20.7109375" style="63" customWidth="1"/>
    <col min="2039" max="2039" width="20.42578125" style="63" customWidth="1"/>
    <col min="2040" max="2048" width="10.7109375" style="63"/>
    <col min="2049" max="2049" width="5.7109375" style="63" customWidth="1"/>
    <col min="2050" max="2051" width="23.7109375" style="63" customWidth="1"/>
    <col min="2052" max="2052" width="17.7109375" style="63" customWidth="1"/>
    <col min="2053" max="2058" width="11.7109375" style="63" customWidth="1"/>
    <col min="2059" max="2060" width="8.7109375" style="63" customWidth="1"/>
    <col min="2061" max="2292" width="9.140625" style="63" customWidth="1"/>
    <col min="2293" max="2293" width="5.7109375" style="63" customWidth="1"/>
    <col min="2294" max="2294" width="20.7109375" style="63" customWidth="1"/>
    <col min="2295" max="2295" width="20.42578125" style="63" customWidth="1"/>
    <col min="2296" max="2304" width="10.7109375" style="63"/>
    <col min="2305" max="2305" width="5.7109375" style="63" customWidth="1"/>
    <col min="2306" max="2307" width="23.7109375" style="63" customWidth="1"/>
    <col min="2308" max="2308" width="17.7109375" style="63" customWidth="1"/>
    <col min="2309" max="2314" width="11.7109375" style="63" customWidth="1"/>
    <col min="2315" max="2316" width="8.7109375" style="63" customWidth="1"/>
    <col min="2317" max="2548" width="9.140625" style="63" customWidth="1"/>
    <col min="2549" max="2549" width="5.7109375" style="63" customWidth="1"/>
    <col min="2550" max="2550" width="20.7109375" style="63" customWidth="1"/>
    <col min="2551" max="2551" width="20.42578125" style="63" customWidth="1"/>
    <col min="2552" max="2560" width="10.7109375" style="63"/>
    <col min="2561" max="2561" width="5.7109375" style="63" customWidth="1"/>
    <col min="2562" max="2563" width="23.7109375" style="63" customWidth="1"/>
    <col min="2564" max="2564" width="17.7109375" style="63" customWidth="1"/>
    <col min="2565" max="2570" width="11.7109375" style="63" customWidth="1"/>
    <col min="2571" max="2572" width="8.7109375" style="63" customWidth="1"/>
    <col min="2573" max="2804" width="9.140625" style="63" customWidth="1"/>
    <col min="2805" max="2805" width="5.7109375" style="63" customWidth="1"/>
    <col min="2806" max="2806" width="20.7109375" style="63" customWidth="1"/>
    <col min="2807" max="2807" width="20.42578125" style="63" customWidth="1"/>
    <col min="2808" max="2816" width="10.7109375" style="63"/>
    <col min="2817" max="2817" width="5.7109375" style="63" customWidth="1"/>
    <col min="2818" max="2819" width="23.7109375" style="63" customWidth="1"/>
    <col min="2820" max="2820" width="17.7109375" style="63" customWidth="1"/>
    <col min="2821" max="2826" width="11.7109375" style="63" customWidth="1"/>
    <col min="2827" max="2828" width="8.7109375" style="63" customWidth="1"/>
    <col min="2829" max="3060" width="9.140625" style="63" customWidth="1"/>
    <col min="3061" max="3061" width="5.7109375" style="63" customWidth="1"/>
    <col min="3062" max="3062" width="20.7109375" style="63" customWidth="1"/>
    <col min="3063" max="3063" width="20.42578125" style="63" customWidth="1"/>
    <col min="3064" max="3072" width="10.7109375" style="63"/>
    <col min="3073" max="3073" width="5.7109375" style="63" customWidth="1"/>
    <col min="3074" max="3075" width="23.7109375" style="63" customWidth="1"/>
    <col min="3076" max="3076" width="17.7109375" style="63" customWidth="1"/>
    <col min="3077" max="3082" width="11.7109375" style="63" customWidth="1"/>
    <col min="3083" max="3084" width="8.7109375" style="63" customWidth="1"/>
    <col min="3085" max="3316" width="9.140625" style="63" customWidth="1"/>
    <col min="3317" max="3317" width="5.7109375" style="63" customWidth="1"/>
    <col min="3318" max="3318" width="20.7109375" style="63" customWidth="1"/>
    <col min="3319" max="3319" width="20.42578125" style="63" customWidth="1"/>
    <col min="3320" max="3328" width="10.7109375" style="63"/>
    <col min="3329" max="3329" width="5.7109375" style="63" customWidth="1"/>
    <col min="3330" max="3331" width="23.7109375" style="63" customWidth="1"/>
    <col min="3332" max="3332" width="17.7109375" style="63" customWidth="1"/>
    <col min="3333" max="3338" width="11.7109375" style="63" customWidth="1"/>
    <col min="3339" max="3340" width="8.7109375" style="63" customWidth="1"/>
    <col min="3341" max="3572" width="9.140625" style="63" customWidth="1"/>
    <col min="3573" max="3573" width="5.7109375" style="63" customWidth="1"/>
    <col min="3574" max="3574" width="20.7109375" style="63" customWidth="1"/>
    <col min="3575" max="3575" width="20.42578125" style="63" customWidth="1"/>
    <col min="3576" max="3584" width="10.7109375" style="63"/>
    <col min="3585" max="3585" width="5.7109375" style="63" customWidth="1"/>
    <col min="3586" max="3587" width="23.7109375" style="63" customWidth="1"/>
    <col min="3588" max="3588" width="17.7109375" style="63" customWidth="1"/>
    <col min="3589" max="3594" width="11.7109375" style="63" customWidth="1"/>
    <col min="3595" max="3596" width="8.7109375" style="63" customWidth="1"/>
    <col min="3597" max="3828" width="9.140625" style="63" customWidth="1"/>
    <col min="3829" max="3829" width="5.7109375" style="63" customWidth="1"/>
    <col min="3830" max="3830" width="20.7109375" style="63" customWidth="1"/>
    <col min="3831" max="3831" width="20.42578125" style="63" customWidth="1"/>
    <col min="3832" max="3840" width="10.7109375" style="63"/>
    <col min="3841" max="3841" width="5.7109375" style="63" customWidth="1"/>
    <col min="3842" max="3843" width="23.7109375" style="63" customWidth="1"/>
    <col min="3844" max="3844" width="17.7109375" style="63" customWidth="1"/>
    <col min="3845" max="3850" width="11.7109375" style="63" customWidth="1"/>
    <col min="3851" max="3852" width="8.7109375" style="63" customWidth="1"/>
    <col min="3853" max="4084" width="9.140625" style="63" customWidth="1"/>
    <col min="4085" max="4085" width="5.7109375" style="63" customWidth="1"/>
    <col min="4086" max="4086" width="20.7109375" style="63" customWidth="1"/>
    <col min="4087" max="4087" width="20.42578125" style="63" customWidth="1"/>
    <col min="4088" max="4096" width="10.7109375" style="63"/>
    <col min="4097" max="4097" width="5.7109375" style="63" customWidth="1"/>
    <col min="4098" max="4099" width="23.7109375" style="63" customWidth="1"/>
    <col min="4100" max="4100" width="17.7109375" style="63" customWidth="1"/>
    <col min="4101" max="4106" width="11.7109375" style="63" customWidth="1"/>
    <col min="4107" max="4108" width="8.7109375" style="63" customWidth="1"/>
    <col min="4109" max="4340" width="9.140625" style="63" customWidth="1"/>
    <col min="4341" max="4341" width="5.7109375" style="63" customWidth="1"/>
    <col min="4342" max="4342" width="20.7109375" style="63" customWidth="1"/>
    <col min="4343" max="4343" width="20.42578125" style="63" customWidth="1"/>
    <col min="4344" max="4352" width="10.7109375" style="63"/>
    <col min="4353" max="4353" width="5.7109375" style="63" customWidth="1"/>
    <col min="4354" max="4355" width="23.7109375" style="63" customWidth="1"/>
    <col min="4356" max="4356" width="17.7109375" style="63" customWidth="1"/>
    <col min="4357" max="4362" width="11.7109375" style="63" customWidth="1"/>
    <col min="4363" max="4364" width="8.7109375" style="63" customWidth="1"/>
    <col min="4365" max="4596" width="9.140625" style="63" customWidth="1"/>
    <col min="4597" max="4597" width="5.7109375" style="63" customWidth="1"/>
    <col min="4598" max="4598" width="20.7109375" style="63" customWidth="1"/>
    <col min="4599" max="4599" width="20.42578125" style="63" customWidth="1"/>
    <col min="4600" max="4608" width="10.7109375" style="63"/>
    <col min="4609" max="4609" width="5.7109375" style="63" customWidth="1"/>
    <col min="4610" max="4611" width="23.7109375" style="63" customWidth="1"/>
    <col min="4612" max="4612" width="17.7109375" style="63" customWidth="1"/>
    <col min="4613" max="4618" width="11.7109375" style="63" customWidth="1"/>
    <col min="4619" max="4620" width="8.7109375" style="63" customWidth="1"/>
    <col min="4621" max="4852" width="9.140625" style="63" customWidth="1"/>
    <col min="4853" max="4853" width="5.7109375" style="63" customWidth="1"/>
    <col min="4854" max="4854" width="20.7109375" style="63" customWidth="1"/>
    <col min="4855" max="4855" width="20.42578125" style="63" customWidth="1"/>
    <col min="4856" max="4864" width="10.7109375" style="63"/>
    <col min="4865" max="4865" width="5.7109375" style="63" customWidth="1"/>
    <col min="4866" max="4867" width="23.7109375" style="63" customWidth="1"/>
    <col min="4868" max="4868" width="17.7109375" style="63" customWidth="1"/>
    <col min="4869" max="4874" width="11.7109375" style="63" customWidth="1"/>
    <col min="4875" max="4876" width="8.7109375" style="63" customWidth="1"/>
    <col min="4877" max="5108" width="9.140625" style="63" customWidth="1"/>
    <col min="5109" max="5109" width="5.7109375" style="63" customWidth="1"/>
    <col min="5110" max="5110" width="20.7109375" style="63" customWidth="1"/>
    <col min="5111" max="5111" width="20.42578125" style="63" customWidth="1"/>
    <col min="5112" max="5120" width="10.7109375" style="63"/>
    <col min="5121" max="5121" width="5.7109375" style="63" customWidth="1"/>
    <col min="5122" max="5123" width="23.7109375" style="63" customWidth="1"/>
    <col min="5124" max="5124" width="17.7109375" style="63" customWidth="1"/>
    <col min="5125" max="5130" width="11.7109375" style="63" customWidth="1"/>
    <col min="5131" max="5132" width="8.7109375" style="63" customWidth="1"/>
    <col min="5133" max="5364" width="9.140625" style="63" customWidth="1"/>
    <col min="5365" max="5365" width="5.7109375" style="63" customWidth="1"/>
    <col min="5366" max="5366" width="20.7109375" style="63" customWidth="1"/>
    <col min="5367" max="5367" width="20.42578125" style="63" customWidth="1"/>
    <col min="5368" max="5376" width="10.7109375" style="63"/>
    <col min="5377" max="5377" width="5.7109375" style="63" customWidth="1"/>
    <col min="5378" max="5379" width="23.7109375" style="63" customWidth="1"/>
    <col min="5380" max="5380" width="17.7109375" style="63" customWidth="1"/>
    <col min="5381" max="5386" width="11.7109375" style="63" customWidth="1"/>
    <col min="5387" max="5388" width="8.7109375" style="63" customWidth="1"/>
    <col min="5389" max="5620" width="9.140625" style="63" customWidth="1"/>
    <col min="5621" max="5621" width="5.7109375" style="63" customWidth="1"/>
    <col min="5622" max="5622" width="20.7109375" style="63" customWidth="1"/>
    <col min="5623" max="5623" width="20.42578125" style="63" customWidth="1"/>
    <col min="5624" max="5632" width="10.7109375" style="63"/>
    <col min="5633" max="5633" width="5.7109375" style="63" customWidth="1"/>
    <col min="5634" max="5635" width="23.7109375" style="63" customWidth="1"/>
    <col min="5636" max="5636" width="17.7109375" style="63" customWidth="1"/>
    <col min="5637" max="5642" width="11.7109375" style="63" customWidth="1"/>
    <col min="5643" max="5644" width="8.7109375" style="63" customWidth="1"/>
    <col min="5645" max="5876" width="9.140625" style="63" customWidth="1"/>
    <col min="5877" max="5877" width="5.7109375" style="63" customWidth="1"/>
    <col min="5878" max="5878" width="20.7109375" style="63" customWidth="1"/>
    <col min="5879" max="5879" width="20.42578125" style="63" customWidth="1"/>
    <col min="5880" max="5888" width="10.7109375" style="63"/>
    <col min="5889" max="5889" width="5.7109375" style="63" customWidth="1"/>
    <col min="5890" max="5891" width="23.7109375" style="63" customWidth="1"/>
    <col min="5892" max="5892" width="17.7109375" style="63" customWidth="1"/>
    <col min="5893" max="5898" width="11.7109375" style="63" customWidth="1"/>
    <col min="5899" max="5900" width="8.7109375" style="63" customWidth="1"/>
    <col min="5901" max="6132" width="9.140625" style="63" customWidth="1"/>
    <col min="6133" max="6133" width="5.7109375" style="63" customWidth="1"/>
    <col min="6134" max="6134" width="20.7109375" style="63" customWidth="1"/>
    <col min="6135" max="6135" width="20.42578125" style="63" customWidth="1"/>
    <col min="6136" max="6144" width="10.7109375" style="63"/>
    <col min="6145" max="6145" width="5.7109375" style="63" customWidth="1"/>
    <col min="6146" max="6147" width="23.7109375" style="63" customWidth="1"/>
    <col min="6148" max="6148" width="17.7109375" style="63" customWidth="1"/>
    <col min="6149" max="6154" width="11.7109375" style="63" customWidth="1"/>
    <col min="6155" max="6156" width="8.7109375" style="63" customWidth="1"/>
    <col min="6157" max="6388" width="9.140625" style="63" customWidth="1"/>
    <col min="6389" max="6389" width="5.7109375" style="63" customWidth="1"/>
    <col min="6390" max="6390" width="20.7109375" style="63" customWidth="1"/>
    <col min="6391" max="6391" width="20.42578125" style="63" customWidth="1"/>
    <col min="6392" max="6400" width="10.7109375" style="63"/>
    <col min="6401" max="6401" width="5.7109375" style="63" customWidth="1"/>
    <col min="6402" max="6403" width="23.7109375" style="63" customWidth="1"/>
    <col min="6404" max="6404" width="17.7109375" style="63" customWidth="1"/>
    <col min="6405" max="6410" width="11.7109375" style="63" customWidth="1"/>
    <col min="6411" max="6412" width="8.7109375" style="63" customWidth="1"/>
    <col min="6413" max="6644" width="9.140625" style="63" customWidth="1"/>
    <col min="6645" max="6645" width="5.7109375" style="63" customWidth="1"/>
    <col min="6646" max="6646" width="20.7109375" style="63" customWidth="1"/>
    <col min="6647" max="6647" width="20.42578125" style="63" customWidth="1"/>
    <col min="6648" max="6656" width="10.7109375" style="63"/>
    <col min="6657" max="6657" width="5.7109375" style="63" customWidth="1"/>
    <col min="6658" max="6659" width="23.7109375" style="63" customWidth="1"/>
    <col min="6660" max="6660" width="17.7109375" style="63" customWidth="1"/>
    <col min="6661" max="6666" width="11.7109375" style="63" customWidth="1"/>
    <col min="6667" max="6668" width="8.7109375" style="63" customWidth="1"/>
    <col min="6669" max="6900" width="9.140625" style="63" customWidth="1"/>
    <col min="6901" max="6901" width="5.7109375" style="63" customWidth="1"/>
    <col min="6902" max="6902" width="20.7109375" style="63" customWidth="1"/>
    <col min="6903" max="6903" width="20.42578125" style="63" customWidth="1"/>
    <col min="6904" max="6912" width="10.7109375" style="63"/>
    <col min="6913" max="6913" width="5.7109375" style="63" customWidth="1"/>
    <col min="6914" max="6915" width="23.7109375" style="63" customWidth="1"/>
    <col min="6916" max="6916" width="17.7109375" style="63" customWidth="1"/>
    <col min="6917" max="6922" width="11.7109375" style="63" customWidth="1"/>
    <col min="6923" max="6924" width="8.7109375" style="63" customWidth="1"/>
    <col min="6925" max="7156" width="9.140625" style="63" customWidth="1"/>
    <col min="7157" max="7157" width="5.7109375" style="63" customWidth="1"/>
    <col min="7158" max="7158" width="20.7109375" style="63" customWidth="1"/>
    <col min="7159" max="7159" width="20.42578125" style="63" customWidth="1"/>
    <col min="7160" max="7168" width="10.7109375" style="63"/>
    <col min="7169" max="7169" width="5.7109375" style="63" customWidth="1"/>
    <col min="7170" max="7171" width="23.7109375" style="63" customWidth="1"/>
    <col min="7172" max="7172" width="17.7109375" style="63" customWidth="1"/>
    <col min="7173" max="7178" width="11.7109375" style="63" customWidth="1"/>
    <col min="7179" max="7180" width="8.7109375" style="63" customWidth="1"/>
    <col min="7181" max="7412" width="9.140625" style="63" customWidth="1"/>
    <col min="7413" max="7413" width="5.7109375" style="63" customWidth="1"/>
    <col min="7414" max="7414" width="20.7109375" style="63" customWidth="1"/>
    <col min="7415" max="7415" width="20.42578125" style="63" customWidth="1"/>
    <col min="7416" max="7424" width="10.7109375" style="63"/>
    <col min="7425" max="7425" width="5.7109375" style="63" customWidth="1"/>
    <col min="7426" max="7427" width="23.7109375" style="63" customWidth="1"/>
    <col min="7428" max="7428" width="17.7109375" style="63" customWidth="1"/>
    <col min="7429" max="7434" width="11.7109375" style="63" customWidth="1"/>
    <col min="7435" max="7436" width="8.7109375" style="63" customWidth="1"/>
    <col min="7437" max="7668" width="9.140625" style="63" customWidth="1"/>
    <col min="7669" max="7669" width="5.7109375" style="63" customWidth="1"/>
    <col min="7670" max="7670" width="20.7109375" style="63" customWidth="1"/>
    <col min="7671" max="7671" width="20.42578125" style="63" customWidth="1"/>
    <col min="7672" max="7680" width="10.7109375" style="63"/>
    <col min="7681" max="7681" width="5.7109375" style="63" customWidth="1"/>
    <col min="7682" max="7683" width="23.7109375" style="63" customWidth="1"/>
    <col min="7684" max="7684" width="17.7109375" style="63" customWidth="1"/>
    <col min="7685" max="7690" width="11.7109375" style="63" customWidth="1"/>
    <col min="7691" max="7692" width="8.7109375" style="63" customWidth="1"/>
    <col min="7693" max="7924" width="9.140625" style="63" customWidth="1"/>
    <col min="7925" max="7925" width="5.7109375" style="63" customWidth="1"/>
    <col min="7926" max="7926" width="20.7109375" style="63" customWidth="1"/>
    <col min="7927" max="7927" width="20.42578125" style="63" customWidth="1"/>
    <col min="7928" max="7936" width="10.7109375" style="63"/>
    <col min="7937" max="7937" width="5.7109375" style="63" customWidth="1"/>
    <col min="7938" max="7939" width="23.7109375" style="63" customWidth="1"/>
    <col min="7940" max="7940" width="17.7109375" style="63" customWidth="1"/>
    <col min="7941" max="7946" width="11.7109375" style="63" customWidth="1"/>
    <col min="7947" max="7948" width="8.7109375" style="63" customWidth="1"/>
    <col min="7949" max="8180" width="9.140625" style="63" customWidth="1"/>
    <col min="8181" max="8181" width="5.7109375" style="63" customWidth="1"/>
    <col min="8182" max="8182" width="20.7109375" style="63" customWidth="1"/>
    <col min="8183" max="8183" width="20.42578125" style="63" customWidth="1"/>
    <col min="8184" max="8192" width="10.7109375" style="63"/>
    <col min="8193" max="8193" width="5.7109375" style="63" customWidth="1"/>
    <col min="8194" max="8195" width="23.7109375" style="63" customWidth="1"/>
    <col min="8196" max="8196" width="17.7109375" style="63" customWidth="1"/>
    <col min="8197" max="8202" width="11.7109375" style="63" customWidth="1"/>
    <col min="8203" max="8204" width="8.7109375" style="63" customWidth="1"/>
    <col min="8205" max="8436" width="9.140625" style="63" customWidth="1"/>
    <col min="8437" max="8437" width="5.7109375" style="63" customWidth="1"/>
    <col min="8438" max="8438" width="20.7109375" style="63" customWidth="1"/>
    <col min="8439" max="8439" width="20.42578125" style="63" customWidth="1"/>
    <col min="8440" max="8448" width="10.7109375" style="63"/>
    <col min="8449" max="8449" width="5.7109375" style="63" customWidth="1"/>
    <col min="8450" max="8451" width="23.7109375" style="63" customWidth="1"/>
    <col min="8452" max="8452" width="17.7109375" style="63" customWidth="1"/>
    <col min="8453" max="8458" width="11.7109375" style="63" customWidth="1"/>
    <col min="8459" max="8460" width="8.7109375" style="63" customWidth="1"/>
    <col min="8461" max="8692" width="9.140625" style="63" customWidth="1"/>
    <col min="8693" max="8693" width="5.7109375" style="63" customWidth="1"/>
    <col min="8694" max="8694" width="20.7109375" style="63" customWidth="1"/>
    <col min="8695" max="8695" width="20.42578125" style="63" customWidth="1"/>
    <col min="8696" max="8704" width="10.7109375" style="63"/>
    <col min="8705" max="8705" width="5.7109375" style="63" customWidth="1"/>
    <col min="8706" max="8707" width="23.7109375" style="63" customWidth="1"/>
    <col min="8708" max="8708" width="17.7109375" style="63" customWidth="1"/>
    <col min="8709" max="8714" width="11.7109375" style="63" customWidth="1"/>
    <col min="8715" max="8716" width="8.7109375" style="63" customWidth="1"/>
    <col min="8717" max="8948" width="9.140625" style="63" customWidth="1"/>
    <col min="8949" max="8949" width="5.7109375" style="63" customWidth="1"/>
    <col min="8950" max="8950" width="20.7109375" style="63" customWidth="1"/>
    <col min="8951" max="8951" width="20.42578125" style="63" customWidth="1"/>
    <col min="8952" max="8960" width="10.7109375" style="63"/>
    <col min="8961" max="8961" width="5.7109375" style="63" customWidth="1"/>
    <col min="8962" max="8963" width="23.7109375" style="63" customWidth="1"/>
    <col min="8964" max="8964" width="17.7109375" style="63" customWidth="1"/>
    <col min="8965" max="8970" width="11.7109375" style="63" customWidth="1"/>
    <col min="8971" max="8972" width="8.7109375" style="63" customWidth="1"/>
    <col min="8973" max="9204" width="9.140625" style="63" customWidth="1"/>
    <col min="9205" max="9205" width="5.7109375" style="63" customWidth="1"/>
    <col min="9206" max="9206" width="20.7109375" style="63" customWidth="1"/>
    <col min="9207" max="9207" width="20.42578125" style="63" customWidth="1"/>
    <col min="9208" max="9216" width="10.7109375" style="63"/>
    <col min="9217" max="9217" width="5.7109375" style="63" customWidth="1"/>
    <col min="9218" max="9219" width="23.7109375" style="63" customWidth="1"/>
    <col min="9220" max="9220" width="17.7109375" style="63" customWidth="1"/>
    <col min="9221" max="9226" width="11.7109375" style="63" customWidth="1"/>
    <col min="9227" max="9228" width="8.7109375" style="63" customWidth="1"/>
    <col min="9229" max="9460" width="9.140625" style="63" customWidth="1"/>
    <col min="9461" max="9461" width="5.7109375" style="63" customWidth="1"/>
    <col min="9462" max="9462" width="20.7109375" style="63" customWidth="1"/>
    <col min="9463" max="9463" width="20.42578125" style="63" customWidth="1"/>
    <col min="9464" max="9472" width="10.7109375" style="63"/>
    <col min="9473" max="9473" width="5.7109375" style="63" customWidth="1"/>
    <col min="9474" max="9475" width="23.7109375" style="63" customWidth="1"/>
    <col min="9476" max="9476" width="17.7109375" style="63" customWidth="1"/>
    <col min="9477" max="9482" width="11.7109375" style="63" customWidth="1"/>
    <col min="9483" max="9484" width="8.7109375" style="63" customWidth="1"/>
    <col min="9485" max="9716" width="9.140625" style="63" customWidth="1"/>
    <col min="9717" max="9717" width="5.7109375" style="63" customWidth="1"/>
    <col min="9718" max="9718" width="20.7109375" style="63" customWidth="1"/>
    <col min="9719" max="9719" width="20.42578125" style="63" customWidth="1"/>
    <col min="9720" max="9728" width="10.7109375" style="63"/>
    <col min="9729" max="9729" width="5.7109375" style="63" customWidth="1"/>
    <col min="9730" max="9731" width="23.7109375" style="63" customWidth="1"/>
    <col min="9732" max="9732" width="17.7109375" style="63" customWidth="1"/>
    <col min="9733" max="9738" width="11.7109375" style="63" customWidth="1"/>
    <col min="9739" max="9740" width="8.7109375" style="63" customWidth="1"/>
    <col min="9741" max="9972" width="9.140625" style="63" customWidth="1"/>
    <col min="9973" max="9973" width="5.7109375" style="63" customWidth="1"/>
    <col min="9974" max="9974" width="20.7109375" style="63" customWidth="1"/>
    <col min="9975" max="9975" width="20.42578125" style="63" customWidth="1"/>
    <col min="9976" max="9984" width="10.7109375" style="63"/>
    <col min="9985" max="9985" width="5.7109375" style="63" customWidth="1"/>
    <col min="9986" max="9987" width="23.7109375" style="63" customWidth="1"/>
    <col min="9988" max="9988" width="17.7109375" style="63" customWidth="1"/>
    <col min="9989" max="9994" width="11.7109375" style="63" customWidth="1"/>
    <col min="9995" max="9996" width="8.7109375" style="63" customWidth="1"/>
    <col min="9997" max="10228" width="9.140625" style="63" customWidth="1"/>
    <col min="10229" max="10229" width="5.7109375" style="63" customWidth="1"/>
    <col min="10230" max="10230" width="20.7109375" style="63" customWidth="1"/>
    <col min="10231" max="10231" width="20.42578125" style="63" customWidth="1"/>
    <col min="10232" max="10240" width="10.7109375" style="63"/>
    <col min="10241" max="10241" width="5.7109375" style="63" customWidth="1"/>
    <col min="10242" max="10243" width="23.7109375" style="63" customWidth="1"/>
    <col min="10244" max="10244" width="17.7109375" style="63" customWidth="1"/>
    <col min="10245" max="10250" width="11.7109375" style="63" customWidth="1"/>
    <col min="10251" max="10252" width="8.7109375" style="63" customWidth="1"/>
    <col min="10253" max="10484" width="9.140625" style="63" customWidth="1"/>
    <col min="10485" max="10485" width="5.7109375" style="63" customWidth="1"/>
    <col min="10486" max="10486" width="20.7109375" style="63" customWidth="1"/>
    <col min="10487" max="10487" width="20.42578125" style="63" customWidth="1"/>
    <col min="10488" max="10496" width="10.7109375" style="63"/>
    <col min="10497" max="10497" width="5.7109375" style="63" customWidth="1"/>
    <col min="10498" max="10499" width="23.7109375" style="63" customWidth="1"/>
    <col min="10500" max="10500" width="17.7109375" style="63" customWidth="1"/>
    <col min="10501" max="10506" width="11.7109375" style="63" customWidth="1"/>
    <col min="10507" max="10508" width="8.7109375" style="63" customWidth="1"/>
    <col min="10509" max="10740" width="9.140625" style="63" customWidth="1"/>
    <col min="10741" max="10741" width="5.7109375" style="63" customWidth="1"/>
    <col min="10742" max="10742" width="20.7109375" style="63" customWidth="1"/>
    <col min="10743" max="10743" width="20.42578125" style="63" customWidth="1"/>
    <col min="10744" max="10752" width="10.7109375" style="63"/>
    <col min="10753" max="10753" width="5.7109375" style="63" customWidth="1"/>
    <col min="10754" max="10755" width="23.7109375" style="63" customWidth="1"/>
    <col min="10756" max="10756" width="17.7109375" style="63" customWidth="1"/>
    <col min="10757" max="10762" width="11.7109375" style="63" customWidth="1"/>
    <col min="10763" max="10764" width="8.7109375" style="63" customWidth="1"/>
    <col min="10765" max="10996" width="9.140625" style="63" customWidth="1"/>
    <col min="10997" max="10997" width="5.7109375" style="63" customWidth="1"/>
    <col min="10998" max="10998" width="20.7109375" style="63" customWidth="1"/>
    <col min="10999" max="10999" width="20.42578125" style="63" customWidth="1"/>
    <col min="11000" max="11008" width="10.7109375" style="63"/>
    <col min="11009" max="11009" width="5.7109375" style="63" customWidth="1"/>
    <col min="11010" max="11011" width="23.7109375" style="63" customWidth="1"/>
    <col min="11012" max="11012" width="17.7109375" style="63" customWidth="1"/>
    <col min="11013" max="11018" width="11.7109375" style="63" customWidth="1"/>
    <col min="11019" max="11020" width="8.7109375" style="63" customWidth="1"/>
    <col min="11021" max="11252" width="9.140625" style="63" customWidth="1"/>
    <col min="11253" max="11253" width="5.7109375" style="63" customWidth="1"/>
    <col min="11254" max="11254" width="20.7109375" style="63" customWidth="1"/>
    <col min="11255" max="11255" width="20.42578125" style="63" customWidth="1"/>
    <col min="11256" max="11264" width="10.7109375" style="63"/>
    <col min="11265" max="11265" width="5.7109375" style="63" customWidth="1"/>
    <col min="11266" max="11267" width="23.7109375" style="63" customWidth="1"/>
    <col min="11268" max="11268" width="17.7109375" style="63" customWidth="1"/>
    <col min="11269" max="11274" width="11.7109375" style="63" customWidth="1"/>
    <col min="11275" max="11276" width="8.7109375" style="63" customWidth="1"/>
    <col min="11277" max="11508" width="9.140625" style="63" customWidth="1"/>
    <col min="11509" max="11509" width="5.7109375" style="63" customWidth="1"/>
    <col min="11510" max="11510" width="20.7109375" style="63" customWidth="1"/>
    <col min="11511" max="11511" width="20.42578125" style="63" customWidth="1"/>
    <col min="11512" max="11520" width="10.7109375" style="63"/>
    <col min="11521" max="11521" width="5.7109375" style="63" customWidth="1"/>
    <col min="11522" max="11523" width="23.7109375" style="63" customWidth="1"/>
    <col min="11524" max="11524" width="17.7109375" style="63" customWidth="1"/>
    <col min="11525" max="11530" width="11.7109375" style="63" customWidth="1"/>
    <col min="11531" max="11532" width="8.7109375" style="63" customWidth="1"/>
    <col min="11533" max="11764" width="9.140625" style="63" customWidth="1"/>
    <col min="11765" max="11765" width="5.7109375" style="63" customWidth="1"/>
    <col min="11766" max="11766" width="20.7109375" style="63" customWidth="1"/>
    <col min="11767" max="11767" width="20.42578125" style="63" customWidth="1"/>
    <col min="11768" max="11776" width="10.7109375" style="63"/>
    <col min="11777" max="11777" width="5.7109375" style="63" customWidth="1"/>
    <col min="11778" max="11779" width="23.7109375" style="63" customWidth="1"/>
    <col min="11780" max="11780" width="17.7109375" style="63" customWidth="1"/>
    <col min="11781" max="11786" width="11.7109375" style="63" customWidth="1"/>
    <col min="11787" max="11788" width="8.7109375" style="63" customWidth="1"/>
    <col min="11789" max="12020" width="9.140625" style="63" customWidth="1"/>
    <col min="12021" max="12021" width="5.7109375" style="63" customWidth="1"/>
    <col min="12022" max="12022" width="20.7109375" style="63" customWidth="1"/>
    <col min="12023" max="12023" width="20.42578125" style="63" customWidth="1"/>
    <col min="12024" max="12032" width="10.7109375" style="63"/>
    <col min="12033" max="12033" width="5.7109375" style="63" customWidth="1"/>
    <col min="12034" max="12035" width="23.7109375" style="63" customWidth="1"/>
    <col min="12036" max="12036" width="17.7109375" style="63" customWidth="1"/>
    <col min="12037" max="12042" width="11.7109375" style="63" customWidth="1"/>
    <col min="12043" max="12044" width="8.7109375" style="63" customWidth="1"/>
    <col min="12045" max="12276" width="9.140625" style="63" customWidth="1"/>
    <col min="12277" max="12277" width="5.7109375" style="63" customWidth="1"/>
    <col min="12278" max="12278" width="20.7109375" style="63" customWidth="1"/>
    <col min="12279" max="12279" width="20.42578125" style="63" customWidth="1"/>
    <col min="12280" max="12288" width="10.7109375" style="63"/>
    <col min="12289" max="12289" width="5.7109375" style="63" customWidth="1"/>
    <col min="12290" max="12291" width="23.7109375" style="63" customWidth="1"/>
    <col min="12292" max="12292" width="17.7109375" style="63" customWidth="1"/>
    <col min="12293" max="12298" width="11.7109375" style="63" customWidth="1"/>
    <col min="12299" max="12300" width="8.7109375" style="63" customWidth="1"/>
    <col min="12301" max="12532" width="9.140625" style="63" customWidth="1"/>
    <col min="12533" max="12533" width="5.7109375" style="63" customWidth="1"/>
    <col min="12534" max="12534" width="20.7109375" style="63" customWidth="1"/>
    <col min="12535" max="12535" width="20.42578125" style="63" customWidth="1"/>
    <col min="12536" max="12544" width="10.7109375" style="63"/>
    <col min="12545" max="12545" width="5.7109375" style="63" customWidth="1"/>
    <col min="12546" max="12547" width="23.7109375" style="63" customWidth="1"/>
    <col min="12548" max="12548" width="17.7109375" style="63" customWidth="1"/>
    <col min="12549" max="12554" width="11.7109375" style="63" customWidth="1"/>
    <col min="12555" max="12556" width="8.7109375" style="63" customWidth="1"/>
    <col min="12557" max="12788" width="9.140625" style="63" customWidth="1"/>
    <col min="12789" max="12789" width="5.7109375" style="63" customWidth="1"/>
    <col min="12790" max="12790" width="20.7109375" style="63" customWidth="1"/>
    <col min="12791" max="12791" width="20.42578125" style="63" customWidth="1"/>
    <col min="12792" max="12800" width="10.7109375" style="63"/>
    <col min="12801" max="12801" width="5.7109375" style="63" customWidth="1"/>
    <col min="12802" max="12803" width="23.7109375" style="63" customWidth="1"/>
    <col min="12804" max="12804" width="17.7109375" style="63" customWidth="1"/>
    <col min="12805" max="12810" width="11.7109375" style="63" customWidth="1"/>
    <col min="12811" max="12812" width="8.7109375" style="63" customWidth="1"/>
    <col min="12813" max="13044" width="9.140625" style="63" customWidth="1"/>
    <col min="13045" max="13045" width="5.7109375" style="63" customWidth="1"/>
    <col min="13046" max="13046" width="20.7109375" style="63" customWidth="1"/>
    <col min="13047" max="13047" width="20.42578125" style="63" customWidth="1"/>
    <col min="13048" max="13056" width="10.7109375" style="63"/>
    <col min="13057" max="13057" width="5.7109375" style="63" customWidth="1"/>
    <col min="13058" max="13059" width="23.7109375" style="63" customWidth="1"/>
    <col min="13060" max="13060" width="17.7109375" style="63" customWidth="1"/>
    <col min="13061" max="13066" width="11.7109375" style="63" customWidth="1"/>
    <col min="13067" max="13068" width="8.7109375" style="63" customWidth="1"/>
    <col min="13069" max="13300" width="9.140625" style="63" customWidth="1"/>
    <col min="13301" max="13301" width="5.7109375" style="63" customWidth="1"/>
    <col min="13302" max="13302" width="20.7109375" style="63" customWidth="1"/>
    <col min="13303" max="13303" width="20.42578125" style="63" customWidth="1"/>
    <col min="13304" max="13312" width="10.7109375" style="63"/>
    <col min="13313" max="13313" width="5.7109375" style="63" customWidth="1"/>
    <col min="13314" max="13315" width="23.7109375" style="63" customWidth="1"/>
    <col min="13316" max="13316" width="17.7109375" style="63" customWidth="1"/>
    <col min="13317" max="13322" width="11.7109375" style="63" customWidth="1"/>
    <col min="13323" max="13324" width="8.7109375" style="63" customWidth="1"/>
    <col min="13325" max="13556" width="9.140625" style="63" customWidth="1"/>
    <col min="13557" max="13557" width="5.7109375" style="63" customWidth="1"/>
    <col min="13558" max="13558" width="20.7109375" style="63" customWidth="1"/>
    <col min="13559" max="13559" width="20.42578125" style="63" customWidth="1"/>
    <col min="13560" max="13568" width="10.7109375" style="63"/>
    <col min="13569" max="13569" width="5.7109375" style="63" customWidth="1"/>
    <col min="13570" max="13571" width="23.7109375" style="63" customWidth="1"/>
    <col min="13572" max="13572" width="17.7109375" style="63" customWidth="1"/>
    <col min="13573" max="13578" width="11.7109375" style="63" customWidth="1"/>
    <col min="13579" max="13580" width="8.7109375" style="63" customWidth="1"/>
    <col min="13581" max="13812" width="9.140625" style="63" customWidth="1"/>
    <col min="13813" max="13813" width="5.7109375" style="63" customWidth="1"/>
    <col min="13814" max="13814" width="20.7109375" style="63" customWidth="1"/>
    <col min="13815" max="13815" width="20.42578125" style="63" customWidth="1"/>
    <col min="13816" max="13824" width="10.7109375" style="63"/>
    <col min="13825" max="13825" width="5.7109375" style="63" customWidth="1"/>
    <col min="13826" max="13827" width="23.7109375" style="63" customWidth="1"/>
    <col min="13828" max="13828" width="17.7109375" style="63" customWidth="1"/>
    <col min="13829" max="13834" width="11.7109375" style="63" customWidth="1"/>
    <col min="13835" max="13836" width="8.7109375" style="63" customWidth="1"/>
    <col min="13837" max="14068" width="9.140625" style="63" customWidth="1"/>
    <col min="14069" max="14069" width="5.7109375" style="63" customWidth="1"/>
    <col min="14070" max="14070" width="20.7109375" style="63" customWidth="1"/>
    <col min="14071" max="14071" width="20.42578125" style="63" customWidth="1"/>
    <col min="14072" max="14080" width="10.7109375" style="63"/>
    <col min="14081" max="14081" width="5.7109375" style="63" customWidth="1"/>
    <col min="14082" max="14083" width="23.7109375" style="63" customWidth="1"/>
    <col min="14084" max="14084" width="17.7109375" style="63" customWidth="1"/>
    <col min="14085" max="14090" width="11.7109375" style="63" customWidth="1"/>
    <col min="14091" max="14092" width="8.7109375" style="63" customWidth="1"/>
    <col min="14093" max="14324" width="9.140625" style="63" customWidth="1"/>
    <col min="14325" max="14325" width="5.7109375" style="63" customWidth="1"/>
    <col min="14326" max="14326" width="20.7109375" style="63" customWidth="1"/>
    <col min="14327" max="14327" width="20.42578125" style="63" customWidth="1"/>
    <col min="14328" max="14336" width="10.7109375" style="63"/>
    <col min="14337" max="14337" width="5.7109375" style="63" customWidth="1"/>
    <col min="14338" max="14339" width="23.7109375" style="63" customWidth="1"/>
    <col min="14340" max="14340" width="17.7109375" style="63" customWidth="1"/>
    <col min="14341" max="14346" width="11.7109375" style="63" customWidth="1"/>
    <col min="14347" max="14348" width="8.7109375" style="63" customWidth="1"/>
    <col min="14349" max="14580" width="9.140625" style="63" customWidth="1"/>
    <col min="14581" max="14581" width="5.7109375" style="63" customWidth="1"/>
    <col min="14582" max="14582" width="20.7109375" style="63" customWidth="1"/>
    <col min="14583" max="14583" width="20.42578125" style="63" customWidth="1"/>
    <col min="14584" max="14592" width="10.7109375" style="63"/>
    <col min="14593" max="14593" width="5.7109375" style="63" customWidth="1"/>
    <col min="14594" max="14595" width="23.7109375" style="63" customWidth="1"/>
    <col min="14596" max="14596" width="17.7109375" style="63" customWidth="1"/>
    <col min="14597" max="14602" width="11.7109375" style="63" customWidth="1"/>
    <col min="14603" max="14604" width="8.7109375" style="63" customWidth="1"/>
    <col min="14605" max="14836" width="9.140625" style="63" customWidth="1"/>
    <col min="14837" max="14837" width="5.7109375" style="63" customWidth="1"/>
    <col min="14838" max="14838" width="20.7109375" style="63" customWidth="1"/>
    <col min="14839" max="14839" width="20.42578125" style="63" customWidth="1"/>
    <col min="14840" max="14848" width="10.7109375" style="63"/>
    <col min="14849" max="14849" width="5.7109375" style="63" customWidth="1"/>
    <col min="14850" max="14851" width="23.7109375" style="63" customWidth="1"/>
    <col min="14852" max="14852" width="17.7109375" style="63" customWidth="1"/>
    <col min="14853" max="14858" width="11.7109375" style="63" customWidth="1"/>
    <col min="14859" max="14860" width="8.7109375" style="63" customWidth="1"/>
    <col min="14861" max="15092" width="9.140625" style="63" customWidth="1"/>
    <col min="15093" max="15093" width="5.7109375" style="63" customWidth="1"/>
    <col min="15094" max="15094" width="20.7109375" style="63" customWidth="1"/>
    <col min="15095" max="15095" width="20.42578125" style="63" customWidth="1"/>
    <col min="15096" max="15104" width="10.7109375" style="63"/>
    <col min="15105" max="15105" width="5.7109375" style="63" customWidth="1"/>
    <col min="15106" max="15107" width="23.7109375" style="63" customWidth="1"/>
    <col min="15108" max="15108" width="17.7109375" style="63" customWidth="1"/>
    <col min="15109" max="15114" width="11.7109375" style="63" customWidth="1"/>
    <col min="15115" max="15116" width="8.7109375" style="63" customWidth="1"/>
    <col min="15117" max="15348" width="9.140625" style="63" customWidth="1"/>
    <col min="15349" max="15349" width="5.7109375" style="63" customWidth="1"/>
    <col min="15350" max="15350" width="20.7109375" style="63" customWidth="1"/>
    <col min="15351" max="15351" width="20.42578125" style="63" customWidth="1"/>
    <col min="15352" max="15360" width="10.7109375" style="63"/>
    <col min="15361" max="15361" width="5.7109375" style="63" customWidth="1"/>
    <col min="15362" max="15363" width="23.7109375" style="63" customWidth="1"/>
    <col min="15364" max="15364" width="17.7109375" style="63" customWidth="1"/>
    <col min="15365" max="15370" width="11.7109375" style="63" customWidth="1"/>
    <col min="15371" max="15372" width="8.7109375" style="63" customWidth="1"/>
    <col min="15373" max="15604" width="9.140625" style="63" customWidth="1"/>
    <col min="15605" max="15605" width="5.7109375" style="63" customWidth="1"/>
    <col min="15606" max="15606" width="20.7109375" style="63" customWidth="1"/>
    <col min="15607" max="15607" width="20.42578125" style="63" customWidth="1"/>
    <col min="15608" max="15616" width="10.7109375" style="63"/>
    <col min="15617" max="15617" width="5.7109375" style="63" customWidth="1"/>
    <col min="15618" max="15619" width="23.7109375" style="63" customWidth="1"/>
    <col min="15620" max="15620" width="17.7109375" style="63" customWidth="1"/>
    <col min="15621" max="15626" width="11.7109375" style="63" customWidth="1"/>
    <col min="15627" max="15628" width="8.7109375" style="63" customWidth="1"/>
    <col min="15629" max="15860" width="9.140625" style="63" customWidth="1"/>
    <col min="15861" max="15861" width="5.7109375" style="63" customWidth="1"/>
    <col min="15862" max="15862" width="20.7109375" style="63" customWidth="1"/>
    <col min="15863" max="15863" width="20.42578125" style="63" customWidth="1"/>
    <col min="15864" max="15872" width="10.7109375" style="63"/>
    <col min="15873" max="15873" width="5.7109375" style="63" customWidth="1"/>
    <col min="15874" max="15875" width="23.7109375" style="63" customWidth="1"/>
    <col min="15876" max="15876" width="17.7109375" style="63" customWidth="1"/>
    <col min="15877" max="15882" width="11.7109375" style="63" customWidth="1"/>
    <col min="15883" max="15884" width="8.7109375" style="63" customWidth="1"/>
    <col min="15885" max="16116" width="9.140625" style="63" customWidth="1"/>
    <col min="16117" max="16117" width="5.7109375" style="63" customWidth="1"/>
    <col min="16118" max="16118" width="20.7109375" style="63" customWidth="1"/>
    <col min="16119" max="16119" width="20.42578125" style="63" customWidth="1"/>
    <col min="16120" max="16128" width="10.7109375" style="63"/>
    <col min="16129" max="16129" width="5.7109375" style="63" customWidth="1"/>
    <col min="16130" max="16131" width="23.7109375" style="63" customWidth="1"/>
    <col min="16132" max="16132" width="17.7109375" style="63" customWidth="1"/>
    <col min="16133" max="16138" width="11.7109375" style="63" customWidth="1"/>
    <col min="16139" max="16140" width="8.7109375" style="63" customWidth="1"/>
    <col min="16141" max="16372" width="9.140625" style="63" customWidth="1"/>
    <col min="16373" max="16373" width="5.7109375" style="63" customWidth="1"/>
    <col min="16374" max="16374" width="20.7109375" style="63" customWidth="1"/>
    <col min="16375" max="16375" width="20.42578125" style="63" customWidth="1"/>
    <col min="16376" max="16384" width="10.7109375" style="63"/>
  </cols>
  <sheetData>
    <row r="1" spans="1:15" ht="15.75" x14ac:dyDescent="0.25">
      <c r="A1" s="217" t="s">
        <v>1112</v>
      </c>
    </row>
    <row r="2" spans="1:15" x14ac:dyDescent="0.25">
      <c r="A2" s="91" t="s">
        <v>315</v>
      </c>
      <c r="B2" s="91"/>
    </row>
    <row r="3" spans="1:15" ht="15.75" x14ac:dyDescent="0.25">
      <c r="A3" s="1188" t="s">
        <v>828</v>
      </c>
      <c r="B3" s="1188"/>
      <c r="C3" s="1188"/>
      <c r="D3" s="1188"/>
      <c r="E3" s="1188"/>
      <c r="F3" s="1188"/>
      <c r="G3" s="1188"/>
      <c r="H3" s="1188"/>
      <c r="I3" s="1188"/>
      <c r="J3" s="426"/>
      <c r="K3" s="83"/>
      <c r="L3" s="83"/>
      <c r="M3" s="83"/>
      <c r="N3" s="83"/>
      <c r="O3" s="83"/>
    </row>
    <row r="4" spans="1:15" ht="15.75" x14ac:dyDescent="0.25">
      <c r="A4" s="160"/>
      <c r="B4" s="160"/>
      <c r="C4" s="427"/>
      <c r="D4" s="427" t="str">
        <f>'1'!$E$5</f>
        <v>KABUPATEN</v>
      </c>
      <c r="E4" s="428" t="str">
        <f>'1'!$F$5</f>
        <v>BELITUNG TIMUR</v>
      </c>
      <c r="F4" s="160"/>
      <c r="G4" s="160"/>
      <c r="H4" s="160"/>
      <c r="I4" s="160"/>
      <c r="J4" s="160"/>
    </row>
    <row r="5" spans="1:15" ht="15.75" x14ac:dyDescent="0.25">
      <c r="A5" s="160"/>
      <c r="B5" s="160"/>
      <c r="C5" s="427"/>
      <c r="D5" s="427" t="str">
        <f>'1'!$E$6</f>
        <v>TAHUN</v>
      </c>
      <c r="E5" s="428">
        <f>'1'!$F$6</f>
        <v>2023</v>
      </c>
      <c r="F5" s="160"/>
      <c r="G5" s="160"/>
      <c r="H5" s="160"/>
      <c r="I5" s="160"/>
      <c r="J5" s="160"/>
    </row>
    <row r="6" spans="1:15" ht="15.75" thickBot="1" x14ac:dyDescent="0.3">
      <c r="A6" s="64"/>
      <c r="B6" s="64"/>
      <c r="C6" s="64"/>
      <c r="D6" s="64"/>
    </row>
    <row r="7" spans="1:15" x14ac:dyDescent="0.25">
      <c r="A7" s="1164" t="s">
        <v>2</v>
      </c>
      <c r="B7" s="1225" t="s">
        <v>253</v>
      </c>
      <c r="C7" s="1164" t="s">
        <v>407</v>
      </c>
      <c r="D7" s="1169" t="s">
        <v>829</v>
      </c>
      <c r="E7" s="1427" t="s">
        <v>830</v>
      </c>
      <c r="F7" s="1436"/>
      <c r="G7" s="1436"/>
      <c r="H7" s="1436"/>
      <c r="I7" s="1436"/>
      <c r="J7" s="1428"/>
    </row>
    <row r="8" spans="1:15" x14ac:dyDescent="0.25">
      <c r="A8" s="1164"/>
      <c r="B8" s="1225"/>
      <c r="C8" s="1164"/>
      <c r="D8" s="1169"/>
      <c r="E8" s="1431"/>
      <c r="F8" s="1438"/>
      <c r="G8" s="1438"/>
      <c r="H8" s="1438"/>
      <c r="I8" s="1438"/>
      <c r="J8" s="1432"/>
    </row>
    <row r="9" spans="1:15" ht="15.75" x14ac:dyDescent="0.25">
      <c r="A9" s="1164"/>
      <c r="B9" s="1225"/>
      <c r="C9" s="1164"/>
      <c r="D9" s="1169"/>
      <c r="E9" s="1439" t="s">
        <v>674</v>
      </c>
      <c r="F9" s="1440"/>
      <c r="G9" s="1439" t="s">
        <v>831</v>
      </c>
      <c r="H9" s="1440"/>
      <c r="I9" s="1439" t="s">
        <v>481</v>
      </c>
      <c r="J9" s="1362"/>
    </row>
    <row r="10" spans="1:15" ht="23.45" customHeight="1" x14ac:dyDescent="0.25">
      <c r="A10" s="1165"/>
      <c r="B10" s="1226"/>
      <c r="C10" s="1165"/>
      <c r="D10" s="1170"/>
      <c r="E10" s="581" t="s">
        <v>832</v>
      </c>
      <c r="F10" s="581" t="s">
        <v>27</v>
      </c>
      <c r="G10" s="581" t="s">
        <v>832</v>
      </c>
      <c r="H10" s="581" t="s">
        <v>27</v>
      </c>
      <c r="I10" s="581" t="s">
        <v>832</v>
      </c>
      <c r="J10" s="581" t="s">
        <v>27</v>
      </c>
    </row>
    <row r="11" spans="1:15" s="747" customFormat="1" ht="12" x14ac:dyDescent="0.25">
      <c r="A11" s="745">
        <v>1</v>
      </c>
      <c r="B11" s="745">
        <v>2</v>
      </c>
      <c r="C11" s="745">
        <v>3</v>
      </c>
      <c r="D11" s="745">
        <v>4</v>
      </c>
      <c r="E11" s="745">
        <v>5</v>
      </c>
      <c r="F11" s="745">
        <v>6</v>
      </c>
      <c r="G11" s="745">
        <v>7</v>
      </c>
      <c r="H11" s="745">
        <v>8</v>
      </c>
      <c r="I11" s="745">
        <v>9</v>
      </c>
      <c r="J11" s="745">
        <v>10</v>
      </c>
    </row>
    <row r="12" spans="1:15" x14ac:dyDescent="0.25">
      <c r="A12" s="725">
        <v>1</v>
      </c>
      <c r="B12" s="93" t="str">
        <f>'9'!B9</f>
        <v>Manggar</v>
      </c>
      <c r="C12" s="93" t="str">
        <f>'9'!C9</f>
        <v>Manggar</v>
      </c>
      <c r="D12" s="165">
        <v>13</v>
      </c>
      <c r="E12" s="219">
        <v>13</v>
      </c>
      <c r="F12" s="871">
        <f>IFERROR(E12/$D12*100,0)</f>
        <v>100</v>
      </c>
      <c r="G12" s="279">
        <v>0</v>
      </c>
      <c r="H12" s="871">
        <f>IFERROR(G12/$D12*100,0)</f>
        <v>0</v>
      </c>
      <c r="I12" s="219">
        <f>SUM(E12,G12)</f>
        <v>13</v>
      </c>
      <c r="J12" s="871">
        <f>IFERROR(I12/$D12*100,0)</f>
        <v>100</v>
      </c>
    </row>
    <row r="13" spans="1:15" x14ac:dyDescent="0.25">
      <c r="A13" s="724">
        <v>2</v>
      </c>
      <c r="B13" s="93" t="str">
        <f>'9'!B10</f>
        <v>Damar</v>
      </c>
      <c r="C13" s="93" t="str">
        <f>'9'!C10</f>
        <v>Mengkubang</v>
      </c>
      <c r="D13" s="165">
        <v>10</v>
      </c>
      <c r="E13" s="221">
        <v>10</v>
      </c>
      <c r="F13" s="164">
        <f t="shared" ref="F13:H20" si="0">IFERROR(E13/D13*100,0)</f>
        <v>100</v>
      </c>
      <c r="G13" s="101">
        <v>0</v>
      </c>
      <c r="H13" s="164">
        <f t="shared" si="0"/>
        <v>0</v>
      </c>
      <c r="I13" s="221">
        <f t="shared" ref="I13:I20" si="1">SUM(E13,G13)</f>
        <v>10</v>
      </c>
      <c r="J13" s="164">
        <f t="shared" ref="J13:J20" si="2">IFERROR(I13/$D13*100,0)</f>
        <v>100</v>
      </c>
    </row>
    <row r="14" spans="1:15" x14ac:dyDescent="0.25">
      <c r="A14" s="724">
        <v>3</v>
      </c>
      <c r="B14" s="93" t="str">
        <f>'9'!B11</f>
        <v>Kelapa Kampit</v>
      </c>
      <c r="C14" s="93" t="str">
        <f>'9'!C11</f>
        <v>Kelapa Kampit</v>
      </c>
      <c r="D14" s="165">
        <v>3</v>
      </c>
      <c r="E14" s="221">
        <v>3</v>
      </c>
      <c r="F14" s="164">
        <f t="shared" si="0"/>
        <v>100</v>
      </c>
      <c r="G14" s="101">
        <v>0</v>
      </c>
      <c r="H14" s="164">
        <f t="shared" si="0"/>
        <v>0</v>
      </c>
      <c r="I14" s="221">
        <f t="shared" si="1"/>
        <v>3</v>
      </c>
      <c r="J14" s="164">
        <f t="shared" si="2"/>
        <v>100</v>
      </c>
    </row>
    <row r="15" spans="1:15" x14ac:dyDescent="0.25">
      <c r="A15" s="724">
        <v>4</v>
      </c>
      <c r="B15" s="93" t="str">
        <f>'9'!B12</f>
        <v>Gantung</v>
      </c>
      <c r="C15" s="93" t="str">
        <f>'9'!C12</f>
        <v>Gantung</v>
      </c>
      <c r="D15" s="165">
        <v>11</v>
      </c>
      <c r="E15" s="221">
        <v>11</v>
      </c>
      <c r="F15" s="164">
        <f t="shared" si="0"/>
        <v>100</v>
      </c>
      <c r="G15" s="101">
        <v>0</v>
      </c>
      <c r="H15" s="164">
        <f t="shared" si="0"/>
        <v>0</v>
      </c>
      <c r="I15" s="221">
        <f t="shared" si="1"/>
        <v>11</v>
      </c>
      <c r="J15" s="164">
        <f t="shared" si="2"/>
        <v>100</v>
      </c>
    </row>
    <row r="16" spans="1:15" x14ac:dyDescent="0.25">
      <c r="A16" s="724">
        <v>5</v>
      </c>
      <c r="B16" s="93" t="str">
        <f>'9'!B13</f>
        <v>Simpang Renggiang</v>
      </c>
      <c r="C16" s="93" t="str">
        <f>'9'!C13</f>
        <v>Renggiang</v>
      </c>
      <c r="D16" s="165">
        <v>4</v>
      </c>
      <c r="E16" s="221">
        <v>4</v>
      </c>
      <c r="F16" s="164">
        <f t="shared" si="0"/>
        <v>100</v>
      </c>
      <c r="G16" s="101">
        <v>0</v>
      </c>
      <c r="H16" s="164">
        <f t="shared" si="0"/>
        <v>0</v>
      </c>
      <c r="I16" s="221">
        <f t="shared" si="1"/>
        <v>4</v>
      </c>
      <c r="J16" s="164">
        <f t="shared" si="2"/>
        <v>100</v>
      </c>
    </row>
    <row r="17" spans="1:10" x14ac:dyDescent="0.25">
      <c r="A17" s="724">
        <v>6</v>
      </c>
      <c r="B17" s="93" t="str">
        <f>'9'!B14</f>
        <v>Simpang Pesak</v>
      </c>
      <c r="C17" s="93" t="str">
        <f>'9'!C14</f>
        <v>Simpang Pesak</v>
      </c>
      <c r="D17" s="165">
        <v>4</v>
      </c>
      <c r="E17" s="221">
        <v>4</v>
      </c>
      <c r="F17" s="164">
        <f t="shared" si="0"/>
        <v>100</v>
      </c>
      <c r="G17" s="101">
        <v>0</v>
      </c>
      <c r="H17" s="164">
        <f t="shared" si="0"/>
        <v>0</v>
      </c>
      <c r="I17" s="221">
        <f t="shared" si="1"/>
        <v>4</v>
      </c>
      <c r="J17" s="164">
        <f t="shared" si="2"/>
        <v>100</v>
      </c>
    </row>
    <row r="18" spans="1:10" x14ac:dyDescent="0.25">
      <c r="A18" s="724">
        <v>7</v>
      </c>
      <c r="B18" s="93" t="str">
        <f>'9'!B15</f>
        <v>Dendang</v>
      </c>
      <c r="C18" s="93" t="str">
        <f>'9'!C15</f>
        <v>Dendang</v>
      </c>
      <c r="D18" s="165">
        <v>3</v>
      </c>
      <c r="E18" s="221">
        <v>3</v>
      </c>
      <c r="F18" s="164">
        <f t="shared" si="0"/>
        <v>100</v>
      </c>
      <c r="G18" s="101">
        <v>0</v>
      </c>
      <c r="H18" s="164">
        <f t="shared" si="0"/>
        <v>0</v>
      </c>
      <c r="I18" s="221">
        <f t="shared" si="1"/>
        <v>3</v>
      </c>
      <c r="J18" s="164">
        <f t="shared" si="2"/>
        <v>100</v>
      </c>
    </row>
    <row r="19" spans="1:10" x14ac:dyDescent="0.25">
      <c r="A19" s="395"/>
      <c r="B19" s="65"/>
      <c r="C19" s="65"/>
      <c r="D19" s="165"/>
      <c r="E19" s="221"/>
      <c r="F19" s="164"/>
      <c r="G19" s="101"/>
      <c r="H19" s="164"/>
      <c r="I19" s="221"/>
      <c r="J19" s="164"/>
    </row>
    <row r="20" spans="1:10" ht="18.75" customHeight="1" x14ac:dyDescent="0.25">
      <c r="A20" s="403" t="s">
        <v>476</v>
      </c>
      <c r="B20" s="404"/>
      <c r="C20" s="405"/>
      <c r="D20" s="992">
        <f>SUM(D12:D19)</f>
        <v>48</v>
      </c>
      <c r="E20" s="996">
        <f>SUM(E12:E19)</f>
        <v>48</v>
      </c>
      <c r="F20" s="171">
        <f t="shared" si="0"/>
        <v>100</v>
      </c>
      <c r="G20" s="996">
        <f>SUM(G12:G19)</f>
        <v>0</v>
      </c>
      <c r="H20" s="171">
        <f t="shared" si="0"/>
        <v>0</v>
      </c>
      <c r="I20" s="996">
        <f t="shared" si="1"/>
        <v>48</v>
      </c>
      <c r="J20" s="171">
        <f t="shared" si="2"/>
        <v>100</v>
      </c>
    </row>
    <row r="21" spans="1:10" x14ac:dyDescent="0.25">
      <c r="B21" s="62"/>
      <c r="C21" s="62"/>
      <c r="D21" s="62"/>
    </row>
    <row r="22" spans="1:10" x14ac:dyDescent="0.25">
      <c r="A22" s="544" t="s">
        <v>411</v>
      </c>
    </row>
    <row r="23" spans="1:10" x14ac:dyDescent="0.25">
      <c r="B23" s="421"/>
    </row>
    <row r="24" spans="1:10" x14ac:dyDescent="0.25">
      <c r="B24" s="421"/>
    </row>
  </sheetData>
  <mergeCells count="9">
    <mergeCell ref="A3:I3"/>
    <mergeCell ref="A7:A10"/>
    <mergeCell ref="B7:B10"/>
    <mergeCell ref="C7:C10"/>
    <mergeCell ref="D7:D10"/>
    <mergeCell ref="E7:J8"/>
    <mergeCell ref="E9:F9"/>
    <mergeCell ref="G9:H9"/>
    <mergeCell ref="I9:J9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94" orientation="landscape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>
    <tabColor rgb="FF92D050"/>
    <pageSetUpPr fitToPage="1"/>
  </sheetPr>
  <dimension ref="A1:L24"/>
  <sheetViews>
    <sheetView zoomScaleNormal="100" workbookViewId="0">
      <selection activeCell="G15" sqref="G15"/>
    </sheetView>
  </sheetViews>
  <sheetFormatPr defaultColWidth="9.140625" defaultRowHeight="15" x14ac:dyDescent="0.25"/>
  <cols>
    <col min="1" max="1" width="5.7109375" style="63" customWidth="1"/>
    <col min="2" max="2" width="25.7109375" style="63" customWidth="1"/>
    <col min="3" max="3" width="24" style="63" customWidth="1"/>
    <col min="4" max="12" width="15.7109375" style="63" customWidth="1"/>
    <col min="13" max="256" width="9.140625" style="63"/>
    <col min="257" max="257" width="5.7109375" style="63" customWidth="1"/>
    <col min="258" max="258" width="25.7109375" style="63" customWidth="1"/>
    <col min="259" max="259" width="24" style="63" customWidth="1"/>
    <col min="260" max="268" width="15.7109375" style="63" customWidth="1"/>
    <col min="269" max="512" width="9.140625" style="63"/>
    <col min="513" max="513" width="5.7109375" style="63" customWidth="1"/>
    <col min="514" max="514" width="25.7109375" style="63" customWidth="1"/>
    <col min="515" max="515" width="24" style="63" customWidth="1"/>
    <col min="516" max="524" width="15.7109375" style="63" customWidth="1"/>
    <col min="525" max="768" width="9.140625" style="63"/>
    <col min="769" max="769" width="5.7109375" style="63" customWidth="1"/>
    <col min="770" max="770" width="25.7109375" style="63" customWidth="1"/>
    <col min="771" max="771" width="24" style="63" customWidth="1"/>
    <col min="772" max="780" width="15.7109375" style="63" customWidth="1"/>
    <col min="781" max="1024" width="9.140625" style="63"/>
    <col min="1025" max="1025" width="5.7109375" style="63" customWidth="1"/>
    <col min="1026" max="1026" width="25.7109375" style="63" customWidth="1"/>
    <col min="1027" max="1027" width="24" style="63" customWidth="1"/>
    <col min="1028" max="1036" width="15.7109375" style="63" customWidth="1"/>
    <col min="1037" max="1280" width="9.140625" style="63"/>
    <col min="1281" max="1281" width="5.7109375" style="63" customWidth="1"/>
    <col min="1282" max="1282" width="25.7109375" style="63" customWidth="1"/>
    <col min="1283" max="1283" width="24" style="63" customWidth="1"/>
    <col min="1284" max="1292" width="15.7109375" style="63" customWidth="1"/>
    <col min="1293" max="1536" width="9.140625" style="63"/>
    <col min="1537" max="1537" width="5.7109375" style="63" customWidth="1"/>
    <col min="1538" max="1538" width="25.7109375" style="63" customWidth="1"/>
    <col min="1539" max="1539" width="24" style="63" customWidth="1"/>
    <col min="1540" max="1548" width="15.7109375" style="63" customWidth="1"/>
    <col min="1549" max="1792" width="9.140625" style="63"/>
    <col min="1793" max="1793" width="5.7109375" style="63" customWidth="1"/>
    <col min="1794" max="1794" width="25.7109375" style="63" customWidth="1"/>
    <col min="1795" max="1795" width="24" style="63" customWidth="1"/>
    <col min="1796" max="1804" width="15.7109375" style="63" customWidth="1"/>
    <col min="1805" max="2048" width="9.140625" style="63"/>
    <col min="2049" max="2049" width="5.7109375" style="63" customWidth="1"/>
    <col min="2050" max="2050" width="25.7109375" style="63" customWidth="1"/>
    <col min="2051" max="2051" width="24" style="63" customWidth="1"/>
    <col min="2052" max="2060" width="15.7109375" style="63" customWidth="1"/>
    <col min="2061" max="2304" width="9.140625" style="63"/>
    <col min="2305" max="2305" width="5.7109375" style="63" customWidth="1"/>
    <col min="2306" max="2306" width="25.7109375" style="63" customWidth="1"/>
    <col min="2307" max="2307" width="24" style="63" customWidth="1"/>
    <col min="2308" max="2316" width="15.7109375" style="63" customWidth="1"/>
    <col min="2317" max="2560" width="9.140625" style="63"/>
    <col min="2561" max="2561" width="5.7109375" style="63" customWidth="1"/>
    <col min="2562" max="2562" width="25.7109375" style="63" customWidth="1"/>
    <col min="2563" max="2563" width="24" style="63" customWidth="1"/>
    <col min="2564" max="2572" width="15.7109375" style="63" customWidth="1"/>
    <col min="2573" max="2816" width="9.140625" style="63"/>
    <col min="2817" max="2817" width="5.7109375" style="63" customWidth="1"/>
    <col min="2818" max="2818" width="25.7109375" style="63" customWidth="1"/>
    <col min="2819" max="2819" width="24" style="63" customWidth="1"/>
    <col min="2820" max="2828" width="15.7109375" style="63" customWidth="1"/>
    <col min="2829" max="3072" width="9.140625" style="63"/>
    <col min="3073" max="3073" width="5.7109375" style="63" customWidth="1"/>
    <col min="3074" max="3074" width="25.7109375" style="63" customWidth="1"/>
    <col min="3075" max="3075" width="24" style="63" customWidth="1"/>
    <col min="3076" max="3084" width="15.7109375" style="63" customWidth="1"/>
    <col min="3085" max="3328" width="9.140625" style="63"/>
    <col min="3329" max="3329" width="5.7109375" style="63" customWidth="1"/>
    <col min="3330" max="3330" width="25.7109375" style="63" customWidth="1"/>
    <col min="3331" max="3331" width="24" style="63" customWidth="1"/>
    <col min="3332" max="3340" width="15.7109375" style="63" customWidth="1"/>
    <col min="3341" max="3584" width="9.140625" style="63"/>
    <col min="3585" max="3585" width="5.7109375" style="63" customWidth="1"/>
    <col min="3586" max="3586" width="25.7109375" style="63" customWidth="1"/>
    <col min="3587" max="3587" width="24" style="63" customWidth="1"/>
    <col min="3588" max="3596" width="15.7109375" style="63" customWidth="1"/>
    <col min="3597" max="3840" width="9.140625" style="63"/>
    <col min="3841" max="3841" width="5.7109375" style="63" customWidth="1"/>
    <col min="3842" max="3842" width="25.7109375" style="63" customWidth="1"/>
    <col min="3843" max="3843" width="24" style="63" customWidth="1"/>
    <col min="3844" max="3852" width="15.7109375" style="63" customWidth="1"/>
    <col min="3853" max="4096" width="9.140625" style="63"/>
    <col min="4097" max="4097" width="5.7109375" style="63" customWidth="1"/>
    <col min="4098" max="4098" width="25.7109375" style="63" customWidth="1"/>
    <col min="4099" max="4099" width="24" style="63" customWidth="1"/>
    <col min="4100" max="4108" width="15.7109375" style="63" customWidth="1"/>
    <col min="4109" max="4352" width="9.140625" style="63"/>
    <col min="4353" max="4353" width="5.7109375" style="63" customWidth="1"/>
    <col min="4354" max="4354" width="25.7109375" style="63" customWidth="1"/>
    <col min="4355" max="4355" width="24" style="63" customWidth="1"/>
    <col min="4356" max="4364" width="15.7109375" style="63" customWidth="1"/>
    <col min="4365" max="4608" width="9.140625" style="63"/>
    <col min="4609" max="4609" width="5.7109375" style="63" customWidth="1"/>
    <col min="4610" max="4610" width="25.7109375" style="63" customWidth="1"/>
    <col min="4611" max="4611" width="24" style="63" customWidth="1"/>
    <col min="4612" max="4620" width="15.7109375" style="63" customWidth="1"/>
    <col min="4621" max="4864" width="9.140625" style="63"/>
    <col min="4865" max="4865" width="5.7109375" style="63" customWidth="1"/>
    <col min="4866" max="4866" width="25.7109375" style="63" customWidth="1"/>
    <col min="4867" max="4867" width="24" style="63" customWidth="1"/>
    <col min="4868" max="4876" width="15.7109375" style="63" customWidth="1"/>
    <col min="4877" max="5120" width="9.140625" style="63"/>
    <col min="5121" max="5121" width="5.7109375" style="63" customWidth="1"/>
    <col min="5122" max="5122" width="25.7109375" style="63" customWidth="1"/>
    <col min="5123" max="5123" width="24" style="63" customWidth="1"/>
    <col min="5124" max="5132" width="15.7109375" style="63" customWidth="1"/>
    <col min="5133" max="5376" width="9.140625" style="63"/>
    <col min="5377" max="5377" width="5.7109375" style="63" customWidth="1"/>
    <col min="5378" max="5378" width="25.7109375" style="63" customWidth="1"/>
    <col min="5379" max="5379" width="24" style="63" customWidth="1"/>
    <col min="5380" max="5388" width="15.7109375" style="63" customWidth="1"/>
    <col min="5389" max="5632" width="9.140625" style="63"/>
    <col min="5633" max="5633" width="5.7109375" style="63" customWidth="1"/>
    <col min="5634" max="5634" width="25.7109375" style="63" customWidth="1"/>
    <col min="5635" max="5635" width="24" style="63" customWidth="1"/>
    <col min="5636" max="5644" width="15.7109375" style="63" customWidth="1"/>
    <col min="5645" max="5888" width="9.140625" style="63"/>
    <col min="5889" max="5889" width="5.7109375" style="63" customWidth="1"/>
    <col min="5890" max="5890" width="25.7109375" style="63" customWidth="1"/>
    <col min="5891" max="5891" width="24" style="63" customWidth="1"/>
    <col min="5892" max="5900" width="15.7109375" style="63" customWidth="1"/>
    <col min="5901" max="6144" width="9.140625" style="63"/>
    <col min="6145" max="6145" width="5.7109375" style="63" customWidth="1"/>
    <col min="6146" max="6146" width="25.7109375" style="63" customWidth="1"/>
    <col min="6147" max="6147" width="24" style="63" customWidth="1"/>
    <col min="6148" max="6156" width="15.7109375" style="63" customWidth="1"/>
    <col min="6157" max="6400" width="9.140625" style="63"/>
    <col min="6401" max="6401" width="5.7109375" style="63" customWidth="1"/>
    <col min="6402" max="6402" width="25.7109375" style="63" customWidth="1"/>
    <col min="6403" max="6403" width="24" style="63" customWidth="1"/>
    <col min="6404" max="6412" width="15.7109375" style="63" customWidth="1"/>
    <col min="6413" max="6656" width="9.140625" style="63"/>
    <col min="6657" max="6657" width="5.7109375" style="63" customWidth="1"/>
    <col min="6658" max="6658" width="25.7109375" style="63" customWidth="1"/>
    <col min="6659" max="6659" width="24" style="63" customWidth="1"/>
    <col min="6660" max="6668" width="15.7109375" style="63" customWidth="1"/>
    <col min="6669" max="6912" width="9.140625" style="63"/>
    <col min="6913" max="6913" width="5.7109375" style="63" customWidth="1"/>
    <col min="6914" max="6914" width="25.7109375" style="63" customWidth="1"/>
    <col min="6915" max="6915" width="24" style="63" customWidth="1"/>
    <col min="6916" max="6924" width="15.7109375" style="63" customWidth="1"/>
    <col min="6925" max="7168" width="9.140625" style="63"/>
    <col min="7169" max="7169" width="5.7109375" style="63" customWidth="1"/>
    <col min="7170" max="7170" width="25.7109375" style="63" customWidth="1"/>
    <col min="7171" max="7171" width="24" style="63" customWidth="1"/>
    <col min="7172" max="7180" width="15.7109375" style="63" customWidth="1"/>
    <col min="7181" max="7424" width="9.140625" style="63"/>
    <col min="7425" max="7425" width="5.7109375" style="63" customWidth="1"/>
    <col min="7426" max="7426" width="25.7109375" style="63" customWidth="1"/>
    <col min="7427" max="7427" width="24" style="63" customWidth="1"/>
    <col min="7428" max="7436" width="15.7109375" style="63" customWidth="1"/>
    <col min="7437" max="7680" width="9.140625" style="63"/>
    <col min="7681" max="7681" width="5.7109375" style="63" customWidth="1"/>
    <col min="7682" max="7682" width="25.7109375" style="63" customWidth="1"/>
    <col min="7683" max="7683" width="24" style="63" customWidth="1"/>
    <col min="7684" max="7692" width="15.7109375" style="63" customWidth="1"/>
    <col min="7693" max="7936" width="9.140625" style="63"/>
    <col min="7937" max="7937" width="5.7109375" style="63" customWidth="1"/>
    <col min="7938" max="7938" width="25.7109375" style="63" customWidth="1"/>
    <col min="7939" max="7939" width="24" style="63" customWidth="1"/>
    <col min="7940" max="7948" width="15.7109375" style="63" customWidth="1"/>
    <col min="7949" max="8192" width="9.140625" style="63"/>
    <col min="8193" max="8193" width="5.7109375" style="63" customWidth="1"/>
    <col min="8194" max="8194" width="25.7109375" style="63" customWidth="1"/>
    <col min="8195" max="8195" width="24" style="63" customWidth="1"/>
    <col min="8196" max="8204" width="15.7109375" style="63" customWidth="1"/>
    <col min="8205" max="8448" width="9.140625" style="63"/>
    <col min="8449" max="8449" width="5.7109375" style="63" customWidth="1"/>
    <col min="8450" max="8450" width="25.7109375" style="63" customWidth="1"/>
    <col min="8451" max="8451" width="24" style="63" customWidth="1"/>
    <col min="8452" max="8460" width="15.7109375" style="63" customWidth="1"/>
    <col min="8461" max="8704" width="9.140625" style="63"/>
    <col min="8705" max="8705" width="5.7109375" style="63" customWidth="1"/>
    <col min="8706" max="8706" width="25.7109375" style="63" customWidth="1"/>
    <col min="8707" max="8707" width="24" style="63" customWidth="1"/>
    <col min="8708" max="8716" width="15.7109375" style="63" customWidth="1"/>
    <col min="8717" max="8960" width="9.140625" style="63"/>
    <col min="8961" max="8961" width="5.7109375" style="63" customWidth="1"/>
    <col min="8962" max="8962" width="25.7109375" style="63" customWidth="1"/>
    <col min="8963" max="8963" width="24" style="63" customWidth="1"/>
    <col min="8964" max="8972" width="15.7109375" style="63" customWidth="1"/>
    <col min="8973" max="9216" width="9.140625" style="63"/>
    <col min="9217" max="9217" width="5.7109375" style="63" customWidth="1"/>
    <col min="9218" max="9218" width="25.7109375" style="63" customWidth="1"/>
    <col min="9219" max="9219" width="24" style="63" customWidth="1"/>
    <col min="9220" max="9228" width="15.7109375" style="63" customWidth="1"/>
    <col min="9229" max="9472" width="9.140625" style="63"/>
    <col min="9473" max="9473" width="5.7109375" style="63" customWidth="1"/>
    <col min="9474" max="9474" width="25.7109375" style="63" customWidth="1"/>
    <col min="9475" max="9475" width="24" style="63" customWidth="1"/>
    <col min="9476" max="9484" width="15.7109375" style="63" customWidth="1"/>
    <col min="9485" max="9728" width="9.140625" style="63"/>
    <col min="9729" max="9729" width="5.7109375" style="63" customWidth="1"/>
    <col min="9730" max="9730" width="25.7109375" style="63" customWidth="1"/>
    <col min="9731" max="9731" width="24" style="63" customWidth="1"/>
    <col min="9732" max="9740" width="15.7109375" style="63" customWidth="1"/>
    <col min="9741" max="9984" width="9.140625" style="63"/>
    <col min="9985" max="9985" width="5.7109375" style="63" customWidth="1"/>
    <col min="9986" max="9986" width="25.7109375" style="63" customWidth="1"/>
    <col min="9987" max="9987" width="24" style="63" customWidth="1"/>
    <col min="9988" max="9996" width="15.7109375" style="63" customWidth="1"/>
    <col min="9997" max="10240" width="9.140625" style="63"/>
    <col min="10241" max="10241" width="5.7109375" style="63" customWidth="1"/>
    <col min="10242" max="10242" width="25.7109375" style="63" customWidth="1"/>
    <col min="10243" max="10243" width="24" style="63" customWidth="1"/>
    <col min="10244" max="10252" width="15.7109375" style="63" customWidth="1"/>
    <col min="10253" max="10496" width="9.140625" style="63"/>
    <col min="10497" max="10497" width="5.7109375" style="63" customWidth="1"/>
    <col min="10498" max="10498" width="25.7109375" style="63" customWidth="1"/>
    <col min="10499" max="10499" width="24" style="63" customWidth="1"/>
    <col min="10500" max="10508" width="15.7109375" style="63" customWidth="1"/>
    <col min="10509" max="10752" width="9.140625" style="63"/>
    <col min="10753" max="10753" width="5.7109375" style="63" customWidth="1"/>
    <col min="10754" max="10754" width="25.7109375" style="63" customWidth="1"/>
    <col min="10755" max="10755" width="24" style="63" customWidth="1"/>
    <col min="10756" max="10764" width="15.7109375" style="63" customWidth="1"/>
    <col min="10765" max="11008" width="9.140625" style="63"/>
    <col min="11009" max="11009" width="5.7109375" style="63" customWidth="1"/>
    <col min="11010" max="11010" width="25.7109375" style="63" customWidth="1"/>
    <col min="11011" max="11011" width="24" style="63" customWidth="1"/>
    <col min="11012" max="11020" width="15.7109375" style="63" customWidth="1"/>
    <col min="11021" max="11264" width="9.140625" style="63"/>
    <col min="11265" max="11265" width="5.7109375" style="63" customWidth="1"/>
    <col min="11266" max="11266" width="25.7109375" style="63" customWidth="1"/>
    <col min="11267" max="11267" width="24" style="63" customWidth="1"/>
    <col min="11268" max="11276" width="15.7109375" style="63" customWidth="1"/>
    <col min="11277" max="11520" width="9.140625" style="63"/>
    <col min="11521" max="11521" width="5.7109375" style="63" customWidth="1"/>
    <col min="11522" max="11522" width="25.7109375" style="63" customWidth="1"/>
    <col min="11523" max="11523" width="24" style="63" customWidth="1"/>
    <col min="11524" max="11532" width="15.7109375" style="63" customWidth="1"/>
    <col min="11533" max="11776" width="9.140625" style="63"/>
    <col min="11777" max="11777" width="5.7109375" style="63" customWidth="1"/>
    <col min="11778" max="11778" width="25.7109375" style="63" customWidth="1"/>
    <col min="11779" max="11779" width="24" style="63" customWidth="1"/>
    <col min="11780" max="11788" width="15.7109375" style="63" customWidth="1"/>
    <col min="11789" max="12032" width="9.140625" style="63"/>
    <col min="12033" max="12033" width="5.7109375" style="63" customWidth="1"/>
    <col min="12034" max="12034" width="25.7109375" style="63" customWidth="1"/>
    <col min="12035" max="12035" width="24" style="63" customWidth="1"/>
    <col min="12036" max="12044" width="15.7109375" style="63" customWidth="1"/>
    <col min="12045" max="12288" width="9.140625" style="63"/>
    <col min="12289" max="12289" width="5.7109375" style="63" customWidth="1"/>
    <col min="12290" max="12290" width="25.7109375" style="63" customWidth="1"/>
    <col min="12291" max="12291" width="24" style="63" customWidth="1"/>
    <col min="12292" max="12300" width="15.7109375" style="63" customWidth="1"/>
    <col min="12301" max="12544" width="9.140625" style="63"/>
    <col min="12545" max="12545" width="5.7109375" style="63" customWidth="1"/>
    <col min="12546" max="12546" width="25.7109375" style="63" customWidth="1"/>
    <col min="12547" max="12547" width="24" style="63" customWidth="1"/>
    <col min="12548" max="12556" width="15.7109375" style="63" customWidth="1"/>
    <col min="12557" max="12800" width="9.140625" style="63"/>
    <col min="12801" max="12801" width="5.7109375" style="63" customWidth="1"/>
    <col min="12802" max="12802" width="25.7109375" style="63" customWidth="1"/>
    <col min="12803" max="12803" width="24" style="63" customWidth="1"/>
    <col min="12804" max="12812" width="15.7109375" style="63" customWidth="1"/>
    <col min="12813" max="13056" width="9.140625" style="63"/>
    <col min="13057" max="13057" width="5.7109375" style="63" customWidth="1"/>
    <col min="13058" max="13058" width="25.7109375" style="63" customWidth="1"/>
    <col min="13059" max="13059" width="24" style="63" customWidth="1"/>
    <col min="13060" max="13068" width="15.7109375" style="63" customWidth="1"/>
    <col min="13069" max="13312" width="9.140625" style="63"/>
    <col min="13313" max="13313" width="5.7109375" style="63" customWidth="1"/>
    <col min="13314" max="13314" width="25.7109375" style="63" customWidth="1"/>
    <col min="13315" max="13315" width="24" style="63" customWidth="1"/>
    <col min="13316" max="13324" width="15.7109375" style="63" customWidth="1"/>
    <col min="13325" max="13568" width="9.140625" style="63"/>
    <col min="13569" max="13569" width="5.7109375" style="63" customWidth="1"/>
    <col min="13570" max="13570" width="25.7109375" style="63" customWidth="1"/>
    <col min="13571" max="13571" width="24" style="63" customWidth="1"/>
    <col min="13572" max="13580" width="15.7109375" style="63" customWidth="1"/>
    <col min="13581" max="13824" width="9.140625" style="63"/>
    <col min="13825" max="13825" width="5.7109375" style="63" customWidth="1"/>
    <col min="13826" max="13826" width="25.7109375" style="63" customWidth="1"/>
    <col min="13827" max="13827" width="24" style="63" customWidth="1"/>
    <col min="13828" max="13836" width="15.7109375" style="63" customWidth="1"/>
    <col min="13837" max="14080" width="9.140625" style="63"/>
    <col min="14081" max="14081" width="5.7109375" style="63" customWidth="1"/>
    <col min="14082" max="14082" width="25.7109375" style="63" customWidth="1"/>
    <col min="14083" max="14083" width="24" style="63" customWidth="1"/>
    <col min="14084" max="14092" width="15.7109375" style="63" customWidth="1"/>
    <col min="14093" max="14336" width="9.140625" style="63"/>
    <col min="14337" max="14337" width="5.7109375" style="63" customWidth="1"/>
    <col min="14338" max="14338" width="25.7109375" style="63" customWidth="1"/>
    <col min="14339" max="14339" width="24" style="63" customWidth="1"/>
    <col min="14340" max="14348" width="15.7109375" style="63" customWidth="1"/>
    <col min="14349" max="14592" width="9.140625" style="63"/>
    <col min="14593" max="14593" width="5.7109375" style="63" customWidth="1"/>
    <col min="14594" max="14594" width="25.7109375" style="63" customWidth="1"/>
    <col min="14595" max="14595" width="24" style="63" customWidth="1"/>
    <col min="14596" max="14604" width="15.7109375" style="63" customWidth="1"/>
    <col min="14605" max="14848" width="9.140625" style="63"/>
    <col min="14849" max="14849" width="5.7109375" style="63" customWidth="1"/>
    <col min="14850" max="14850" width="25.7109375" style="63" customWidth="1"/>
    <col min="14851" max="14851" width="24" style="63" customWidth="1"/>
    <col min="14852" max="14860" width="15.7109375" style="63" customWidth="1"/>
    <col min="14861" max="15104" width="9.140625" style="63"/>
    <col min="15105" max="15105" width="5.7109375" style="63" customWidth="1"/>
    <col min="15106" max="15106" width="25.7109375" style="63" customWidth="1"/>
    <col min="15107" max="15107" width="24" style="63" customWidth="1"/>
    <col min="15108" max="15116" width="15.7109375" style="63" customWidth="1"/>
    <col min="15117" max="15360" width="9.140625" style="63"/>
    <col min="15361" max="15361" width="5.7109375" style="63" customWidth="1"/>
    <col min="15362" max="15362" width="25.7109375" style="63" customWidth="1"/>
    <col min="15363" max="15363" width="24" style="63" customWidth="1"/>
    <col min="15364" max="15372" width="15.7109375" style="63" customWidth="1"/>
    <col min="15373" max="15616" width="9.140625" style="63"/>
    <col min="15617" max="15617" width="5.7109375" style="63" customWidth="1"/>
    <col min="15618" max="15618" width="25.7109375" style="63" customWidth="1"/>
    <col min="15619" max="15619" width="24" style="63" customWidth="1"/>
    <col min="15620" max="15628" width="15.7109375" style="63" customWidth="1"/>
    <col min="15629" max="15872" width="9.140625" style="63"/>
    <col min="15873" max="15873" width="5.7109375" style="63" customWidth="1"/>
    <col min="15874" max="15874" width="25.7109375" style="63" customWidth="1"/>
    <col min="15875" max="15875" width="24" style="63" customWidth="1"/>
    <col min="15876" max="15884" width="15.7109375" style="63" customWidth="1"/>
    <col min="15885" max="16128" width="9.140625" style="63"/>
    <col min="16129" max="16129" width="5.7109375" style="63" customWidth="1"/>
    <col min="16130" max="16130" width="25.7109375" style="63" customWidth="1"/>
    <col min="16131" max="16131" width="24" style="63" customWidth="1"/>
    <col min="16132" max="16140" width="15.7109375" style="63" customWidth="1"/>
    <col min="16141" max="16384" width="9.140625" style="63"/>
  </cols>
  <sheetData>
    <row r="1" spans="1:12" ht="15.75" x14ac:dyDescent="0.25">
      <c r="A1" s="217" t="s">
        <v>1113</v>
      </c>
      <c r="B1" s="62"/>
    </row>
    <row r="2" spans="1:12" ht="15.75" x14ac:dyDescent="0.25">
      <c r="A2" s="428" t="s">
        <v>315</v>
      </c>
      <c r="B2" s="428"/>
      <c r="C2" s="160"/>
      <c r="D2" s="160"/>
      <c r="E2" s="160"/>
      <c r="F2" s="160"/>
      <c r="G2" s="160"/>
      <c r="H2" s="160"/>
      <c r="I2" s="160"/>
      <c r="J2" s="160"/>
      <c r="K2" s="160"/>
      <c r="L2" s="160"/>
    </row>
    <row r="3" spans="1:12" ht="15.75" x14ac:dyDescent="0.25">
      <c r="A3" s="426" t="s">
        <v>833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</row>
    <row r="4" spans="1:12" ht="15.75" x14ac:dyDescent="0.25">
      <c r="A4" s="160"/>
      <c r="B4" s="160"/>
      <c r="C4" s="160"/>
      <c r="D4" s="160"/>
      <c r="E4" s="160"/>
      <c r="F4" s="427" t="str">
        <f>'1'!$E$5</f>
        <v>KABUPATEN</v>
      </c>
      <c r="G4" s="428" t="str">
        <f>'1'!$F$5</f>
        <v>BELITUNG TIMUR</v>
      </c>
      <c r="H4" s="160"/>
      <c r="I4" s="160"/>
      <c r="J4" s="160"/>
      <c r="K4" s="160"/>
      <c r="L4" s="160"/>
    </row>
    <row r="5" spans="1:12" ht="15.75" x14ac:dyDescent="0.25">
      <c r="A5" s="160"/>
      <c r="B5" s="160"/>
      <c r="C5" s="160"/>
      <c r="D5" s="160"/>
      <c r="E5" s="160"/>
      <c r="F5" s="427" t="str">
        <f>'1'!$E$6</f>
        <v>TAHUN</v>
      </c>
      <c r="G5" s="428">
        <f>'1'!$F$6</f>
        <v>2023</v>
      </c>
      <c r="H5" s="160"/>
      <c r="I5" s="160"/>
      <c r="J5" s="160"/>
      <c r="K5" s="160"/>
      <c r="L5" s="160"/>
    </row>
    <row r="6" spans="1:12" ht="15.75" thickBot="1" x14ac:dyDescent="0.3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</row>
    <row r="7" spans="1:12" ht="20.100000000000001" customHeight="1" x14ac:dyDescent="0.25">
      <c r="A7" s="1164" t="s">
        <v>2</v>
      </c>
      <c r="B7" s="1164" t="s">
        <v>253</v>
      </c>
      <c r="C7" s="1164" t="s">
        <v>407</v>
      </c>
      <c r="D7" s="1165" t="s">
        <v>834</v>
      </c>
      <c r="E7" s="1165"/>
      <c r="F7" s="1165"/>
      <c r="G7" s="1165"/>
      <c r="H7" s="1165"/>
      <c r="I7" s="1165"/>
      <c r="J7" s="1165"/>
      <c r="K7" s="1165"/>
      <c r="L7" s="1165"/>
    </row>
    <row r="8" spans="1:12" ht="20.100000000000001" customHeight="1" x14ac:dyDescent="0.25">
      <c r="A8" s="1164"/>
      <c r="B8" s="1164"/>
      <c r="C8" s="1164"/>
      <c r="D8" s="1191" t="s">
        <v>1215</v>
      </c>
      <c r="E8" s="1192"/>
      <c r="F8" s="1193"/>
      <c r="G8" s="1191" t="s">
        <v>1216</v>
      </c>
      <c r="H8" s="1192"/>
      <c r="I8" s="1193"/>
      <c r="J8" s="1292" t="s">
        <v>835</v>
      </c>
      <c r="K8" s="1293"/>
      <c r="L8" s="1294"/>
    </row>
    <row r="9" spans="1:12" ht="20.100000000000001" customHeight="1" x14ac:dyDescent="0.25">
      <c r="A9" s="1165"/>
      <c r="B9" s="1165"/>
      <c r="C9" s="1165"/>
      <c r="D9" s="581" t="s">
        <v>6</v>
      </c>
      <c r="E9" s="581" t="s">
        <v>7</v>
      </c>
      <c r="F9" s="581" t="s">
        <v>369</v>
      </c>
      <c r="G9" s="581" t="s">
        <v>6</v>
      </c>
      <c r="H9" s="581" t="s">
        <v>7</v>
      </c>
      <c r="I9" s="581" t="s">
        <v>369</v>
      </c>
      <c r="J9" s="581" t="s">
        <v>6</v>
      </c>
      <c r="K9" s="581" t="s">
        <v>7</v>
      </c>
      <c r="L9" s="581" t="s">
        <v>369</v>
      </c>
    </row>
    <row r="10" spans="1:12" s="747" customFormat="1" ht="12" x14ac:dyDescent="0.25">
      <c r="A10" s="745">
        <v>1</v>
      </c>
      <c r="B10" s="745">
        <v>2</v>
      </c>
      <c r="C10" s="745">
        <v>3</v>
      </c>
      <c r="D10" s="745">
        <v>4</v>
      </c>
      <c r="E10" s="745">
        <v>5</v>
      </c>
      <c r="F10" s="745">
        <v>6</v>
      </c>
      <c r="G10" s="745">
        <v>7</v>
      </c>
      <c r="H10" s="745">
        <v>8</v>
      </c>
      <c r="I10" s="745">
        <v>9</v>
      </c>
      <c r="J10" s="745">
        <v>10</v>
      </c>
      <c r="K10" s="745">
        <v>11</v>
      </c>
      <c r="L10" s="745">
        <v>12</v>
      </c>
    </row>
    <row r="11" spans="1:12" ht="20.100000000000001" customHeight="1" x14ac:dyDescent="0.25">
      <c r="A11" s="725">
        <v>1</v>
      </c>
      <c r="B11" s="93" t="str">
        <f>'9'!B9</f>
        <v>Manggar</v>
      </c>
      <c r="C11" s="93" t="str">
        <f>'9'!C9</f>
        <v>Manggar</v>
      </c>
      <c r="D11" s="310">
        <v>0</v>
      </c>
      <c r="E11" s="310">
        <v>0</v>
      </c>
      <c r="F11" s="247">
        <f>SUM(D11:E11)</f>
        <v>0</v>
      </c>
      <c r="G11" s="310">
        <v>1</v>
      </c>
      <c r="H11" s="310">
        <v>1</v>
      </c>
      <c r="I11" s="247">
        <f t="shared" ref="I11:I17" si="0">SUM(G11:H11)</f>
        <v>2</v>
      </c>
      <c r="J11" s="247">
        <f>SUM(D11,G11)</f>
        <v>1</v>
      </c>
      <c r="K11" s="247">
        <f>SUM(E11,H11)</f>
        <v>1</v>
      </c>
      <c r="L11" s="247">
        <f>SUM(J11:K11)</f>
        <v>2</v>
      </c>
    </row>
    <row r="12" spans="1:12" ht="20.100000000000001" customHeight="1" x14ac:dyDescent="0.25">
      <c r="A12" s="724">
        <v>2</v>
      </c>
      <c r="B12" s="93" t="str">
        <f>'9'!B10</f>
        <v>Damar</v>
      </c>
      <c r="C12" s="93" t="str">
        <f>'9'!C10</f>
        <v>Mengkubang</v>
      </c>
      <c r="D12" s="311">
        <v>0</v>
      </c>
      <c r="E12" s="311">
        <v>0</v>
      </c>
      <c r="F12" s="229">
        <f>SUM(D12:E12)</f>
        <v>0</v>
      </c>
      <c r="G12" s="311">
        <v>0</v>
      </c>
      <c r="H12" s="311">
        <v>0</v>
      </c>
      <c r="I12" s="229">
        <f t="shared" si="0"/>
        <v>0</v>
      </c>
      <c r="J12" s="229">
        <f>SUM(D12,G12)</f>
        <v>0</v>
      </c>
      <c r="K12" s="229">
        <f t="shared" ref="J12:K17" si="1">SUM(E12,H12)</f>
        <v>0</v>
      </c>
      <c r="L12" s="229">
        <f t="shared" ref="L12:L16" si="2">SUM(J12:K12)</f>
        <v>0</v>
      </c>
    </row>
    <row r="13" spans="1:12" ht="20.100000000000001" customHeight="1" x14ac:dyDescent="0.25">
      <c r="A13" s="724">
        <v>3</v>
      </c>
      <c r="B13" s="93" t="str">
        <f>'9'!B11</f>
        <v>Kelapa Kampit</v>
      </c>
      <c r="C13" s="93" t="str">
        <f>'9'!C11</f>
        <v>Kelapa Kampit</v>
      </c>
      <c r="D13" s="311">
        <v>0</v>
      </c>
      <c r="E13" s="311">
        <v>0</v>
      </c>
      <c r="F13" s="229">
        <f t="shared" ref="F13:F17" si="3">SUM(D13:E13)</f>
        <v>0</v>
      </c>
      <c r="G13" s="311">
        <v>0</v>
      </c>
      <c r="H13" s="311">
        <v>0</v>
      </c>
      <c r="I13" s="229">
        <f t="shared" si="0"/>
        <v>0</v>
      </c>
      <c r="J13" s="229">
        <f t="shared" si="1"/>
        <v>0</v>
      </c>
      <c r="K13" s="229">
        <f t="shared" si="1"/>
        <v>0</v>
      </c>
      <c r="L13" s="229">
        <f t="shared" si="2"/>
        <v>0</v>
      </c>
    </row>
    <row r="14" spans="1:12" ht="20.100000000000001" customHeight="1" x14ac:dyDescent="0.25">
      <c r="A14" s="724">
        <v>4</v>
      </c>
      <c r="B14" s="93" t="str">
        <f>'9'!B12</f>
        <v>Gantung</v>
      </c>
      <c r="C14" s="93" t="str">
        <f>'9'!C12</f>
        <v>Gantung</v>
      </c>
      <c r="D14" s="311">
        <v>0</v>
      </c>
      <c r="E14" s="311">
        <v>0</v>
      </c>
      <c r="F14" s="229">
        <f t="shared" si="3"/>
        <v>0</v>
      </c>
      <c r="G14" s="311">
        <v>0</v>
      </c>
      <c r="H14" s="311">
        <v>0</v>
      </c>
      <c r="I14" s="229">
        <f t="shared" si="0"/>
        <v>0</v>
      </c>
      <c r="J14" s="229">
        <f t="shared" si="1"/>
        <v>0</v>
      </c>
      <c r="K14" s="229">
        <f t="shared" si="1"/>
        <v>0</v>
      </c>
      <c r="L14" s="229">
        <f t="shared" si="2"/>
        <v>0</v>
      </c>
    </row>
    <row r="15" spans="1:12" ht="20.100000000000001" customHeight="1" x14ac:dyDescent="0.25">
      <c r="A15" s="724">
        <v>5</v>
      </c>
      <c r="B15" s="93" t="str">
        <f>'9'!B13</f>
        <v>Simpang Renggiang</v>
      </c>
      <c r="C15" s="93" t="str">
        <f>'9'!C13</f>
        <v>Renggiang</v>
      </c>
      <c r="D15" s="311">
        <v>0</v>
      </c>
      <c r="E15" s="311">
        <v>0</v>
      </c>
      <c r="F15" s="229">
        <f t="shared" si="3"/>
        <v>0</v>
      </c>
      <c r="G15" s="311">
        <v>0</v>
      </c>
      <c r="H15" s="311">
        <v>0</v>
      </c>
      <c r="I15" s="229">
        <f t="shared" si="0"/>
        <v>0</v>
      </c>
      <c r="J15" s="229">
        <f t="shared" si="1"/>
        <v>0</v>
      </c>
      <c r="K15" s="229">
        <f t="shared" si="1"/>
        <v>0</v>
      </c>
      <c r="L15" s="229">
        <f t="shared" si="2"/>
        <v>0</v>
      </c>
    </row>
    <row r="16" spans="1:12" ht="20.100000000000001" customHeight="1" x14ac:dyDescent="0.25">
      <c r="A16" s="724">
        <v>6</v>
      </c>
      <c r="B16" s="93" t="str">
        <f>'9'!B14</f>
        <v>Simpang Pesak</v>
      </c>
      <c r="C16" s="93" t="str">
        <f>'9'!C14</f>
        <v>Simpang Pesak</v>
      </c>
      <c r="D16" s="311">
        <v>0</v>
      </c>
      <c r="E16" s="311">
        <v>0</v>
      </c>
      <c r="F16" s="229">
        <f t="shared" si="3"/>
        <v>0</v>
      </c>
      <c r="G16" s="311">
        <v>1</v>
      </c>
      <c r="H16" s="311">
        <v>0</v>
      </c>
      <c r="I16" s="229">
        <f t="shared" si="0"/>
        <v>1</v>
      </c>
      <c r="J16" s="229">
        <f t="shared" si="1"/>
        <v>1</v>
      </c>
      <c r="K16" s="229">
        <f t="shared" si="1"/>
        <v>0</v>
      </c>
      <c r="L16" s="229">
        <f t="shared" si="2"/>
        <v>1</v>
      </c>
    </row>
    <row r="17" spans="1:12" ht="20.100000000000001" customHeight="1" x14ac:dyDescent="0.25">
      <c r="A17" s="724">
        <v>7</v>
      </c>
      <c r="B17" s="93" t="str">
        <f>'9'!B15</f>
        <v>Dendang</v>
      </c>
      <c r="C17" s="93" t="str">
        <f>'9'!C15</f>
        <v>Dendang</v>
      </c>
      <c r="D17" s="311">
        <v>0</v>
      </c>
      <c r="E17" s="311">
        <v>0</v>
      </c>
      <c r="F17" s="229">
        <f t="shared" si="3"/>
        <v>0</v>
      </c>
      <c r="G17" s="229">
        <v>2</v>
      </c>
      <c r="H17" s="229">
        <v>0</v>
      </c>
      <c r="I17" s="229">
        <f t="shared" si="0"/>
        <v>2</v>
      </c>
      <c r="J17" s="229">
        <f t="shared" si="1"/>
        <v>2</v>
      </c>
      <c r="K17" s="229">
        <f t="shared" si="1"/>
        <v>0</v>
      </c>
      <c r="L17" s="229">
        <f>SUM(J17:K17)</f>
        <v>2</v>
      </c>
    </row>
    <row r="18" spans="1:12" ht="20.100000000000001" customHeight="1" x14ac:dyDescent="0.25">
      <c r="A18" s="396"/>
      <c r="B18" s="66"/>
      <c r="C18" s="66"/>
      <c r="D18" s="312"/>
      <c r="E18" s="312"/>
      <c r="F18" s="312"/>
      <c r="G18" s="312"/>
      <c r="H18" s="312"/>
      <c r="I18" s="312"/>
      <c r="J18" s="248"/>
      <c r="K18" s="248"/>
      <c r="L18" s="248"/>
    </row>
    <row r="19" spans="1:12" ht="21.75" customHeight="1" x14ac:dyDescent="0.25">
      <c r="A19" s="98" t="s">
        <v>476</v>
      </c>
      <c r="B19" s="313"/>
      <c r="C19" s="314"/>
      <c r="D19" s="248">
        <f t="shared" ref="D19:L19" si="4">SUM(D11:D18)</f>
        <v>0</v>
      </c>
      <c r="E19" s="248">
        <f t="shared" si="4"/>
        <v>0</v>
      </c>
      <c r="F19" s="248">
        <f t="shared" si="4"/>
        <v>0</v>
      </c>
      <c r="G19" s="248">
        <f t="shared" si="4"/>
        <v>4</v>
      </c>
      <c r="H19" s="248">
        <f t="shared" si="4"/>
        <v>1</v>
      </c>
      <c r="I19" s="248">
        <f t="shared" si="4"/>
        <v>5</v>
      </c>
      <c r="J19" s="997">
        <f t="shared" si="4"/>
        <v>4</v>
      </c>
      <c r="K19" s="997">
        <f t="shared" si="4"/>
        <v>1</v>
      </c>
      <c r="L19" s="997">
        <f t="shared" si="4"/>
        <v>5</v>
      </c>
    </row>
    <row r="20" spans="1:12" ht="21.75" customHeight="1" x14ac:dyDescent="0.25">
      <c r="A20" s="96" t="s">
        <v>806</v>
      </c>
      <c r="B20" s="403"/>
      <c r="C20" s="315"/>
      <c r="D20" s="1038" t="str">
        <f>IFERROR(D19/$F$19*100,"NULL")</f>
        <v>NULL</v>
      </c>
      <c r="E20" s="1038" t="str">
        <f>IFERROR(E19/$F$19*100,"NULL")</f>
        <v>NULL</v>
      </c>
      <c r="F20" s="999"/>
      <c r="G20" s="998">
        <f>IFERROR(G19/$I$19*100,0)</f>
        <v>80</v>
      </c>
      <c r="H20" s="998">
        <f>IFERROR(H19/$I$19*100,0)</f>
        <v>20</v>
      </c>
      <c r="I20" s="1000"/>
      <c r="J20" s="998">
        <f>IFERROR(J19/$L$19*100,0)</f>
        <v>80</v>
      </c>
      <c r="K20" s="998">
        <f>IFERROR(K19/$L$19*100,0)</f>
        <v>20</v>
      </c>
      <c r="L20" s="999"/>
    </row>
    <row r="21" spans="1:12" ht="22.5" customHeight="1" thickBot="1" x14ac:dyDescent="0.3">
      <c r="A21" s="316" t="s">
        <v>836</v>
      </c>
      <c r="B21" s="251"/>
      <c r="C21" s="317"/>
      <c r="D21" s="1001"/>
      <c r="E21" s="1001"/>
      <c r="F21" s="1002"/>
      <c r="G21" s="1003"/>
      <c r="H21" s="1003"/>
      <c r="I21" s="1004"/>
      <c r="J21" s="998">
        <f>IFERROR(J19/'2'!C28*100000,0)</f>
        <v>6.0422048005317155</v>
      </c>
      <c r="K21" s="998">
        <f>IFERROR(K19/'2'!D28*100000,0)</f>
        <v>1.5911658472162553</v>
      </c>
      <c r="L21" s="998">
        <f>IFERROR(L19/'2'!E28*100000,0)</f>
        <v>3.8745273076684645</v>
      </c>
    </row>
    <row r="22" spans="1:12" x14ac:dyDescent="0.25">
      <c r="B22" s="62"/>
      <c r="C22" s="62"/>
      <c r="D22" s="318"/>
      <c r="E22" s="318"/>
      <c r="F22" s="318"/>
      <c r="G22" s="318"/>
      <c r="H22" s="318"/>
      <c r="I22" s="318"/>
      <c r="J22" s="318"/>
      <c r="K22" s="318"/>
      <c r="L22" s="318"/>
    </row>
    <row r="23" spans="1:12" x14ac:dyDescent="0.25">
      <c r="A23" s="544" t="s">
        <v>411</v>
      </c>
    </row>
    <row r="24" spans="1:12" x14ac:dyDescent="0.25">
      <c r="A24" s="63" t="s">
        <v>315</v>
      </c>
    </row>
  </sheetData>
  <mergeCells count="7">
    <mergeCell ref="A7:A9"/>
    <mergeCell ref="B7:B9"/>
    <mergeCell ref="C7:C9"/>
    <mergeCell ref="D7:L7"/>
    <mergeCell ref="D8:F8"/>
    <mergeCell ref="G8:I8"/>
    <mergeCell ref="J8:L8"/>
  </mergeCells>
  <printOptions horizontalCentered="1"/>
  <pageMargins left="0.6" right="0.67" top="0.9" bottom="0.9" header="0" footer="0"/>
  <pageSetup paperSize="9" scale="69" orientation="landscape" horizontalDpi="300" verticalDpi="30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>
    <tabColor rgb="FF92D050"/>
    <pageSetUpPr fitToPage="1"/>
  </sheetPr>
  <dimension ref="A1:AD24"/>
  <sheetViews>
    <sheetView topLeftCell="A5" zoomScaleNormal="100" workbookViewId="0">
      <selection activeCell="E12" sqref="E12"/>
    </sheetView>
  </sheetViews>
  <sheetFormatPr defaultColWidth="9.140625" defaultRowHeight="15" x14ac:dyDescent="0.25"/>
  <cols>
    <col min="1" max="1" width="5.7109375" style="63" customWidth="1"/>
    <col min="2" max="2" width="26.85546875" style="63" customWidth="1"/>
    <col min="3" max="3" width="28.7109375" style="63" customWidth="1"/>
    <col min="4" max="10" width="15.7109375" style="63" customWidth="1"/>
    <col min="11" max="11" width="23.140625" style="63" customWidth="1"/>
    <col min="12" max="30" width="8.7109375" style="63" customWidth="1"/>
    <col min="31" max="256" width="9.140625" style="63"/>
    <col min="257" max="257" width="5.7109375" style="63" customWidth="1"/>
    <col min="258" max="258" width="26.85546875" style="63" customWidth="1"/>
    <col min="259" max="259" width="28.7109375" style="63" customWidth="1"/>
    <col min="260" max="267" width="15.7109375" style="63" customWidth="1"/>
    <col min="268" max="286" width="8.7109375" style="63" customWidth="1"/>
    <col min="287" max="512" width="9.140625" style="63"/>
    <col min="513" max="513" width="5.7109375" style="63" customWidth="1"/>
    <col min="514" max="514" width="26.85546875" style="63" customWidth="1"/>
    <col min="515" max="515" width="28.7109375" style="63" customWidth="1"/>
    <col min="516" max="523" width="15.7109375" style="63" customWidth="1"/>
    <col min="524" max="542" width="8.7109375" style="63" customWidth="1"/>
    <col min="543" max="768" width="9.140625" style="63"/>
    <col min="769" max="769" width="5.7109375" style="63" customWidth="1"/>
    <col min="770" max="770" width="26.85546875" style="63" customWidth="1"/>
    <col min="771" max="771" width="28.7109375" style="63" customWidth="1"/>
    <col min="772" max="779" width="15.7109375" style="63" customWidth="1"/>
    <col min="780" max="798" width="8.7109375" style="63" customWidth="1"/>
    <col min="799" max="1024" width="9.140625" style="63"/>
    <col min="1025" max="1025" width="5.7109375" style="63" customWidth="1"/>
    <col min="1026" max="1026" width="26.85546875" style="63" customWidth="1"/>
    <col min="1027" max="1027" width="28.7109375" style="63" customWidth="1"/>
    <col min="1028" max="1035" width="15.7109375" style="63" customWidth="1"/>
    <col min="1036" max="1054" width="8.7109375" style="63" customWidth="1"/>
    <col min="1055" max="1280" width="9.140625" style="63"/>
    <col min="1281" max="1281" width="5.7109375" style="63" customWidth="1"/>
    <col min="1282" max="1282" width="26.85546875" style="63" customWidth="1"/>
    <col min="1283" max="1283" width="28.7109375" style="63" customWidth="1"/>
    <col min="1284" max="1291" width="15.7109375" style="63" customWidth="1"/>
    <col min="1292" max="1310" width="8.7109375" style="63" customWidth="1"/>
    <col min="1311" max="1536" width="9.140625" style="63"/>
    <col min="1537" max="1537" width="5.7109375" style="63" customWidth="1"/>
    <col min="1538" max="1538" width="26.85546875" style="63" customWidth="1"/>
    <col min="1539" max="1539" width="28.7109375" style="63" customWidth="1"/>
    <col min="1540" max="1547" width="15.7109375" style="63" customWidth="1"/>
    <col min="1548" max="1566" width="8.7109375" style="63" customWidth="1"/>
    <col min="1567" max="1792" width="9.140625" style="63"/>
    <col min="1793" max="1793" width="5.7109375" style="63" customWidth="1"/>
    <col min="1794" max="1794" width="26.85546875" style="63" customWidth="1"/>
    <col min="1795" max="1795" width="28.7109375" style="63" customWidth="1"/>
    <col min="1796" max="1803" width="15.7109375" style="63" customWidth="1"/>
    <col min="1804" max="1822" width="8.7109375" style="63" customWidth="1"/>
    <col min="1823" max="2048" width="9.140625" style="63"/>
    <col min="2049" max="2049" width="5.7109375" style="63" customWidth="1"/>
    <col min="2050" max="2050" width="26.85546875" style="63" customWidth="1"/>
    <col min="2051" max="2051" width="28.7109375" style="63" customWidth="1"/>
    <col min="2052" max="2059" width="15.7109375" style="63" customWidth="1"/>
    <col min="2060" max="2078" width="8.7109375" style="63" customWidth="1"/>
    <col min="2079" max="2304" width="9.140625" style="63"/>
    <col min="2305" max="2305" width="5.7109375" style="63" customWidth="1"/>
    <col min="2306" max="2306" width="26.85546875" style="63" customWidth="1"/>
    <col min="2307" max="2307" width="28.7109375" style="63" customWidth="1"/>
    <col min="2308" max="2315" width="15.7109375" style="63" customWidth="1"/>
    <col min="2316" max="2334" width="8.7109375" style="63" customWidth="1"/>
    <col min="2335" max="2560" width="9.140625" style="63"/>
    <col min="2561" max="2561" width="5.7109375" style="63" customWidth="1"/>
    <col min="2562" max="2562" width="26.85546875" style="63" customWidth="1"/>
    <col min="2563" max="2563" width="28.7109375" style="63" customWidth="1"/>
    <col min="2564" max="2571" width="15.7109375" style="63" customWidth="1"/>
    <col min="2572" max="2590" width="8.7109375" style="63" customWidth="1"/>
    <col min="2591" max="2816" width="9.140625" style="63"/>
    <col min="2817" max="2817" width="5.7109375" style="63" customWidth="1"/>
    <col min="2818" max="2818" width="26.85546875" style="63" customWidth="1"/>
    <col min="2819" max="2819" width="28.7109375" style="63" customWidth="1"/>
    <col min="2820" max="2827" width="15.7109375" style="63" customWidth="1"/>
    <col min="2828" max="2846" width="8.7109375" style="63" customWidth="1"/>
    <col min="2847" max="3072" width="9.140625" style="63"/>
    <col min="3073" max="3073" width="5.7109375" style="63" customWidth="1"/>
    <col min="3074" max="3074" width="26.85546875" style="63" customWidth="1"/>
    <col min="3075" max="3075" width="28.7109375" style="63" customWidth="1"/>
    <col min="3076" max="3083" width="15.7109375" style="63" customWidth="1"/>
    <col min="3084" max="3102" width="8.7109375" style="63" customWidth="1"/>
    <col min="3103" max="3328" width="9.140625" style="63"/>
    <col min="3329" max="3329" width="5.7109375" style="63" customWidth="1"/>
    <col min="3330" max="3330" width="26.85546875" style="63" customWidth="1"/>
    <col min="3331" max="3331" width="28.7109375" style="63" customWidth="1"/>
    <col min="3332" max="3339" width="15.7109375" style="63" customWidth="1"/>
    <col min="3340" max="3358" width="8.7109375" style="63" customWidth="1"/>
    <col min="3359" max="3584" width="9.140625" style="63"/>
    <col min="3585" max="3585" width="5.7109375" style="63" customWidth="1"/>
    <col min="3586" max="3586" width="26.85546875" style="63" customWidth="1"/>
    <col min="3587" max="3587" width="28.7109375" style="63" customWidth="1"/>
    <col min="3588" max="3595" width="15.7109375" style="63" customWidth="1"/>
    <col min="3596" max="3614" width="8.7109375" style="63" customWidth="1"/>
    <col min="3615" max="3840" width="9.140625" style="63"/>
    <col min="3841" max="3841" width="5.7109375" style="63" customWidth="1"/>
    <col min="3842" max="3842" width="26.85546875" style="63" customWidth="1"/>
    <col min="3843" max="3843" width="28.7109375" style="63" customWidth="1"/>
    <col min="3844" max="3851" width="15.7109375" style="63" customWidth="1"/>
    <col min="3852" max="3870" width="8.7109375" style="63" customWidth="1"/>
    <col min="3871" max="4096" width="9.140625" style="63"/>
    <col min="4097" max="4097" width="5.7109375" style="63" customWidth="1"/>
    <col min="4098" max="4098" width="26.85546875" style="63" customWidth="1"/>
    <col min="4099" max="4099" width="28.7109375" style="63" customWidth="1"/>
    <col min="4100" max="4107" width="15.7109375" style="63" customWidth="1"/>
    <col min="4108" max="4126" width="8.7109375" style="63" customWidth="1"/>
    <col min="4127" max="4352" width="9.140625" style="63"/>
    <col min="4353" max="4353" width="5.7109375" style="63" customWidth="1"/>
    <col min="4354" max="4354" width="26.85546875" style="63" customWidth="1"/>
    <col min="4355" max="4355" width="28.7109375" style="63" customWidth="1"/>
    <col min="4356" max="4363" width="15.7109375" style="63" customWidth="1"/>
    <col min="4364" max="4382" width="8.7109375" style="63" customWidth="1"/>
    <col min="4383" max="4608" width="9.140625" style="63"/>
    <col min="4609" max="4609" width="5.7109375" style="63" customWidth="1"/>
    <col min="4610" max="4610" width="26.85546875" style="63" customWidth="1"/>
    <col min="4611" max="4611" width="28.7109375" style="63" customWidth="1"/>
    <col min="4612" max="4619" width="15.7109375" style="63" customWidth="1"/>
    <col min="4620" max="4638" width="8.7109375" style="63" customWidth="1"/>
    <col min="4639" max="4864" width="9.140625" style="63"/>
    <col min="4865" max="4865" width="5.7109375" style="63" customWidth="1"/>
    <col min="4866" max="4866" width="26.85546875" style="63" customWidth="1"/>
    <col min="4867" max="4867" width="28.7109375" style="63" customWidth="1"/>
    <col min="4868" max="4875" width="15.7109375" style="63" customWidth="1"/>
    <col min="4876" max="4894" width="8.7109375" style="63" customWidth="1"/>
    <col min="4895" max="5120" width="9.140625" style="63"/>
    <col min="5121" max="5121" width="5.7109375" style="63" customWidth="1"/>
    <col min="5122" max="5122" width="26.85546875" style="63" customWidth="1"/>
    <col min="5123" max="5123" width="28.7109375" style="63" customWidth="1"/>
    <col min="5124" max="5131" width="15.7109375" style="63" customWidth="1"/>
    <col min="5132" max="5150" width="8.7109375" style="63" customWidth="1"/>
    <col min="5151" max="5376" width="9.140625" style="63"/>
    <col min="5377" max="5377" width="5.7109375" style="63" customWidth="1"/>
    <col min="5378" max="5378" width="26.85546875" style="63" customWidth="1"/>
    <col min="5379" max="5379" width="28.7109375" style="63" customWidth="1"/>
    <col min="5380" max="5387" width="15.7109375" style="63" customWidth="1"/>
    <col min="5388" max="5406" width="8.7109375" style="63" customWidth="1"/>
    <col min="5407" max="5632" width="9.140625" style="63"/>
    <col min="5633" max="5633" width="5.7109375" style="63" customWidth="1"/>
    <col min="5634" max="5634" width="26.85546875" style="63" customWidth="1"/>
    <col min="5635" max="5635" width="28.7109375" style="63" customWidth="1"/>
    <col min="5636" max="5643" width="15.7109375" style="63" customWidth="1"/>
    <col min="5644" max="5662" width="8.7109375" style="63" customWidth="1"/>
    <col min="5663" max="5888" width="9.140625" style="63"/>
    <col min="5889" max="5889" width="5.7109375" style="63" customWidth="1"/>
    <col min="5890" max="5890" width="26.85546875" style="63" customWidth="1"/>
    <col min="5891" max="5891" width="28.7109375" style="63" customWidth="1"/>
    <col min="5892" max="5899" width="15.7109375" style="63" customWidth="1"/>
    <col min="5900" max="5918" width="8.7109375" style="63" customWidth="1"/>
    <col min="5919" max="6144" width="9.140625" style="63"/>
    <col min="6145" max="6145" width="5.7109375" style="63" customWidth="1"/>
    <col min="6146" max="6146" width="26.85546875" style="63" customWidth="1"/>
    <col min="6147" max="6147" width="28.7109375" style="63" customWidth="1"/>
    <col min="6148" max="6155" width="15.7109375" style="63" customWidth="1"/>
    <col min="6156" max="6174" width="8.7109375" style="63" customWidth="1"/>
    <col min="6175" max="6400" width="9.140625" style="63"/>
    <col min="6401" max="6401" width="5.7109375" style="63" customWidth="1"/>
    <col min="6402" max="6402" width="26.85546875" style="63" customWidth="1"/>
    <col min="6403" max="6403" width="28.7109375" style="63" customWidth="1"/>
    <col min="6404" max="6411" width="15.7109375" style="63" customWidth="1"/>
    <col min="6412" max="6430" width="8.7109375" style="63" customWidth="1"/>
    <col min="6431" max="6656" width="9.140625" style="63"/>
    <col min="6657" max="6657" width="5.7109375" style="63" customWidth="1"/>
    <col min="6658" max="6658" width="26.85546875" style="63" customWidth="1"/>
    <col min="6659" max="6659" width="28.7109375" style="63" customWidth="1"/>
    <col min="6660" max="6667" width="15.7109375" style="63" customWidth="1"/>
    <col min="6668" max="6686" width="8.7109375" style="63" customWidth="1"/>
    <col min="6687" max="6912" width="9.140625" style="63"/>
    <col min="6913" max="6913" width="5.7109375" style="63" customWidth="1"/>
    <col min="6914" max="6914" width="26.85546875" style="63" customWidth="1"/>
    <col min="6915" max="6915" width="28.7109375" style="63" customWidth="1"/>
    <col min="6916" max="6923" width="15.7109375" style="63" customWidth="1"/>
    <col min="6924" max="6942" width="8.7109375" style="63" customWidth="1"/>
    <col min="6943" max="7168" width="9.140625" style="63"/>
    <col min="7169" max="7169" width="5.7109375" style="63" customWidth="1"/>
    <col min="7170" max="7170" width="26.85546875" style="63" customWidth="1"/>
    <col min="7171" max="7171" width="28.7109375" style="63" customWidth="1"/>
    <col min="7172" max="7179" width="15.7109375" style="63" customWidth="1"/>
    <col min="7180" max="7198" width="8.7109375" style="63" customWidth="1"/>
    <col min="7199" max="7424" width="9.140625" style="63"/>
    <col min="7425" max="7425" width="5.7109375" style="63" customWidth="1"/>
    <col min="7426" max="7426" width="26.85546875" style="63" customWidth="1"/>
    <col min="7427" max="7427" width="28.7109375" style="63" customWidth="1"/>
    <col min="7428" max="7435" width="15.7109375" style="63" customWidth="1"/>
    <col min="7436" max="7454" width="8.7109375" style="63" customWidth="1"/>
    <col min="7455" max="7680" width="9.140625" style="63"/>
    <col min="7681" max="7681" width="5.7109375" style="63" customWidth="1"/>
    <col min="7682" max="7682" width="26.85546875" style="63" customWidth="1"/>
    <col min="7683" max="7683" width="28.7109375" style="63" customWidth="1"/>
    <col min="7684" max="7691" width="15.7109375" style="63" customWidth="1"/>
    <col min="7692" max="7710" width="8.7109375" style="63" customWidth="1"/>
    <col min="7711" max="7936" width="9.140625" style="63"/>
    <col min="7937" max="7937" width="5.7109375" style="63" customWidth="1"/>
    <col min="7938" max="7938" width="26.85546875" style="63" customWidth="1"/>
    <col min="7939" max="7939" width="28.7109375" style="63" customWidth="1"/>
    <col min="7940" max="7947" width="15.7109375" style="63" customWidth="1"/>
    <col min="7948" max="7966" width="8.7109375" style="63" customWidth="1"/>
    <col min="7967" max="8192" width="9.140625" style="63"/>
    <col min="8193" max="8193" width="5.7109375" style="63" customWidth="1"/>
    <col min="8194" max="8194" width="26.85546875" style="63" customWidth="1"/>
    <col min="8195" max="8195" width="28.7109375" style="63" customWidth="1"/>
    <col min="8196" max="8203" width="15.7109375" style="63" customWidth="1"/>
    <col min="8204" max="8222" width="8.7109375" style="63" customWidth="1"/>
    <col min="8223" max="8448" width="9.140625" style="63"/>
    <col min="8449" max="8449" width="5.7109375" style="63" customWidth="1"/>
    <col min="8450" max="8450" width="26.85546875" style="63" customWidth="1"/>
    <col min="8451" max="8451" width="28.7109375" style="63" customWidth="1"/>
    <col min="8452" max="8459" width="15.7109375" style="63" customWidth="1"/>
    <col min="8460" max="8478" width="8.7109375" style="63" customWidth="1"/>
    <col min="8479" max="8704" width="9.140625" style="63"/>
    <col min="8705" max="8705" width="5.7109375" style="63" customWidth="1"/>
    <col min="8706" max="8706" width="26.85546875" style="63" customWidth="1"/>
    <col min="8707" max="8707" width="28.7109375" style="63" customWidth="1"/>
    <col min="8708" max="8715" width="15.7109375" style="63" customWidth="1"/>
    <col min="8716" max="8734" width="8.7109375" style="63" customWidth="1"/>
    <col min="8735" max="8960" width="9.140625" style="63"/>
    <col min="8961" max="8961" width="5.7109375" style="63" customWidth="1"/>
    <col min="8962" max="8962" width="26.85546875" style="63" customWidth="1"/>
    <col min="8963" max="8963" width="28.7109375" style="63" customWidth="1"/>
    <col min="8964" max="8971" width="15.7109375" style="63" customWidth="1"/>
    <col min="8972" max="8990" width="8.7109375" style="63" customWidth="1"/>
    <col min="8991" max="9216" width="9.140625" style="63"/>
    <col min="9217" max="9217" width="5.7109375" style="63" customWidth="1"/>
    <col min="9218" max="9218" width="26.85546875" style="63" customWidth="1"/>
    <col min="9219" max="9219" width="28.7109375" style="63" customWidth="1"/>
    <col min="9220" max="9227" width="15.7109375" style="63" customWidth="1"/>
    <col min="9228" max="9246" width="8.7109375" style="63" customWidth="1"/>
    <col min="9247" max="9472" width="9.140625" style="63"/>
    <col min="9473" max="9473" width="5.7109375" style="63" customWidth="1"/>
    <col min="9474" max="9474" width="26.85546875" style="63" customWidth="1"/>
    <col min="9475" max="9475" width="28.7109375" style="63" customWidth="1"/>
    <col min="9476" max="9483" width="15.7109375" style="63" customWidth="1"/>
    <col min="9484" max="9502" width="8.7109375" style="63" customWidth="1"/>
    <col min="9503" max="9728" width="9.140625" style="63"/>
    <col min="9729" max="9729" width="5.7109375" style="63" customWidth="1"/>
    <col min="9730" max="9730" width="26.85546875" style="63" customWidth="1"/>
    <col min="9731" max="9731" width="28.7109375" style="63" customWidth="1"/>
    <col min="9732" max="9739" width="15.7109375" style="63" customWidth="1"/>
    <col min="9740" max="9758" width="8.7109375" style="63" customWidth="1"/>
    <col min="9759" max="9984" width="9.140625" style="63"/>
    <col min="9985" max="9985" width="5.7109375" style="63" customWidth="1"/>
    <col min="9986" max="9986" width="26.85546875" style="63" customWidth="1"/>
    <col min="9987" max="9987" width="28.7109375" style="63" customWidth="1"/>
    <col min="9988" max="9995" width="15.7109375" style="63" customWidth="1"/>
    <col min="9996" max="10014" width="8.7109375" style="63" customWidth="1"/>
    <col min="10015" max="10240" width="9.140625" style="63"/>
    <col min="10241" max="10241" width="5.7109375" style="63" customWidth="1"/>
    <col min="10242" max="10242" width="26.85546875" style="63" customWidth="1"/>
    <col min="10243" max="10243" width="28.7109375" style="63" customWidth="1"/>
    <col min="10244" max="10251" width="15.7109375" style="63" customWidth="1"/>
    <col min="10252" max="10270" width="8.7109375" style="63" customWidth="1"/>
    <col min="10271" max="10496" width="9.140625" style="63"/>
    <col min="10497" max="10497" width="5.7109375" style="63" customWidth="1"/>
    <col min="10498" max="10498" width="26.85546875" style="63" customWidth="1"/>
    <col min="10499" max="10499" width="28.7109375" style="63" customWidth="1"/>
    <col min="10500" max="10507" width="15.7109375" style="63" customWidth="1"/>
    <col min="10508" max="10526" width="8.7109375" style="63" customWidth="1"/>
    <col min="10527" max="10752" width="9.140625" style="63"/>
    <col min="10753" max="10753" width="5.7109375" style="63" customWidth="1"/>
    <col min="10754" max="10754" width="26.85546875" style="63" customWidth="1"/>
    <col min="10755" max="10755" width="28.7109375" style="63" customWidth="1"/>
    <col min="10756" max="10763" width="15.7109375" style="63" customWidth="1"/>
    <col min="10764" max="10782" width="8.7109375" style="63" customWidth="1"/>
    <col min="10783" max="11008" width="9.140625" style="63"/>
    <col min="11009" max="11009" width="5.7109375" style="63" customWidth="1"/>
    <col min="11010" max="11010" width="26.85546875" style="63" customWidth="1"/>
    <col min="11011" max="11011" width="28.7109375" style="63" customWidth="1"/>
    <col min="11012" max="11019" width="15.7109375" style="63" customWidth="1"/>
    <col min="11020" max="11038" width="8.7109375" style="63" customWidth="1"/>
    <col min="11039" max="11264" width="9.140625" style="63"/>
    <col min="11265" max="11265" width="5.7109375" style="63" customWidth="1"/>
    <col min="11266" max="11266" width="26.85546875" style="63" customWidth="1"/>
    <col min="11267" max="11267" width="28.7109375" style="63" customWidth="1"/>
    <col min="11268" max="11275" width="15.7109375" style="63" customWidth="1"/>
    <col min="11276" max="11294" width="8.7109375" style="63" customWidth="1"/>
    <col min="11295" max="11520" width="9.140625" style="63"/>
    <col min="11521" max="11521" width="5.7109375" style="63" customWidth="1"/>
    <col min="11522" max="11522" width="26.85546875" style="63" customWidth="1"/>
    <col min="11523" max="11523" width="28.7109375" style="63" customWidth="1"/>
    <col min="11524" max="11531" width="15.7109375" style="63" customWidth="1"/>
    <col min="11532" max="11550" width="8.7109375" style="63" customWidth="1"/>
    <col min="11551" max="11776" width="9.140625" style="63"/>
    <col min="11777" max="11777" width="5.7109375" style="63" customWidth="1"/>
    <col min="11778" max="11778" width="26.85546875" style="63" customWidth="1"/>
    <col min="11779" max="11779" width="28.7109375" style="63" customWidth="1"/>
    <col min="11780" max="11787" width="15.7109375" style="63" customWidth="1"/>
    <col min="11788" max="11806" width="8.7109375" style="63" customWidth="1"/>
    <col min="11807" max="12032" width="9.140625" style="63"/>
    <col min="12033" max="12033" width="5.7109375" style="63" customWidth="1"/>
    <col min="12034" max="12034" width="26.85546875" style="63" customWidth="1"/>
    <col min="12035" max="12035" width="28.7109375" style="63" customWidth="1"/>
    <col min="12036" max="12043" width="15.7109375" style="63" customWidth="1"/>
    <col min="12044" max="12062" width="8.7109375" style="63" customWidth="1"/>
    <col min="12063" max="12288" width="9.140625" style="63"/>
    <col min="12289" max="12289" width="5.7109375" style="63" customWidth="1"/>
    <col min="12290" max="12290" width="26.85546875" style="63" customWidth="1"/>
    <col min="12291" max="12291" width="28.7109375" style="63" customWidth="1"/>
    <col min="12292" max="12299" width="15.7109375" style="63" customWidth="1"/>
    <col min="12300" max="12318" width="8.7109375" style="63" customWidth="1"/>
    <col min="12319" max="12544" width="9.140625" style="63"/>
    <col min="12545" max="12545" width="5.7109375" style="63" customWidth="1"/>
    <col min="12546" max="12546" width="26.85546875" style="63" customWidth="1"/>
    <col min="12547" max="12547" width="28.7109375" style="63" customWidth="1"/>
    <col min="12548" max="12555" width="15.7109375" style="63" customWidth="1"/>
    <col min="12556" max="12574" width="8.7109375" style="63" customWidth="1"/>
    <col min="12575" max="12800" width="9.140625" style="63"/>
    <col min="12801" max="12801" width="5.7109375" style="63" customWidth="1"/>
    <col min="12802" max="12802" width="26.85546875" style="63" customWidth="1"/>
    <col min="12803" max="12803" width="28.7109375" style="63" customWidth="1"/>
    <col min="12804" max="12811" width="15.7109375" style="63" customWidth="1"/>
    <col min="12812" max="12830" width="8.7109375" style="63" customWidth="1"/>
    <col min="12831" max="13056" width="9.140625" style="63"/>
    <col min="13057" max="13057" width="5.7109375" style="63" customWidth="1"/>
    <col min="13058" max="13058" width="26.85546875" style="63" customWidth="1"/>
    <col min="13059" max="13059" width="28.7109375" style="63" customWidth="1"/>
    <col min="13060" max="13067" width="15.7109375" style="63" customWidth="1"/>
    <col min="13068" max="13086" width="8.7109375" style="63" customWidth="1"/>
    <col min="13087" max="13312" width="9.140625" style="63"/>
    <col min="13313" max="13313" width="5.7109375" style="63" customWidth="1"/>
    <col min="13314" max="13314" width="26.85546875" style="63" customWidth="1"/>
    <col min="13315" max="13315" width="28.7109375" style="63" customWidth="1"/>
    <col min="13316" max="13323" width="15.7109375" style="63" customWidth="1"/>
    <col min="13324" max="13342" width="8.7109375" style="63" customWidth="1"/>
    <col min="13343" max="13568" width="9.140625" style="63"/>
    <col min="13569" max="13569" width="5.7109375" style="63" customWidth="1"/>
    <col min="13570" max="13570" width="26.85546875" style="63" customWidth="1"/>
    <col min="13571" max="13571" width="28.7109375" style="63" customWidth="1"/>
    <col min="13572" max="13579" width="15.7109375" style="63" customWidth="1"/>
    <col min="13580" max="13598" width="8.7109375" style="63" customWidth="1"/>
    <col min="13599" max="13824" width="9.140625" style="63"/>
    <col min="13825" max="13825" width="5.7109375" style="63" customWidth="1"/>
    <col min="13826" max="13826" width="26.85546875" style="63" customWidth="1"/>
    <col min="13827" max="13827" width="28.7109375" style="63" customWidth="1"/>
    <col min="13828" max="13835" width="15.7109375" style="63" customWidth="1"/>
    <col min="13836" max="13854" width="8.7109375" style="63" customWidth="1"/>
    <col min="13855" max="14080" width="9.140625" style="63"/>
    <col min="14081" max="14081" width="5.7109375" style="63" customWidth="1"/>
    <col min="14082" max="14082" width="26.85546875" style="63" customWidth="1"/>
    <col min="14083" max="14083" width="28.7109375" style="63" customWidth="1"/>
    <col min="14084" max="14091" width="15.7109375" style="63" customWidth="1"/>
    <col min="14092" max="14110" width="8.7109375" style="63" customWidth="1"/>
    <col min="14111" max="14336" width="9.140625" style="63"/>
    <col min="14337" max="14337" width="5.7109375" style="63" customWidth="1"/>
    <col min="14338" max="14338" width="26.85546875" style="63" customWidth="1"/>
    <col min="14339" max="14339" width="28.7109375" style="63" customWidth="1"/>
    <col min="14340" max="14347" width="15.7109375" style="63" customWidth="1"/>
    <col min="14348" max="14366" width="8.7109375" style="63" customWidth="1"/>
    <col min="14367" max="14592" width="9.140625" style="63"/>
    <col min="14593" max="14593" width="5.7109375" style="63" customWidth="1"/>
    <col min="14594" max="14594" width="26.85546875" style="63" customWidth="1"/>
    <col min="14595" max="14595" width="28.7109375" style="63" customWidth="1"/>
    <col min="14596" max="14603" width="15.7109375" style="63" customWidth="1"/>
    <col min="14604" max="14622" width="8.7109375" style="63" customWidth="1"/>
    <col min="14623" max="14848" width="9.140625" style="63"/>
    <col min="14849" max="14849" width="5.7109375" style="63" customWidth="1"/>
    <col min="14850" max="14850" width="26.85546875" style="63" customWidth="1"/>
    <col min="14851" max="14851" width="28.7109375" style="63" customWidth="1"/>
    <col min="14852" max="14859" width="15.7109375" style="63" customWidth="1"/>
    <col min="14860" max="14878" width="8.7109375" style="63" customWidth="1"/>
    <col min="14879" max="15104" width="9.140625" style="63"/>
    <col min="15105" max="15105" width="5.7109375" style="63" customWidth="1"/>
    <col min="15106" max="15106" width="26.85546875" style="63" customWidth="1"/>
    <col min="15107" max="15107" width="28.7109375" style="63" customWidth="1"/>
    <col min="15108" max="15115" width="15.7109375" style="63" customWidth="1"/>
    <col min="15116" max="15134" width="8.7109375" style="63" customWidth="1"/>
    <col min="15135" max="15360" width="9.140625" style="63"/>
    <col min="15361" max="15361" width="5.7109375" style="63" customWidth="1"/>
    <col min="15362" max="15362" width="26.85546875" style="63" customWidth="1"/>
    <col min="15363" max="15363" width="28.7109375" style="63" customWidth="1"/>
    <col min="15364" max="15371" width="15.7109375" style="63" customWidth="1"/>
    <col min="15372" max="15390" width="8.7109375" style="63" customWidth="1"/>
    <col min="15391" max="15616" width="9.140625" style="63"/>
    <col min="15617" max="15617" width="5.7109375" style="63" customWidth="1"/>
    <col min="15618" max="15618" width="26.85546875" style="63" customWidth="1"/>
    <col min="15619" max="15619" width="28.7109375" style="63" customWidth="1"/>
    <col min="15620" max="15627" width="15.7109375" style="63" customWidth="1"/>
    <col min="15628" max="15646" width="8.7109375" style="63" customWidth="1"/>
    <col min="15647" max="15872" width="9.140625" style="63"/>
    <col min="15873" max="15873" width="5.7109375" style="63" customWidth="1"/>
    <col min="15874" max="15874" width="26.85546875" style="63" customWidth="1"/>
    <col min="15875" max="15875" width="28.7109375" style="63" customWidth="1"/>
    <col min="15876" max="15883" width="15.7109375" style="63" customWidth="1"/>
    <col min="15884" max="15902" width="8.7109375" style="63" customWidth="1"/>
    <col min="15903" max="16128" width="9.140625" style="63"/>
    <col min="16129" max="16129" width="5.7109375" style="63" customWidth="1"/>
    <col min="16130" max="16130" width="26.85546875" style="63" customWidth="1"/>
    <col min="16131" max="16131" width="28.7109375" style="63" customWidth="1"/>
    <col min="16132" max="16139" width="15.7109375" style="63" customWidth="1"/>
    <col min="16140" max="16158" width="8.7109375" style="63" customWidth="1"/>
    <col min="16159" max="16384" width="9.140625" style="63"/>
  </cols>
  <sheetData>
    <row r="1" spans="1:30" ht="15.75" x14ac:dyDescent="0.25">
      <c r="A1" s="217" t="s">
        <v>902</v>
      </c>
      <c r="B1" s="62"/>
    </row>
    <row r="2" spans="1:30" x14ac:dyDescent="0.25">
      <c r="A2" s="91" t="s">
        <v>315</v>
      </c>
      <c r="B2" s="91"/>
    </row>
    <row r="3" spans="1:30" ht="16.5" customHeight="1" x14ac:dyDescent="0.25">
      <c r="A3" s="1188" t="s">
        <v>837</v>
      </c>
      <c r="B3" s="1188"/>
      <c r="C3" s="1188"/>
      <c r="D3" s="1188"/>
      <c r="E3" s="1188"/>
      <c r="F3" s="1188"/>
      <c r="G3" s="1188"/>
      <c r="H3" s="1188"/>
      <c r="I3" s="1188"/>
      <c r="J3" s="1188"/>
      <c r="K3" s="1188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</row>
    <row r="4" spans="1:30" ht="15.75" x14ac:dyDescent="0.25">
      <c r="A4" s="1188" t="s">
        <v>1233</v>
      </c>
      <c r="B4" s="1188"/>
      <c r="C4" s="1188"/>
      <c r="D4" s="1188"/>
      <c r="E4" s="1188"/>
      <c r="F4" s="1188"/>
      <c r="G4" s="1188"/>
      <c r="H4" s="1188"/>
      <c r="I4" s="1188"/>
      <c r="J4" s="1188"/>
      <c r="K4" s="1188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</row>
    <row r="5" spans="1:30" ht="15.75" x14ac:dyDescent="0.25">
      <c r="A5" s="160"/>
      <c r="B5" s="160"/>
      <c r="C5" s="160"/>
      <c r="D5" s="160"/>
      <c r="E5" s="427" t="str">
        <f>'1'!$E$5</f>
        <v>KABUPATEN</v>
      </c>
      <c r="F5" s="428" t="str">
        <f>'1'!$F$5</f>
        <v>BELITUNG TIMUR</v>
      </c>
      <c r="G5" s="427"/>
      <c r="H5" s="427"/>
      <c r="I5" s="160"/>
      <c r="J5" s="160"/>
      <c r="K5" s="160"/>
    </row>
    <row r="6" spans="1:30" ht="15.75" x14ac:dyDescent="0.25">
      <c r="A6" s="160"/>
      <c r="B6" s="160"/>
      <c r="C6" s="160"/>
      <c r="D6" s="160"/>
      <c r="E6" s="427" t="str">
        <f>'1'!$E$6</f>
        <v>TAHUN</v>
      </c>
      <c r="F6" s="428">
        <f>'1'!$F$6</f>
        <v>2023</v>
      </c>
      <c r="G6" s="427"/>
      <c r="H6" s="427"/>
      <c r="I6" s="160"/>
      <c r="J6" s="160"/>
      <c r="K6" s="160"/>
    </row>
    <row r="7" spans="1:30" ht="15.75" thickBot="1" x14ac:dyDescent="0.3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30" ht="20.100000000000001" customHeight="1" x14ac:dyDescent="0.25">
      <c r="A8" s="1164" t="s">
        <v>2</v>
      </c>
      <c r="B8" s="1164" t="s">
        <v>253</v>
      </c>
      <c r="C8" s="1164" t="s">
        <v>407</v>
      </c>
      <c r="D8" s="1215" t="s">
        <v>834</v>
      </c>
      <c r="E8" s="1216"/>
      <c r="F8" s="1216"/>
      <c r="G8" s="1216"/>
      <c r="H8" s="1216"/>
      <c r="I8" s="1216"/>
      <c r="J8" s="1216"/>
      <c r="K8" s="1217"/>
      <c r="L8" s="67"/>
    </row>
    <row r="9" spans="1:30" ht="83.25" customHeight="1" x14ac:dyDescent="0.25">
      <c r="A9" s="1164"/>
      <c r="B9" s="1164"/>
      <c r="C9" s="1164"/>
      <c r="D9" s="1172" t="s">
        <v>838</v>
      </c>
      <c r="E9" s="1362" t="s">
        <v>839</v>
      </c>
      <c r="F9" s="1243"/>
      <c r="G9" s="1191" t="s">
        <v>840</v>
      </c>
      <c r="H9" s="1193"/>
      <c r="I9" s="1361" t="s">
        <v>841</v>
      </c>
      <c r="J9" s="1385"/>
      <c r="K9" s="831" t="s">
        <v>842</v>
      </c>
    </row>
    <row r="10" spans="1:30" ht="20.100000000000001" customHeight="1" x14ac:dyDescent="0.25">
      <c r="A10" s="1165"/>
      <c r="B10" s="1165"/>
      <c r="C10" s="1165"/>
      <c r="D10" s="1170"/>
      <c r="E10" s="829" t="s">
        <v>255</v>
      </c>
      <c r="F10" s="829" t="s">
        <v>27</v>
      </c>
      <c r="G10" s="830" t="s">
        <v>255</v>
      </c>
      <c r="H10" s="830" t="s">
        <v>27</v>
      </c>
      <c r="I10" s="830" t="s">
        <v>255</v>
      </c>
      <c r="J10" s="830" t="s">
        <v>27</v>
      </c>
      <c r="K10" s="830" t="s">
        <v>255</v>
      </c>
    </row>
    <row r="11" spans="1:30" s="747" customFormat="1" ht="12" x14ac:dyDescent="0.25">
      <c r="A11" s="745">
        <v>1</v>
      </c>
      <c r="B11" s="745">
        <v>2</v>
      </c>
      <c r="C11" s="745">
        <v>3</v>
      </c>
      <c r="D11" s="745">
        <v>4</v>
      </c>
      <c r="E11" s="745">
        <v>5</v>
      </c>
      <c r="F11" s="745">
        <v>6</v>
      </c>
      <c r="G11" s="745">
        <v>7</v>
      </c>
      <c r="H11" s="745">
        <v>8</v>
      </c>
      <c r="I11" s="745">
        <v>9</v>
      </c>
      <c r="J11" s="745">
        <v>10</v>
      </c>
      <c r="K11" s="745">
        <v>11</v>
      </c>
    </row>
    <row r="12" spans="1:30" x14ac:dyDescent="0.25">
      <c r="A12" s="725">
        <v>1</v>
      </c>
      <c r="B12" s="93" t="str">
        <f>'9'!B9</f>
        <v>Manggar</v>
      </c>
      <c r="C12" s="93" t="str">
        <f>'9'!C9</f>
        <v>Manggar</v>
      </c>
      <c r="D12" s="221">
        <f>'64'!L11</f>
        <v>2</v>
      </c>
      <c r="E12" s="219">
        <v>1</v>
      </c>
      <c r="F12" s="1019">
        <f t="shared" ref="F12:F18" si="0">IFERROR(E12/$D12*100,"NULL")</f>
        <v>50</v>
      </c>
      <c r="G12" s="219">
        <v>1</v>
      </c>
      <c r="H12" s="1019">
        <f t="shared" ref="H12:H20" si="1">IFERROR(G12/$D12*100,"NULL")</f>
        <v>50</v>
      </c>
      <c r="I12" s="219">
        <v>0</v>
      </c>
      <c r="J12" s="1019">
        <f t="shared" ref="J12:J20" si="2">IFERROR(I12/$D12*100,"NULL")</f>
        <v>0</v>
      </c>
      <c r="K12" s="219">
        <v>0</v>
      </c>
    </row>
    <row r="13" spans="1:30" x14ac:dyDescent="0.25">
      <c r="A13" s="724">
        <v>2</v>
      </c>
      <c r="B13" s="93" t="str">
        <f>'9'!B10</f>
        <v>Damar</v>
      </c>
      <c r="C13" s="93" t="str">
        <f>'9'!C10</f>
        <v>Mengkubang</v>
      </c>
      <c r="D13" s="221">
        <f>'64'!L12</f>
        <v>0</v>
      </c>
      <c r="E13" s="221">
        <v>0</v>
      </c>
      <c r="F13" s="922" t="str">
        <f t="shared" si="0"/>
        <v>NULL</v>
      </c>
      <c r="G13" s="221">
        <v>0</v>
      </c>
      <c r="H13" s="922" t="str">
        <f t="shared" si="1"/>
        <v>NULL</v>
      </c>
      <c r="I13" s="221">
        <v>0</v>
      </c>
      <c r="J13" s="922" t="str">
        <f t="shared" si="2"/>
        <v>NULL</v>
      </c>
      <c r="K13" s="221">
        <v>0</v>
      </c>
    </row>
    <row r="14" spans="1:30" x14ac:dyDescent="0.25">
      <c r="A14" s="724">
        <v>3</v>
      </c>
      <c r="B14" s="93" t="str">
        <f>'9'!B11</f>
        <v>Kelapa Kampit</v>
      </c>
      <c r="C14" s="93" t="str">
        <f>'9'!C11</f>
        <v>Kelapa Kampit</v>
      </c>
      <c r="D14" s="221">
        <f>'64'!L13</f>
        <v>0</v>
      </c>
      <c r="E14" s="221">
        <v>0</v>
      </c>
      <c r="F14" s="922" t="str">
        <f t="shared" si="0"/>
        <v>NULL</v>
      </c>
      <c r="G14" s="221">
        <v>0</v>
      </c>
      <c r="H14" s="922" t="str">
        <f t="shared" si="1"/>
        <v>NULL</v>
      </c>
      <c r="I14" s="221">
        <v>0</v>
      </c>
      <c r="J14" s="922" t="str">
        <f t="shared" si="2"/>
        <v>NULL</v>
      </c>
      <c r="K14" s="221">
        <v>0</v>
      </c>
    </row>
    <row r="15" spans="1:30" x14ac:dyDescent="0.25">
      <c r="A15" s="724">
        <v>4</v>
      </c>
      <c r="B15" s="93" t="str">
        <f>'9'!B12</f>
        <v>Gantung</v>
      </c>
      <c r="C15" s="93" t="str">
        <f>'9'!C12</f>
        <v>Gantung</v>
      </c>
      <c r="D15" s="221">
        <f>'64'!L14</f>
        <v>0</v>
      </c>
      <c r="E15" s="221">
        <v>0</v>
      </c>
      <c r="F15" s="922" t="str">
        <f t="shared" si="0"/>
        <v>NULL</v>
      </c>
      <c r="G15" s="221">
        <v>0</v>
      </c>
      <c r="H15" s="922" t="str">
        <f t="shared" si="1"/>
        <v>NULL</v>
      </c>
      <c r="I15" s="221">
        <v>0</v>
      </c>
      <c r="J15" s="922" t="str">
        <f t="shared" si="2"/>
        <v>NULL</v>
      </c>
      <c r="K15" s="221">
        <v>0</v>
      </c>
    </row>
    <row r="16" spans="1:30" x14ac:dyDescent="0.25">
      <c r="A16" s="724">
        <v>5</v>
      </c>
      <c r="B16" s="93" t="str">
        <f>'9'!B13</f>
        <v>Simpang Renggiang</v>
      </c>
      <c r="C16" s="93" t="str">
        <f>'9'!C13</f>
        <v>Renggiang</v>
      </c>
      <c r="D16" s="221">
        <f>'64'!L15</f>
        <v>0</v>
      </c>
      <c r="E16" s="221">
        <v>0</v>
      </c>
      <c r="F16" s="922" t="str">
        <f t="shared" si="0"/>
        <v>NULL</v>
      </c>
      <c r="G16" s="221">
        <v>0</v>
      </c>
      <c r="H16" s="922" t="str">
        <f t="shared" si="1"/>
        <v>NULL</v>
      </c>
      <c r="I16" s="221">
        <v>0</v>
      </c>
      <c r="J16" s="922" t="str">
        <f t="shared" si="2"/>
        <v>NULL</v>
      </c>
      <c r="K16" s="221">
        <v>0</v>
      </c>
    </row>
    <row r="17" spans="1:30" x14ac:dyDescent="0.25">
      <c r="A17" s="724">
        <v>6</v>
      </c>
      <c r="B17" s="93" t="str">
        <f>'9'!B14</f>
        <v>Simpang Pesak</v>
      </c>
      <c r="C17" s="93" t="str">
        <f>'9'!C14</f>
        <v>Simpang Pesak</v>
      </c>
      <c r="D17" s="221">
        <f>'64'!L16</f>
        <v>1</v>
      </c>
      <c r="E17" s="221">
        <v>1</v>
      </c>
      <c r="F17" s="922">
        <f t="shared" si="0"/>
        <v>100</v>
      </c>
      <c r="G17" s="221">
        <v>0</v>
      </c>
      <c r="H17" s="922">
        <f t="shared" si="1"/>
        <v>0</v>
      </c>
      <c r="I17" s="221">
        <v>0</v>
      </c>
      <c r="J17" s="922">
        <f t="shared" si="2"/>
        <v>0</v>
      </c>
      <c r="K17" s="221">
        <v>0</v>
      </c>
    </row>
    <row r="18" spans="1:30" x14ac:dyDescent="0.25">
      <c r="A18" s="724">
        <v>7</v>
      </c>
      <c r="B18" s="93" t="str">
        <f>'9'!B15</f>
        <v>Dendang</v>
      </c>
      <c r="C18" s="93" t="str">
        <f>'9'!C15</f>
        <v>Dendang</v>
      </c>
      <c r="D18" s="221">
        <f>'64'!L17</f>
        <v>2</v>
      </c>
      <c r="E18" s="221">
        <v>2</v>
      </c>
      <c r="F18" s="922">
        <f t="shared" si="0"/>
        <v>100</v>
      </c>
      <c r="G18" s="221">
        <v>0</v>
      </c>
      <c r="H18" s="922">
        <f t="shared" si="1"/>
        <v>0</v>
      </c>
      <c r="I18" s="221">
        <v>0</v>
      </c>
      <c r="J18" s="922">
        <f t="shared" si="2"/>
        <v>0</v>
      </c>
      <c r="K18" s="221">
        <v>0</v>
      </c>
    </row>
    <row r="19" spans="1:30" x14ac:dyDescent="0.25">
      <c r="A19" s="395"/>
      <c r="B19" s="65"/>
      <c r="C19" s="65"/>
      <c r="D19" s="165"/>
      <c r="E19" s="165"/>
      <c r="F19" s="779"/>
      <c r="G19" s="165"/>
      <c r="H19" s="779" t="str">
        <f t="shared" si="1"/>
        <v>NULL</v>
      </c>
      <c r="I19" s="221"/>
      <c r="J19" s="922" t="str">
        <f t="shared" si="2"/>
        <v>NULL</v>
      </c>
      <c r="K19" s="221"/>
    </row>
    <row r="20" spans="1:30" ht="20.100000000000001" customHeight="1" x14ac:dyDescent="0.25">
      <c r="A20" s="96" t="s">
        <v>476</v>
      </c>
      <c r="B20" s="403"/>
      <c r="C20" s="315"/>
      <c r="D20" s="1005">
        <f>SUM(D12:D19)</f>
        <v>5</v>
      </c>
      <c r="E20" s="1005">
        <f>SUM(E12:E19)</f>
        <v>4</v>
      </c>
      <c r="F20" s="1037">
        <f>IFERROR(E20/$D20*100,"NULL")</f>
        <v>80</v>
      </c>
      <c r="G20" s="1005">
        <f>SUM(G12:G19)</f>
        <v>1</v>
      </c>
      <c r="H20" s="1037">
        <f t="shared" si="1"/>
        <v>20</v>
      </c>
      <c r="I20" s="1005">
        <f>SUM(I12:I19)</f>
        <v>0</v>
      </c>
      <c r="J20" s="986">
        <f t="shared" si="2"/>
        <v>0</v>
      </c>
      <c r="K20" s="1005">
        <f>SUM(K12:K19)</f>
        <v>0</v>
      </c>
    </row>
    <row r="21" spans="1:30" ht="20.100000000000001" customHeight="1" thickBot="1" x14ac:dyDescent="0.3">
      <c r="A21" s="316" t="s">
        <v>843</v>
      </c>
      <c r="B21" s="251"/>
      <c r="C21" s="317"/>
      <c r="D21" s="319"/>
      <c r="E21" s="319"/>
      <c r="F21" s="319"/>
      <c r="G21" s="933">
        <f>IFERROR(G20/'2'!E28*1000000,"NULL")</f>
        <v>7.74905461533693</v>
      </c>
      <c r="H21" s="319"/>
      <c r="I21" s="319"/>
      <c r="J21" s="320"/>
      <c r="K21" s="321"/>
    </row>
    <row r="22" spans="1:30" x14ac:dyDescent="0.25">
      <c r="A22" s="544"/>
      <c r="B22" s="62"/>
      <c r="C22" s="62"/>
      <c r="D22" s="62"/>
      <c r="E22" s="62"/>
      <c r="F22" s="62"/>
      <c r="G22" s="62"/>
      <c r="H22" s="62"/>
      <c r="I22" s="322"/>
      <c r="J22" s="322"/>
      <c r="K22" s="322"/>
      <c r="L22" s="323"/>
      <c r="M22" s="322"/>
      <c r="N22" s="322"/>
      <c r="O22" s="322"/>
      <c r="P22" s="323"/>
      <c r="Q22" s="323"/>
      <c r="R22" s="323"/>
      <c r="S22" s="323"/>
      <c r="T22" s="323"/>
      <c r="U22" s="323"/>
      <c r="V22" s="323"/>
      <c r="W22" s="323"/>
      <c r="X22" s="323"/>
      <c r="Y22" s="323"/>
      <c r="Z22" s="323"/>
      <c r="AA22" s="323"/>
      <c r="AB22" s="323"/>
      <c r="AC22" s="323"/>
      <c r="AD22" s="323"/>
    </row>
    <row r="23" spans="1:30" x14ac:dyDescent="0.25">
      <c r="A23" s="544" t="s">
        <v>411</v>
      </c>
    </row>
    <row r="24" spans="1:30" x14ac:dyDescent="0.25">
      <c r="A24" s="63" t="s">
        <v>315</v>
      </c>
    </row>
  </sheetData>
  <mergeCells count="10">
    <mergeCell ref="A3:K3"/>
    <mergeCell ref="A4:K4"/>
    <mergeCell ref="A8:A10"/>
    <mergeCell ref="B8:B10"/>
    <mergeCell ref="C8:C10"/>
    <mergeCell ref="D8:K8"/>
    <mergeCell ref="D9:D10"/>
    <mergeCell ref="E9:F9"/>
    <mergeCell ref="G9:H9"/>
    <mergeCell ref="I9:J9"/>
  </mergeCells>
  <printOptions horizontalCentered="1"/>
  <pageMargins left="0.96" right="0.81" top="1.07" bottom="0.9" header="0" footer="0"/>
  <pageSetup paperSize="9" scale="66" orientation="landscape" horizontalDpi="300" verticalDpi="30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tabColor rgb="FF92D050"/>
    <pageSetUpPr fitToPage="1"/>
  </sheetPr>
  <dimension ref="A1:L23"/>
  <sheetViews>
    <sheetView zoomScaleNormal="100" workbookViewId="0">
      <selection activeCell="D19" sqref="D11:L19"/>
    </sheetView>
  </sheetViews>
  <sheetFormatPr defaultColWidth="9.140625" defaultRowHeight="15" x14ac:dyDescent="0.25"/>
  <cols>
    <col min="1" max="1" width="5.7109375" style="63" customWidth="1"/>
    <col min="2" max="2" width="25.7109375" style="63" customWidth="1"/>
    <col min="3" max="3" width="24" style="63" customWidth="1"/>
    <col min="4" max="12" width="12.7109375" style="63" customWidth="1"/>
    <col min="13" max="256" width="9.140625" style="63"/>
    <col min="257" max="257" width="5.7109375" style="63" customWidth="1"/>
    <col min="258" max="258" width="25.7109375" style="63" customWidth="1"/>
    <col min="259" max="259" width="24" style="63" customWidth="1"/>
    <col min="260" max="268" width="12.7109375" style="63" customWidth="1"/>
    <col min="269" max="512" width="9.140625" style="63"/>
    <col min="513" max="513" width="5.7109375" style="63" customWidth="1"/>
    <col min="514" max="514" width="25.7109375" style="63" customWidth="1"/>
    <col min="515" max="515" width="24" style="63" customWidth="1"/>
    <col min="516" max="524" width="12.7109375" style="63" customWidth="1"/>
    <col min="525" max="768" width="9.140625" style="63"/>
    <col min="769" max="769" width="5.7109375" style="63" customWidth="1"/>
    <col min="770" max="770" width="25.7109375" style="63" customWidth="1"/>
    <col min="771" max="771" width="24" style="63" customWidth="1"/>
    <col min="772" max="780" width="12.7109375" style="63" customWidth="1"/>
    <col min="781" max="1024" width="9.140625" style="63"/>
    <col min="1025" max="1025" width="5.7109375" style="63" customWidth="1"/>
    <col min="1026" max="1026" width="25.7109375" style="63" customWidth="1"/>
    <col min="1027" max="1027" width="24" style="63" customWidth="1"/>
    <col min="1028" max="1036" width="12.7109375" style="63" customWidth="1"/>
    <col min="1037" max="1280" width="9.140625" style="63"/>
    <col min="1281" max="1281" width="5.7109375" style="63" customWidth="1"/>
    <col min="1282" max="1282" width="25.7109375" style="63" customWidth="1"/>
    <col min="1283" max="1283" width="24" style="63" customWidth="1"/>
    <col min="1284" max="1292" width="12.7109375" style="63" customWidth="1"/>
    <col min="1293" max="1536" width="9.140625" style="63"/>
    <col min="1537" max="1537" width="5.7109375" style="63" customWidth="1"/>
    <col min="1538" max="1538" width="25.7109375" style="63" customWidth="1"/>
    <col min="1539" max="1539" width="24" style="63" customWidth="1"/>
    <col min="1540" max="1548" width="12.7109375" style="63" customWidth="1"/>
    <col min="1549" max="1792" width="9.140625" style="63"/>
    <col min="1793" max="1793" width="5.7109375" style="63" customWidth="1"/>
    <col min="1794" max="1794" width="25.7109375" style="63" customWidth="1"/>
    <col min="1795" max="1795" width="24" style="63" customWidth="1"/>
    <col min="1796" max="1804" width="12.7109375" style="63" customWidth="1"/>
    <col min="1805" max="2048" width="9.140625" style="63"/>
    <col min="2049" max="2049" width="5.7109375" style="63" customWidth="1"/>
    <col min="2050" max="2050" width="25.7109375" style="63" customWidth="1"/>
    <col min="2051" max="2051" width="24" style="63" customWidth="1"/>
    <col min="2052" max="2060" width="12.7109375" style="63" customWidth="1"/>
    <col min="2061" max="2304" width="9.140625" style="63"/>
    <col min="2305" max="2305" width="5.7109375" style="63" customWidth="1"/>
    <col min="2306" max="2306" width="25.7109375" style="63" customWidth="1"/>
    <col min="2307" max="2307" width="24" style="63" customWidth="1"/>
    <col min="2308" max="2316" width="12.7109375" style="63" customWidth="1"/>
    <col min="2317" max="2560" width="9.140625" style="63"/>
    <col min="2561" max="2561" width="5.7109375" style="63" customWidth="1"/>
    <col min="2562" max="2562" width="25.7109375" style="63" customWidth="1"/>
    <col min="2563" max="2563" width="24" style="63" customWidth="1"/>
    <col min="2564" max="2572" width="12.7109375" style="63" customWidth="1"/>
    <col min="2573" max="2816" width="9.140625" style="63"/>
    <col min="2817" max="2817" width="5.7109375" style="63" customWidth="1"/>
    <col min="2818" max="2818" width="25.7109375" style="63" customWidth="1"/>
    <col min="2819" max="2819" width="24" style="63" customWidth="1"/>
    <col min="2820" max="2828" width="12.7109375" style="63" customWidth="1"/>
    <col min="2829" max="3072" width="9.140625" style="63"/>
    <col min="3073" max="3073" width="5.7109375" style="63" customWidth="1"/>
    <col min="3074" max="3074" width="25.7109375" style="63" customWidth="1"/>
    <col min="3075" max="3075" width="24" style="63" customWidth="1"/>
    <col min="3076" max="3084" width="12.7109375" style="63" customWidth="1"/>
    <col min="3085" max="3328" width="9.140625" style="63"/>
    <col min="3329" max="3329" width="5.7109375" style="63" customWidth="1"/>
    <col min="3330" max="3330" width="25.7109375" style="63" customWidth="1"/>
    <col min="3331" max="3331" width="24" style="63" customWidth="1"/>
    <col min="3332" max="3340" width="12.7109375" style="63" customWidth="1"/>
    <col min="3341" max="3584" width="9.140625" style="63"/>
    <col min="3585" max="3585" width="5.7109375" style="63" customWidth="1"/>
    <col min="3586" max="3586" width="25.7109375" style="63" customWidth="1"/>
    <col min="3587" max="3587" width="24" style="63" customWidth="1"/>
    <col min="3588" max="3596" width="12.7109375" style="63" customWidth="1"/>
    <col min="3597" max="3840" width="9.140625" style="63"/>
    <col min="3841" max="3841" width="5.7109375" style="63" customWidth="1"/>
    <col min="3842" max="3842" width="25.7109375" style="63" customWidth="1"/>
    <col min="3843" max="3843" width="24" style="63" customWidth="1"/>
    <col min="3844" max="3852" width="12.7109375" style="63" customWidth="1"/>
    <col min="3853" max="4096" width="9.140625" style="63"/>
    <col min="4097" max="4097" width="5.7109375" style="63" customWidth="1"/>
    <col min="4098" max="4098" width="25.7109375" style="63" customWidth="1"/>
    <col min="4099" max="4099" width="24" style="63" customWidth="1"/>
    <col min="4100" max="4108" width="12.7109375" style="63" customWidth="1"/>
    <col min="4109" max="4352" width="9.140625" style="63"/>
    <col min="4353" max="4353" width="5.7109375" style="63" customWidth="1"/>
    <col min="4354" max="4354" width="25.7109375" style="63" customWidth="1"/>
    <col min="4355" max="4355" width="24" style="63" customWidth="1"/>
    <col min="4356" max="4364" width="12.7109375" style="63" customWidth="1"/>
    <col min="4365" max="4608" width="9.140625" style="63"/>
    <col min="4609" max="4609" width="5.7109375" style="63" customWidth="1"/>
    <col min="4610" max="4610" width="25.7109375" style="63" customWidth="1"/>
    <col min="4611" max="4611" width="24" style="63" customWidth="1"/>
    <col min="4612" max="4620" width="12.7109375" style="63" customWidth="1"/>
    <col min="4621" max="4864" width="9.140625" style="63"/>
    <col min="4865" max="4865" width="5.7109375" style="63" customWidth="1"/>
    <col min="4866" max="4866" width="25.7109375" style="63" customWidth="1"/>
    <col min="4867" max="4867" width="24" style="63" customWidth="1"/>
    <col min="4868" max="4876" width="12.7109375" style="63" customWidth="1"/>
    <col min="4877" max="5120" width="9.140625" style="63"/>
    <col min="5121" max="5121" width="5.7109375" style="63" customWidth="1"/>
    <col min="5122" max="5122" width="25.7109375" style="63" customWidth="1"/>
    <col min="5123" max="5123" width="24" style="63" customWidth="1"/>
    <col min="5124" max="5132" width="12.7109375" style="63" customWidth="1"/>
    <col min="5133" max="5376" width="9.140625" style="63"/>
    <col min="5377" max="5377" width="5.7109375" style="63" customWidth="1"/>
    <col min="5378" max="5378" width="25.7109375" style="63" customWidth="1"/>
    <col min="5379" max="5379" width="24" style="63" customWidth="1"/>
    <col min="5380" max="5388" width="12.7109375" style="63" customWidth="1"/>
    <col min="5389" max="5632" width="9.140625" style="63"/>
    <col min="5633" max="5633" width="5.7109375" style="63" customWidth="1"/>
    <col min="5634" max="5634" width="25.7109375" style="63" customWidth="1"/>
    <col min="5635" max="5635" width="24" style="63" customWidth="1"/>
    <col min="5636" max="5644" width="12.7109375" style="63" customWidth="1"/>
    <col min="5645" max="5888" width="9.140625" style="63"/>
    <col min="5889" max="5889" width="5.7109375" style="63" customWidth="1"/>
    <col min="5890" max="5890" width="25.7109375" style="63" customWidth="1"/>
    <col min="5891" max="5891" width="24" style="63" customWidth="1"/>
    <col min="5892" max="5900" width="12.7109375" style="63" customWidth="1"/>
    <col min="5901" max="6144" width="9.140625" style="63"/>
    <col min="6145" max="6145" width="5.7109375" style="63" customWidth="1"/>
    <col min="6146" max="6146" width="25.7109375" style="63" customWidth="1"/>
    <col min="6147" max="6147" width="24" style="63" customWidth="1"/>
    <col min="6148" max="6156" width="12.7109375" style="63" customWidth="1"/>
    <col min="6157" max="6400" width="9.140625" style="63"/>
    <col min="6401" max="6401" width="5.7109375" style="63" customWidth="1"/>
    <col min="6402" max="6402" width="25.7109375" style="63" customWidth="1"/>
    <col min="6403" max="6403" width="24" style="63" customWidth="1"/>
    <col min="6404" max="6412" width="12.7109375" style="63" customWidth="1"/>
    <col min="6413" max="6656" width="9.140625" style="63"/>
    <col min="6657" max="6657" width="5.7109375" style="63" customWidth="1"/>
    <col min="6658" max="6658" width="25.7109375" style="63" customWidth="1"/>
    <col min="6659" max="6659" width="24" style="63" customWidth="1"/>
    <col min="6660" max="6668" width="12.7109375" style="63" customWidth="1"/>
    <col min="6669" max="6912" width="9.140625" style="63"/>
    <col min="6913" max="6913" width="5.7109375" style="63" customWidth="1"/>
    <col min="6914" max="6914" width="25.7109375" style="63" customWidth="1"/>
    <col min="6915" max="6915" width="24" style="63" customWidth="1"/>
    <col min="6916" max="6924" width="12.7109375" style="63" customWidth="1"/>
    <col min="6925" max="7168" width="9.140625" style="63"/>
    <col min="7169" max="7169" width="5.7109375" style="63" customWidth="1"/>
    <col min="7170" max="7170" width="25.7109375" style="63" customWidth="1"/>
    <col min="7171" max="7171" width="24" style="63" customWidth="1"/>
    <col min="7172" max="7180" width="12.7109375" style="63" customWidth="1"/>
    <col min="7181" max="7424" width="9.140625" style="63"/>
    <col min="7425" max="7425" width="5.7109375" style="63" customWidth="1"/>
    <col min="7426" max="7426" width="25.7109375" style="63" customWidth="1"/>
    <col min="7427" max="7427" width="24" style="63" customWidth="1"/>
    <col min="7428" max="7436" width="12.7109375" style="63" customWidth="1"/>
    <col min="7437" max="7680" width="9.140625" style="63"/>
    <col min="7681" max="7681" width="5.7109375" style="63" customWidth="1"/>
    <col min="7682" max="7682" width="25.7109375" style="63" customWidth="1"/>
    <col min="7683" max="7683" width="24" style="63" customWidth="1"/>
    <col min="7684" max="7692" width="12.7109375" style="63" customWidth="1"/>
    <col min="7693" max="7936" width="9.140625" style="63"/>
    <col min="7937" max="7937" width="5.7109375" style="63" customWidth="1"/>
    <col min="7938" max="7938" width="25.7109375" style="63" customWidth="1"/>
    <col min="7939" max="7939" width="24" style="63" customWidth="1"/>
    <col min="7940" max="7948" width="12.7109375" style="63" customWidth="1"/>
    <col min="7949" max="8192" width="9.140625" style="63"/>
    <col min="8193" max="8193" width="5.7109375" style="63" customWidth="1"/>
    <col min="8194" max="8194" width="25.7109375" style="63" customWidth="1"/>
    <col min="8195" max="8195" width="24" style="63" customWidth="1"/>
    <col min="8196" max="8204" width="12.7109375" style="63" customWidth="1"/>
    <col min="8205" max="8448" width="9.140625" style="63"/>
    <col min="8449" max="8449" width="5.7109375" style="63" customWidth="1"/>
    <col min="8450" max="8450" width="25.7109375" style="63" customWidth="1"/>
    <col min="8451" max="8451" width="24" style="63" customWidth="1"/>
    <col min="8452" max="8460" width="12.7109375" style="63" customWidth="1"/>
    <col min="8461" max="8704" width="9.140625" style="63"/>
    <col min="8705" max="8705" width="5.7109375" style="63" customWidth="1"/>
    <col min="8706" max="8706" width="25.7109375" style="63" customWidth="1"/>
    <col min="8707" max="8707" width="24" style="63" customWidth="1"/>
    <col min="8708" max="8716" width="12.7109375" style="63" customWidth="1"/>
    <col min="8717" max="8960" width="9.140625" style="63"/>
    <col min="8961" max="8961" width="5.7109375" style="63" customWidth="1"/>
    <col min="8962" max="8962" width="25.7109375" style="63" customWidth="1"/>
    <col min="8963" max="8963" width="24" style="63" customWidth="1"/>
    <col min="8964" max="8972" width="12.7109375" style="63" customWidth="1"/>
    <col min="8973" max="9216" width="9.140625" style="63"/>
    <col min="9217" max="9217" width="5.7109375" style="63" customWidth="1"/>
    <col min="9218" max="9218" width="25.7109375" style="63" customWidth="1"/>
    <col min="9219" max="9219" width="24" style="63" customWidth="1"/>
    <col min="9220" max="9228" width="12.7109375" style="63" customWidth="1"/>
    <col min="9229" max="9472" width="9.140625" style="63"/>
    <col min="9473" max="9473" width="5.7109375" style="63" customWidth="1"/>
    <col min="9474" max="9474" width="25.7109375" style="63" customWidth="1"/>
    <col min="9475" max="9475" width="24" style="63" customWidth="1"/>
    <col min="9476" max="9484" width="12.7109375" style="63" customWidth="1"/>
    <col min="9485" max="9728" width="9.140625" style="63"/>
    <col min="9729" max="9729" width="5.7109375" style="63" customWidth="1"/>
    <col min="9730" max="9730" width="25.7109375" style="63" customWidth="1"/>
    <col min="9731" max="9731" width="24" style="63" customWidth="1"/>
    <col min="9732" max="9740" width="12.7109375" style="63" customWidth="1"/>
    <col min="9741" max="9984" width="9.140625" style="63"/>
    <col min="9985" max="9985" width="5.7109375" style="63" customWidth="1"/>
    <col min="9986" max="9986" width="25.7109375" style="63" customWidth="1"/>
    <col min="9987" max="9987" width="24" style="63" customWidth="1"/>
    <col min="9988" max="9996" width="12.7109375" style="63" customWidth="1"/>
    <col min="9997" max="10240" width="9.140625" style="63"/>
    <col min="10241" max="10241" width="5.7109375" style="63" customWidth="1"/>
    <col min="10242" max="10242" width="25.7109375" style="63" customWidth="1"/>
    <col min="10243" max="10243" width="24" style="63" customWidth="1"/>
    <col min="10244" max="10252" width="12.7109375" style="63" customWidth="1"/>
    <col min="10253" max="10496" width="9.140625" style="63"/>
    <col min="10497" max="10497" width="5.7109375" style="63" customWidth="1"/>
    <col min="10498" max="10498" width="25.7109375" style="63" customWidth="1"/>
    <col min="10499" max="10499" width="24" style="63" customWidth="1"/>
    <col min="10500" max="10508" width="12.7109375" style="63" customWidth="1"/>
    <col min="10509" max="10752" width="9.140625" style="63"/>
    <col min="10753" max="10753" width="5.7109375" style="63" customWidth="1"/>
    <col min="10754" max="10754" width="25.7109375" style="63" customWidth="1"/>
    <col min="10755" max="10755" width="24" style="63" customWidth="1"/>
    <col min="10756" max="10764" width="12.7109375" style="63" customWidth="1"/>
    <col min="10765" max="11008" width="9.140625" style="63"/>
    <col min="11009" max="11009" width="5.7109375" style="63" customWidth="1"/>
    <col min="11010" max="11010" width="25.7109375" style="63" customWidth="1"/>
    <col min="11011" max="11011" width="24" style="63" customWidth="1"/>
    <col min="11012" max="11020" width="12.7109375" style="63" customWidth="1"/>
    <col min="11021" max="11264" width="9.140625" style="63"/>
    <col min="11265" max="11265" width="5.7109375" style="63" customWidth="1"/>
    <col min="11266" max="11266" width="25.7109375" style="63" customWidth="1"/>
    <col min="11267" max="11267" width="24" style="63" customWidth="1"/>
    <col min="11268" max="11276" width="12.7109375" style="63" customWidth="1"/>
    <col min="11277" max="11520" width="9.140625" style="63"/>
    <col min="11521" max="11521" width="5.7109375" style="63" customWidth="1"/>
    <col min="11522" max="11522" width="25.7109375" style="63" customWidth="1"/>
    <col min="11523" max="11523" width="24" style="63" customWidth="1"/>
    <col min="11524" max="11532" width="12.7109375" style="63" customWidth="1"/>
    <col min="11533" max="11776" width="9.140625" style="63"/>
    <col min="11777" max="11777" width="5.7109375" style="63" customWidth="1"/>
    <col min="11778" max="11778" width="25.7109375" style="63" customWidth="1"/>
    <col min="11779" max="11779" width="24" style="63" customWidth="1"/>
    <col min="11780" max="11788" width="12.7109375" style="63" customWidth="1"/>
    <col min="11789" max="12032" width="9.140625" style="63"/>
    <col min="12033" max="12033" width="5.7109375" style="63" customWidth="1"/>
    <col min="12034" max="12034" width="25.7109375" style="63" customWidth="1"/>
    <col min="12035" max="12035" width="24" style="63" customWidth="1"/>
    <col min="12036" max="12044" width="12.7109375" style="63" customWidth="1"/>
    <col min="12045" max="12288" width="9.140625" style="63"/>
    <col min="12289" max="12289" width="5.7109375" style="63" customWidth="1"/>
    <col min="12290" max="12290" width="25.7109375" style="63" customWidth="1"/>
    <col min="12291" max="12291" width="24" style="63" customWidth="1"/>
    <col min="12292" max="12300" width="12.7109375" style="63" customWidth="1"/>
    <col min="12301" max="12544" width="9.140625" style="63"/>
    <col min="12545" max="12545" width="5.7109375" style="63" customWidth="1"/>
    <col min="12546" max="12546" width="25.7109375" style="63" customWidth="1"/>
    <col min="12547" max="12547" width="24" style="63" customWidth="1"/>
    <col min="12548" max="12556" width="12.7109375" style="63" customWidth="1"/>
    <col min="12557" max="12800" width="9.140625" style="63"/>
    <col min="12801" max="12801" width="5.7109375" style="63" customWidth="1"/>
    <col min="12802" max="12802" width="25.7109375" style="63" customWidth="1"/>
    <col min="12803" max="12803" width="24" style="63" customWidth="1"/>
    <col min="12804" max="12812" width="12.7109375" style="63" customWidth="1"/>
    <col min="12813" max="13056" width="9.140625" style="63"/>
    <col min="13057" max="13057" width="5.7109375" style="63" customWidth="1"/>
    <col min="13058" max="13058" width="25.7109375" style="63" customWidth="1"/>
    <col min="13059" max="13059" width="24" style="63" customWidth="1"/>
    <col min="13060" max="13068" width="12.7109375" style="63" customWidth="1"/>
    <col min="13069" max="13312" width="9.140625" style="63"/>
    <col min="13313" max="13313" width="5.7109375" style="63" customWidth="1"/>
    <col min="13314" max="13314" width="25.7109375" style="63" customWidth="1"/>
    <col min="13315" max="13315" width="24" style="63" customWidth="1"/>
    <col min="13316" max="13324" width="12.7109375" style="63" customWidth="1"/>
    <col min="13325" max="13568" width="9.140625" style="63"/>
    <col min="13569" max="13569" width="5.7109375" style="63" customWidth="1"/>
    <col min="13570" max="13570" width="25.7109375" style="63" customWidth="1"/>
    <col min="13571" max="13571" width="24" style="63" customWidth="1"/>
    <col min="13572" max="13580" width="12.7109375" style="63" customWidth="1"/>
    <col min="13581" max="13824" width="9.140625" style="63"/>
    <col min="13825" max="13825" width="5.7109375" style="63" customWidth="1"/>
    <col min="13826" max="13826" width="25.7109375" style="63" customWidth="1"/>
    <col min="13827" max="13827" width="24" style="63" customWidth="1"/>
    <col min="13828" max="13836" width="12.7109375" style="63" customWidth="1"/>
    <col min="13837" max="14080" width="9.140625" style="63"/>
    <col min="14081" max="14081" width="5.7109375" style="63" customWidth="1"/>
    <col min="14082" max="14082" width="25.7109375" style="63" customWidth="1"/>
    <col min="14083" max="14083" width="24" style="63" customWidth="1"/>
    <col min="14084" max="14092" width="12.7109375" style="63" customWidth="1"/>
    <col min="14093" max="14336" width="9.140625" style="63"/>
    <col min="14337" max="14337" width="5.7109375" style="63" customWidth="1"/>
    <col min="14338" max="14338" width="25.7109375" style="63" customWidth="1"/>
    <col min="14339" max="14339" width="24" style="63" customWidth="1"/>
    <col min="14340" max="14348" width="12.7109375" style="63" customWidth="1"/>
    <col min="14349" max="14592" width="9.140625" style="63"/>
    <col min="14593" max="14593" width="5.7109375" style="63" customWidth="1"/>
    <col min="14594" max="14594" width="25.7109375" style="63" customWidth="1"/>
    <col min="14595" max="14595" width="24" style="63" customWidth="1"/>
    <col min="14596" max="14604" width="12.7109375" style="63" customWidth="1"/>
    <col min="14605" max="14848" width="9.140625" style="63"/>
    <col min="14849" max="14849" width="5.7109375" style="63" customWidth="1"/>
    <col min="14850" max="14850" width="25.7109375" style="63" customWidth="1"/>
    <col min="14851" max="14851" width="24" style="63" customWidth="1"/>
    <col min="14852" max="14860" width="12.7109375" style="63" customWidth="1"/>
    <col min="14861" max="15104" width="9.140625" style="63"/>
    <col min="15105" max="15105" width="5.7109375" style="63" customWidth="1"/>
    <col min="15106" max="15106" width="25.7109375" style="63" customWidth="1"/>
    <col min="15107" max="15107" width="24" style="63" customWidth="1"/>
    <col min="15108" max="15116" width="12.7109375" style="63" customWidth="1"/>
    <col min="15117" max="15360" width="9.140625" style="63"/>
    <col min="15361" max="15361" width="5.7109375" style="63" customWidth="1"/>
    <col min="15362" max="15362" width="25.7109375" style="63" customWidth="1"/>
    <col min="15363" max="15363" width="24" style="63" customWidth="1"/>
    <col min="15364" max="15372" width="12.7109375" style="63" customWidth="1"/>
    <col min="15373" max="15616" width="9.140625" style="63"/>
    <col min="15617" max="15617" width="5.7109375" style="63" customWidth="1"/>
    <col min="15618" max="15618" width="25.7109375" style="63" customWidth="1"/>
    <col min="15619" max="15619" width="24" style="63" customWidth="1"/>
    <col min="15620" max="15628" width="12.7109375" style="63" customWidth="1"/>
    <col min="15629" max="15872" width="9.140625" style="63"/>
    <col min="15873" max="15873" width="5.7109375" style="63" customWidth="1"/>
    <col min="15874" max="15874" width="25.7109375" style="63" customWidth="1"/>
    <col min="15875" max="15875" width="24" style="63" customWidth="1"/>
    <col min="15876" max="15884" width="12.7109375" style="63" customWidth="1"/>
    <col min="15885" max="16128" width="9.140625" style="63"/>
    <col min="16129" max="16129" width="5.7109375" style="63" customWidth="1"/>
    <col min="16130" max="16130" width="25.7109375" style="63" customWidth="1"/>
    <col min="16131" max="16131" width="24" style="63" customWidth="1"/>
    <col min="16132" max="16140" width="12.7109375" style="63" customWidth="1"/>
    <col min="16141" max="16384" width="9.140625" style="63"/>
  </cols>
  <sheetData>
    <row r="1" spans="1:12" ht="15.75" x14ac:dyDescent="0.25">
      <c r="A1" s="217" t="s">
        <v>1114</v>
      </c>
      <c r="B1" s="62"/>
    </row>
    <row r="2" spans="1:12" x14ac:dyDescent="0.25">
      <c r="A2" s="91" t="s">
        <v>315</v>
      </c>
      <c r="B2" s="91"/>
    </row>
    <row r="3" spans="1:12" s="546" customFormat="1" ht="15.75" x14ac:dyDescent="0.25">
      <c r="A3" s="426" t="s">
        <v>1115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</row>
    <row r="4" spans="1:12" ht="15.75" x14ac:dyDescent="0.25">
      <c r="A4" s="160"/>
      <c r="B4" s="160"/>
      <c r="C4" s="160"/>
      <c r="D4" s="160"/>
      <c r="E4" s="160"/>
      <c r="F4" s="427" t="str">
        <f>'1'!$E$5</f>
        <v>KABUPATEN</v>
      </c>
      <c r="G4" s="428" t="str">
        <f>'1'!$F$5</f>
        <v>BELITUNG TIMUR</v>
      </c>
      <c r="H4" s="426"/>
      <c r="I4" s="426"/>
      <c r="J4" s="428"/>
      <c r="K4" s="426"/>
      <c r="L4" s="426"/>
    </row>
    <row r="5" spans="1:12" ht="15.75" x14ac:dyDescent="0.25">
      <c r="A5" s="160"/>
      <c r="B5" s="160"/>
      <c r="C5" s="160"/>
      <c r="D5" s="160"/>
      <c r="E5" s="160"/>
      <c r="F5" s="427" t="str">
        <f>'1'!$E$6</f>
        <v>TAHUN</v>
      </c>
      <c r="G5" s="428">
        <f>'1'!$F$6</f>
        <v>2023</v>
      </c>
      <c r="H5" s="160"/>
      <c r="I5" s="426"/>
      <c r="J5" s="428"/>
      <c r="K5" s="426"/>
      <c r="L5" s="426"/>
    </row>
    <row r="6" spans="1:12" ht="15.75" thickBot="1" x14ac:dyDescent="0.3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</row>
    <row r="7" spans="1:12" ht="15" customHeight="1" x14ac:dyDescent="0.25">
      <c r="A7" s="1164" t="s">
        <v>2</v>
      </c>
      <c r="B7" s="1164" t="s">
        <v>253</v>
      </c>
      <c r="C7" s="1164" t="s">
        <v>407</v>
      </c>
      <c r="D7" s="1166" t="s">
        <v>845</v>
      </c>
      <c r="E7" s="1167"/>
      <c r="F7" s="1167"/>
      <c r="G7" s="1167"/>
      <c r="H7" s="1167"/>
      <c r="I7" s="1167"/>
      <c r="J7" s="1167"/>
      <c r="K7" s="1167"/>
      <c r="L7" s="1168"/>
    </row>
    <row r="8" spans="1:12" ht="28.5" customHeight="1" x14ac:dyDescent="0.25">
      <c r="A8" s="1164"/>
      <c r="B8" s="1164"/>
      <c r="C8" s="1164"/>
      <c r="D8" s="1239" t="s">
        <v>1116</v>
      </c>
      <c r="E8" s="1239"/>
      <c r="F8" s="1239"/>
      <c r="G8" s="1239" t="s">
        <v>1117</v>
      </c>
      <c r="H8" s="1239"/>
      <c r="I8" s="1239"/>
      <c r="J8" s="1239" t="s">
        <v>255</v>
      </c>
      <c r="K8" s="1239"/>
      <c r="L8" s="1239"/>
    </row>
    <row r="9" spans="1:12" ht="18" customHeight="1" x14ac:dyDescent="0.25">
      <c r="A9" s="1165"/>
      <c r="B9" s="1165"/>
      <c r="C9" s="1165"/>
      <c r="D9" s="596" t="s">
        <v>1118</v>
      </c>
      <c r="E9" s="596" t="s">
        <v>1119</v>
      </c>
      <c r="F9" s="596" t="s">
        <v>481</v>
      </c>
      <c r="G9" s="596" t="s">
        <v>1118</v>
      </c>
      <c r="H9" s="596" t="s">
        <v>1119</v>
      </c>
      <c r="I9" s="596" t="s">
        <v>481</v>
      </c>
      <c r="J9" s="596" t="s">
        <v>1118</v>
      </c>
      <c r="K9" s="596" t="s">
        <v>1119</v>
      </c>
      <c r="L9" s="596" t="s">
        <v>481</v>
      </c>
    </row>
    <row r="10" spans="1:12" s="747" customFormat="1" ht="12" x14ac:dyDescent="0.25">
      <c r="A10" s="745">
        <v>1</v>
      </c>
      <c r="B10" s="745">
        <v>2</v>
      </c>
      <c r="C10" s="745">
        <v>3</v>
      </c>
      <c r="D10" s="745">
        <v>4</v>
      </c>
      <c r="E10" s="745">
        <v>5</v>
      </c>
      <c r="F10" s="745">
        <v>6</v>
      </c>
      <c r="G10" s="745">
        <v>7</v>
      </c>
      <c r="H10" s="745">
        <v>8</v>
      </c>
      <c r="I10" s="745">
        <v>9</v>
      </c>
      <c r="J10" s="745">
        <v>10</v>
      </c>
      <c r="K10" s="745">
        <v>11</v>
      </c>
      <c r="L10" s="745">
        <v>12</v>
      </c>
    </row>
    <row r="11" spans="1:12" x14ac:dyDescent="0.25">
      <c r="A11" s="725">
        <v>1</v>
      </c>
      <c r="B11" s="93" t="str">
        <f>'9'!B9</f>
        <v>Manggar</v>
      </c>
      <c r="C11" s="93" t="str">
        <f>'9'!C9</f>
        <v>Manggar</v>
      </c>
      <c r="D11" s="310">
        <v>0</v>
      </c>
      <c r="E11" s="247">
        <v>0</v>
      </c>
      <c r="F11" s="247">
        <f>SUM(D11:E11)</f>
        <v>0</v>
      </c>
      <c r="G11" s="247">
        <v>0</v>
      </c>
      <c r="H11" s="229">
        <v>2</v>
      </c>
      <c r="I11" s="247">
        <f t="shared" ref="I11:I17" si="0">SUM(G11:H11)</f>
        <v>2</v>
      </c>
      <c r="J11" s="247">
        <f>SUM(D11,G11)</f>
        <v>0</v>
      </c>
      <c r="K11" s="247">
        <f>SUM(E11,H11)</f>
        <v>2</v>
      </c>
      <c r="L11" s="247">
        <f>SUM(J11:K11)</f>
        <v>2</v>
      </c>
    </row>
    <row r="12" spans="1:12" x14ac:dyDescent="0.25">
      <c r="A12" s="724">
        <v>2</v>
      </c>
      <c r="B12" s="93" t="str">
        <f>'9'!B10</f>
        <v>Damar</v>
      </c>
      <c r="C12" s="93" t="str">
        <f>'9'!C10</f>
        <v>Mengkubang</v>
      </c>
      <c r="D12" s="311">
        <v>0</v>
      </c>
      <c r="E12" s="229">
        <v>0</v>
      </c>
      <c r="F12" s="229">
        <f t="shared" ref="F12:F17" si="1">SUM(D12:E12)</f>
        <v>0</v>
      </c>
      <c r="G12" s="229">
        <v>0</v>
      </c>
      <c r="H12" s="229">
        <v>0</v>
      </c>
      <c r="I12" s="229">
        <f t="shared" si="0"/>
        <v>0</v>
      </c>
      <c r="J12" s="229">
        <f>SUM(D12,G12)</f>
        <v>0</v>
      </c>
      <c r="K12" s="229">
        <f t="shared" ref="K12:K17" si="2">SUM(E12,H12)</f>
        <v>0</v>
      </c>
      <c r="L12" s="229">
        <f t="shared" ref="L12:L17" si="3">SUM(J12:K12)</f>
        <v>0</v>
      </c>
    </row>
    <row r="13" spans="1:12" x14ac:dyDescent="0.25">
      <c r="A13" s="724">
        <v>3</v>
      </c>
      <c r="B13" s="93" t="str">
        <f>'9'!B11</f>
        <v>Kelapa Kampit</v>
      </c>
      <c r="C13" s="93" t="str">
        <f>'9'!C11</f>
        <v>Kelapa Kampit</v>
      </c>
      <c r="D13" s="311">
        <v>0</v>
      </c>
      <c r="E13" s="229">
        <v>0</v>
      </c>
      <c r="F13" s="229">
        <f t="shared" si="1"/>
        <v>0</v>
      </c>
      <c r="G13" s="229">
        <v>0</v>
      </c>
      <c r="H13" s="229">
        <v>0</v>
      </c>
      <c r="I13" s="229">
        <f t="shared" si="0"/>
        <v>0</v>
      </c>
      <c r="J13" s="229">
        <f t="shared" ref="J13:J17" si="4">SUM(D13,G13)</f>
        <v>0</v>
      </c>
      <c r="K13" s="229">
        <f t="shared" si="2"/>
        <v>0</v>
      </c>
      <c r="L13" s="229">
        <f t="shared" si="3"/>
        <v>0</v>
      </c>
    </row>
    <row r="14" spans="1:12" x14ac:dyDescent="0.25">
      <c r="A14" s="724">
        <v>4</v>
      </c>
      <c r="B14" s="93" t="str">
        <f>'9'!B12</f>
        <v>Gantung</v>
      </c>
      <c r="C14" s="93" t="str">
        <f>'9'!C12</f>
        <v>Gantung</v>
      </c>
      <c r="D14" s="311">
        <v>0</v>
      </c>
      <c r="E14" s="229">
        <v>0</v>
      </c>
      <c r="F14" s="229">
        <f t="shared" si="1"/>
        <v>0</v>
      </c>
      <c r="G14" s="229">
        <v>0</v>
      </c>
      <c r="H14" s="229">
        <v>0</v>
      </c>
      <c r="I14" s="229">
        <f t="shared" si="0"/>
        <v>0</v>
      </c>
      <c r="J14" s="229">
        <f t="shared" si="4"/>
        <v>0</v>
      </c>
      <c r="K14" s="229">
        <f t="shared" si="2"/>
        <v>0</v>
      </c>
      <c r="L14" s="229">
        <f t="shared" si="3"/>
        <v>0</v>
      </c>
    </row>
    <row r="15" spans="1:12" x14ac:dyDescent="0.25">
      <c r="A15" s="724">
        <v>5</v>
      </c>
      <c r="B15" s="93" t="str">
        <f>'9'!B13</f>
        <v>Simpang Renggiang</v>
      </c>
      <c r="C15" s="93" t="str">
        <f>'9'!C13</f>
        <v>Renggiang</v>
      </c>
      <c r="D15" s="311">
        <v>0</v>
      </c>
      <c r="E15" s="229">
        <v>0</v>
      </c>
      <c r="F15" s="229">
        <f t="shared" si="1"/>
        <v>0</v>
      </c>
      <c r="G15" s="229">
        <v>0</v>
      </c>
      <c r="H15" s="229">
        <v>0</v>
      </c>
      <c r="I15" s="229">
        <f t="shared" si="0"/>
        <v>0</v>
      </c>
      <c r="J15" s="229">
        <f t="shared" si="4"/>
        <v>0</v>
      </c>
      <c r="K15" s="229">
        <f>SUM(E15,H15)</f>
        <v>0</v>
      </c>
      <c r="L15" s="229">
        <f t="shared" si="3"/>
        <v>0</v>
      </c>
    </row>
    <row r="16" spans="1:12" x14ac:dyDescent="0.25">
      <c r="A16" s="724">
        <v>6</v>
      </c>
      <c r="B16" s="93" t="str">
        <f>'9'!B14</f>
        <v>Simpang Pesak</v>
      </c>
      <c r="C16" s="93" t="str">
        <f>'9'!C14</f>
        <v>Simpang Pesak</v>
      </c>
      <c r="D16" s="311">
        <v>0</v>
      </c>
      <c r="E16" s="229">
        <v>0</v>
      </c>
      <c r="F16" s="229">
        <f t="shared" si="1"/>
        <v>0</v>
      </c>
      <c r="G16" s="229">
        <v>0</v>
      </c>
      <c r="H16" s="229">
        <v>1</v>
      </c>
      <c r="I16" s="229">
        <f t="shared" si="0"/>
        <v>1</v>
      </c>
      <c r="J16" s="229">
        <f t="shared" si="4"/>
        <v>0</v>
      </c>
      <c r="K16" s="229">
        <f t="shared" si="2"/>
        <v>1</v>
      </c>
      <c r="L16" s="229">
        <f t="shared" si="3"/>
        <v>1</v>
      </c>
    </row>
    <row r="17" spans="1:12" x14ac:dyDescent="0.25">
      <c r="A17" s="724">
        <v>7</v>
      </c>
      <c r="B17" s="93" t="str">
        <f>'9'!B15</f>
        <v>Dendang</v>
      </c>
      <c r="C17" s="93" t="str">
        <f>'9'!C15</f>
        <v>Dendang</v>
      </c>
      <c r="D17" s="311">
        <v>0</v>
      </c>
      <c r="E17" s="229">
        <v>0</v>
      </c>
      <c r="F17" s="229">
        <f t="shared" si="1"/>
        <v>0</v>
      </c>
      <c r="G17" s="229">
        <v>0</v>
      </c>
      <c r="H17" s="229">
        <v>2</v>
      </c>
      <c r="I17" s="229">
        <f t="shared" si="0"/>
        <v>2</v>
      </c>
      <c r="J17" s="229">
        <f t="shared" si="4"/>
        <v>0</v>
      </c>
      <c r="K17" s="229">
        <f t="shared" si="2"/>
        <v>2</v>
      </c>
      <c r="L17" s="229">
        <f t="shared" si="3"/>
        <v>2</v>
      </c>
    </row>
    <row r="18" spans="1:12" x14ac:dyDescent="0.25">
      <c r="A18" s="395"/>
      <c r="B18" s="65"/>
      <c r="C18" s="65"/>
      <c r="D18" s="311"/>
      <c r="E18" s="311"/>
      <c r="F18" s="311"/>
      <c r="G18" s="248"/>
      <c r="H18" s="229"/>
      <c r="I18" s="248"/>
      <c r="J18" s="248"/>
      <c r="K18" s="229"/>
      <c r="L18" s="248"/>
    </row>
    <row r="19" spans="1:12" ht="20.100000000000001" customHeight="1" x14ac:dyDescent="0.25">
      <c r="A19" s="96" t="s">
        <v>476</v>
      </c>
      <c r="B19" s="403"/>
      <c r="C19" s="315"/>
      <c r="D19" s="997">
        <f t="shared" ref="D19:L19" si="5">SUM(D11:D18)</f>
        <v>0</v>
      </c>
      <c r="E19" s="997">
        <f t="shared" si="5"/>
        <v>0</v>
      </c>
      <c r="F19" s="997">
        <f t="shared" si="5"/>
        <v>0</v>
      </c>
      <c r="G19" s="997">
        <f t="shared" si="5"/>
        <v>0</v>
      </c>
      <c r="H19" s="997">
        <f t="shared" si="5"/>
        <v>5</v>
      </c>
      <c r="I19" s="997">
        <f t="shared" si="5"/>
        <v>5</v>
      </c>
      <c r="J19" s="997">
        <f t="shared" si="5"/>
        <v>0</v>
      </c>
      <c r="K19" s="997">
        <f t="shared" si="5"/>
        <v>5</v>
      </c>
      <c r="L19" s="997">
        <f t="shared" si="5"/>
        <v>5</v>
      </c>
    </row>
    <row r="20" spans="1:12" ht="17.25" customHeight="1" thickBot="1" x14ac:dyDescent="0.3">
      <c r="A20" s="251" t="s">
        <v>846</v>
      </c>
      <c r="B20" s="324"/>
      <c r="C20" s="324"/>
      <c r="D20" s="692"/>
      <c r="E20" s="693"/>
      <c r="F20" s="693"/>
      <c r="G20" s="694"/>
      <c r="H20" s="694"/>
      <c r="I20" s="694"/>
      <c r="J20" s="695"/>
      <c r="K20" s="696"/>
      <c r="L20" s="934">
        <f>IFERROR(L19/'2'!E28*10000,"N/A")</f>
        <v>0.38745273076684644</v>
      </c>
    </row>
    <row r="21" spans="1:12" x14ac:dyDescent="0.25">
      <c r="B21" s="62"/>
      <c r="C21" s="62"/>
      <c r="D21" s="318"/>
      <c r="E21" s="325"/>
      <c r="F21" s="318"/>
      <c r="G21" s="325"/>
      <c r="H21" s="318"/>
      <c r="I21" s="209"/>
      <c r="J21" s="325"/>
      <c r="K21" s="318"/>
      <c r="L21" s="209"/>
    </row>
    <row r="22" spans="1:12" x14ac:dyDescent="0.25">
      <c r="A22" s="544" t="s">
        <v>411</v>
      </c>
    </row>
    <row r="23" spans="1:12" x14ac:dyDescent="0.25">
      <c r="A23" s="63" t="s">
        <v>315</v>
      </c>
    </row>
  </sheetData>
  <mergeCells count="7">
    <mergeCell ref="A7:A9"/>
    <mergeCell ref="B7:B9"/>
    <mergeCell ref="C7:C9"/>
    <mergeCell ref="D7:L7"/>
    <mergeCell ref="D8:F8"/>
    <mergeCell ref="G8:I8"/>
    <mergeCell ref="J8:L8"/>
  </mergeCells>
  <printOptions horizontalCentered="1"/>
  <pageMargins left="1.1299999999999999" right="0.97" top="0.9" bottom="0.9" header="0" footer="0"/>
  <pageSetup paperSize="9" scale="73" orientation="landscape" horizontalDpi="300" verticalDpi="30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>
    <tabColor rgb="FF92D050"/>
    <pageSetUpPr fitToPage="1"/>
  </sheetPr>
  <dimension ref="A1:R27"/>
  <sheetViews>
    <sheetView zoomScaleNormal="100" workbookViewId="0">
      <selection activeCell="K17" sqref="K17"/>
    </sheetView>
  </sheetViews>
  <sheetFormatPr defaultColWidth="9.140625" defaultRowHeight="15" x14ac:dyDescent="0.25"/>
  <cols>
    <col min="1" max="1" width="5.7109375" style="63" customWidth="1"/>
    <col min="2" max="3" width="19.7109375" style="63" customWidth="1"/>
    <col min="4" max="4" width="15.5703125" style="63" customWidth="1"/>
    <col min="5" max="5" width="15.42578125" style="63" customWidth="1"/>
    <col min="6" max="6" width="11.28515625" style="63" customWidth="1"/>
    <col min="7" max="7" width="15" style="63" customWidth="1"/>
    <col min="8" max="8" width="16.85546875" style="63" customWidth="1"/>
    <col min="9" max="9" width="15.28515625" style="63" customWidth="1"/>
    <col min="10" max="256" width="9.140625" style="63"/>
    <col min="257" max="257" width="5.7109375" style="63" customWidth="1"/>
    <col min="258" max="259" width="19.7109375" style="63" customWidth="1"/>
    <col min="260" max="260" width="14.5703125" style="63" customWidth="1"/>
    <col min="261" max="261" width="14" style="63" customWidth="1"/>
    <col min="262" max="262" width="11.28515625" style="63" customWidth="1"/>
    <col min="263" max="263" width="15" style="63" customWidth="1"/>
    <col min="264" max="264" width="13.7109375" style="63" customWidth="1"/>
    <col min="265" max="265" width="15.28515625" style="63" customWidth="1"/>
    <col min="266" max="512" width="9.140625" style="63"/>
    <col min="513" max="513" width="5.7109375" style="63" customWidth="1"/>
    <col min="514" max="515" width="19.7109375" style="63" customWidth="1"/>
    <col min="516" max="516" width="14.5703125" style="63" customWidth="1"/>
    <col min="517" max="517" width="14" style="63" customWidth="1"/>
    <col min="518" max="518" width="11.28515625" style="63" customWidth="1"/>
    <col min="519" max="519" width="15" style="63" customWidth="1"/>
    <col min="520" max="520" width="13.7109375" style="63" customWidth="1"/>
    <col min="521" max="521" width="15.28515625" style="63" customWidth="1"/>
    <col min="522" max="768" width="9.140625" style="63"/>
    <col min="769" max="769" width="5.7109375" style="63" customWidth="1"/>
    <col min="770" max="771" width="19.7109375" style="63" customWidth="1"/>
    <col min="772" max="772" width="14.5703125" style="63" customWidth="1"/>
    <col min="773" max="773" width="14" style="63" customWidth="1"/>
    <col min="774" max="774" width="11.28515625" style="63" customWidth="1"/>
    <col min="775" max="775" width="15" style="63" customWidth="1"/>
    <col min="776" max="776" width="13.7109375" style="63" customWidth="1"/>
    <col min="777" max="777" width="15.28515625" style="63" customWidth="1"/>
    <col min="778" max="1024" width="9.140625" style="63"/>
    <col min="1025" max="1025" width="5.7109375" style="63" customWidth="1"/>
    <col min="1026" max="1027" width="19.7109375" style="63" customWidth="1"/>
    <col min="1028" max="1028" width="14.5703125" style="63" customWidth="1"/>
    <col min="1029" max="1029" width="14" style="63" customWidth="1"/>
    <col min="1030" max="1030" width="11.28515625" style="63" customWidth="1"/>
    <col min="1031" max="1031" width="15" style="63" customWidth="1"/>
    <col min="1032" max="1032" width="13.7109375" style="63" customWidth="1"/>
    <col min="1033" max="1033" width="15.28515625" style="63" customWidth="1"/>
    <col min="1034" max="1280" width="9.140625" style="63"/>
    <col min="1281" max="1281" width="5.7109375" style="63" customWidth="1"/>
    <col min="1282" max="1283" width="19.7109375" style="63" customWidth="1"/>
    <col min="1284" max="1284" width="14.5703125" style="63" customWidth="1"/>
    <col min="1285" max="1285" width="14" style="63" customWidth="1"/>
    <col min="1286" max="1286" width="11.28515625" style="63" customWidth="1"/>
    <col min="1287" max="1287" width="15" style="63" customWidth="1"/>
    <col min="1288" max="1288" width="13.7109375" style="63" customWidth="1"/>
    <col min="1289" max="1289" width="15.28515625" style="63" customWidth="1"/>
    <col min="1290" max="1536" width="9.140625" style="63"/>
    <col min="1537" max="1537" width="5.7109375" style="63" customWidth="1"/>
    <col min="1538" max="1539" width="19.7109375" style="63" customWidth="1"/>
    <col min="1540" max="1540" width="14.5703125" style="63" customWidth="1"/>
    <col min="1541" max="1541" width="14" style="63" customWidth="1"/>
    <col min="1542" max="1542" width="11.28515625" style="63" customWidth="1"/>
    <col min="1543" max="1543" width="15" style="63" customWidth="1"/>
    <col min="1544" max="1544" width="13.7109375" style="63" customWidth="1"/>
    <col min="1545" max="1545" width="15.28515625" style="63" customWidth="1"/>
    <col min="1546" max="1792" width="9.140625" style="63"/>
    <col min="1793" max="1793" width="5.7109375" style="63" customWidth="1"/>
    <col min="1794" max="1795" width="19.7109375" style="63" customWidth="1"/>
    <col min="1796" max="1796" width="14.5703125" style="63" customWidth="1"/>
    <col min="1797" max="1797" width="14" style="63" customWidth="1"/>
    <col min="1798" max="1798" width="11.28515625" style="63" customWidth="1"/>
    <col min="1799" max="1799" width="15" style="63" customWidth="1"/>
    <col min="1800" max="1800" width="13.7109375" style="63" customWidth="1"/>
    <col min="1801" max="1801" width="15.28515625" style="63" customWidth="1"/>
    <col min="1802" max="2048" width="9.140625" style="63"/>
    <col min="2049" max="2049" width="5.7109375" style="63" customWidth="1"/>
    <col min="2050" max="2051" width="19.7109375" style="63" customWidth="1"/>
    <col min="2052" max="2052" width="14.5703125" style="63" customWidth="1"/>
    <col min="2053" max="2053" width="14" style="63" customWidth="1"/>
    <col min="2054" max="2054" width="11.28515625" style="63" customWidth="1"/>
    <col min="2055" max="2055" width="15" style="63" customWidth="1"/>
    <col min="2056" max="2056" width="13.7109375" style="63" customWidth="1"/>
    <col min="2057" max="2057" width="15.28515625" style="63" customWidth="1"/>
    <col min="2058" max="2304" width="9.140625" style="63"/>
    <col min="2305" max="2305" width="5.7109375" style="63" customWidth="1"/>
    <col min="2306" max="2307" width="19.7109375" style="63" customWidth="1"/>
    <col min="2308" max="2308" width="14.5703125" style="63" customWidth="1"/>
    <col min="2309" max="2309" width="14" style="63" customWidth="1"/>
    <col min="2310" max="2310" width="11.28515625" style="63" customWidth="1"/>
    <col min="2311" max="2311" width="15" style="63" customWidth="1"/>
    <col min="2312" max="2312" width="13.7109375" style="63" customWidth="1"/>
    <col min="2313" max="2313" width="15.28515625" style="63" customWidth="1"/>
    <col min="2314" max="2560" width="9.140625" style="63"/>
    <col min="2561" max="2561" width="5.7109375" style="63" customWidth="1"/>
    <col min="2562" max="2563" width="19.7109375" style="63" customWidth="1"/>
    <col min="2564" max="2564" width="14.5703125" style="63" customWidth="1"/>
    <col min="2565" max="2565" width="14" style="63" customWidth="1"/>
    <col min="2566" max="2566" width="11.28515625" style="63" customWidth="1"/>
    <col min="2567" max="2567" width="15" style="63" customWidth="1"/>
    <col min="2568" max="2568" width="13.7109375" style="63" customWidth="1"/>
    <col min="2569" max="2569" width="15.28515625" style="63" customWidth="1"/>
    <col min="2570" max="2816" width="9.140625" style="63"/>
    <col min="2817" max="2817" width="5.7109375" style="63" customWidth="1"/>
    <col min="2818" max="2819" width="19.7109375" style="63" customWidth="1"/>
    <col min="2820" max="2820" width="14.5703125" style="63" customWidth="1"/>
    <col min="2821" max="2821" width="14" style="63" customWidth="1"/>
    <col min="2822" max="2822" width="11.28515625" style="63" customWidth="1"/>
    <col min="2823" max="2823" width="15" style="63" customWidth="1"/>
    <col min="2824" max="2824" width="13.7109375" style="63" customWidth="1"/>
    <col min="2825" max="2825" width="15.28515625" style="63" customWidth="1"/>
    <col min="2826" max="3072" width="9.140625" style="63"/>
    <col min="3073" max="3073" width="5.7109375" style="63" customWidth="1"/>
    <col min="3074" max="3075" width="19.7109375" style="63" customWidth="1"/>
    <col min="3076" max="3076" width="14.5703125" style="63" customWidth="1"/>
    <col min="3077" max="3077" width="14" style="63" customWidth="1"/>
    <col min="3078" max="3078" width="11.28515625" style="63" customWidth="1"/>
    <col min="3079" max="3079" width="15" style="63" customWidth="1"/>
    <col min="3080" max="3080" width="13.7109375" style="63" customWidth="1"/>
    <col min="3081" max="3081" width="15.28515625" style="63" customWidth="1"/>
    <col min="3082" max="3328" width="9.140625" style="63"/>
    <col min="3329" max="3329" width="5.7109375" style="63" customWidth="1"/>
    <col min="3330" max="3331" width="19.7109375" style="63" customWidth="1"/>
    <col min="3332" max="3332" width="14.5703125" style="63" customWidth="1"/>
    <col min="3333" max="3333" width="14" style="63" customWidth="1"/>
    <col min="3334" max="3334" width="11.28515625" style="63" customWidth="1"/>
    <col min="3335" max="3335" width="15" style="63" customWidth="1"/>
    <col min="3336" max="3336" width="13.7109375" style="63" customWidth="1"/>
    <col min="3337" max="3337" width="15.28515625" style="63" customWidth="1"/>
    <col min="3338" max="3584" width="9.140625" style="63"/>
    <col min="3585" max="3585" width="5.7109375" style="63" customWidth="1"/>
    <col min="3586" max="3587" width="19.7109375" style="63" customWidth="1"/>
    <col min="3588" max="3588" width="14.5703125" style="63" customWidth="1"/>
    <col min="3589" max="3589" width="14" style="63" customWidth="1"/>
    <col min="3590" max="3590" width="11.28515625" style="63" customWidth="1"/>
    <col min="3591" max="3591" width="15" style="63" customWidth="1"/>
    <col min="3592" max="3592" width="13.7109375" style="63" customWidth="1"/>
    <col min="3593" max="3593" width="15.28515625" style="63" customWidth="1"/>
    <col min="3594" max="3840" width="9.140625" style="63"/>
    <col min="3841" max="3841" width="5.7109375" style="63" customWidth="1"/>
    <col min="3842" max="3843" width="19.7109375" style="63" customWidth="1"/>
    <col min="3844" max="3844" width="14.5703125" style="63" customWidth="1"/>
    <col min="3845" max="3845" width="14" style="63" customWidth="1"/>
    <col min="3846" max="3846" width="11.28515625" style="63" customWidth="1"/>
    <col min="3847" max="3847" width="15" style="63" customWidth="1"/>
    <col min="3848" max="3848" width="13.7109375" style="63" customWidth="1"/>
    <col min="3849" max="3849" width="15.28515625" style="63" customWidth="1"/>
    <col min="3850" max="4096" width="9.140625" style="63"/>
    <col min="4097" max="4097" width="5.7109375" style="63" customWidth="1"/>
    <col min="4098" max="4099" width="19.7109375" style="63" customWidth="1"/>
    <col min="4100" max="4100" width="14.5703125" style="63" customWidth="1"/>
    <col min="4101" max="4101" width="14" style="63" customWidth="1"/>
    <col min="4102" max="4102" width="11.28515625" style="63" customWidth="1"/>
    <col min="4103" max="4103" width="15" style="63" customWidth="1"/>
    <col min="4104" max="4104" width="13.7109375" style="63" customWidth="1"/>
    <col min="4105" max="4105" width="15.28515625" style="63" customWidth="1"/>
    <col min="4106" max="4352" width="9.140625" style="63"/>
    <col min="4353" max="4353" width="5.7109375" style="63" customWidth="1"/>
    <col min="4354" max="4355" width="19.7109375" style="63" customWidth="1"/>
    <col min="4356" max="4356" width="14.5703125" style="63" customWidth="1"/>
    <col min="4357" max="4357" width="14" style="63" customWidth="1"/>
    <col min="4358" max="4358" width="11.28515625" style="63" customWidth="1"/>
    <col min="4359" max="4359" width="15" style="63" customWidth="1"/>
    <col min="4360" max="4360" width="13.7109375" style="63" customWidth="1"/>
    <col min="4361" max="4361" width="15.28515625" style="63" customWidth="1"/>
    <col min="4362" max="4608" width="9.140625" style="63"/>
    <col min="4609" max="4609" width="5.7109375" style="63" customWidth="1"/>
    <col min="4610" max="4611" width="19.7109375" style="63" customWidth="1"/>
    <col min="4612" max="4612" width="14.5703125" style="63" customWidth="1"/>
    <col min="4613" max="4613" width="14" style="63" customWidth="1"/>
    <col min="4614" max="4614" width="11.28515625" style="63" customWidth="1"/>
    <col min="4615" max="4615" width="15" style="63" customWidth="1"/>
    <col min="4616" max="4616" width="13.7109375" style="63" customWidth="1"/>
    <col min="4617" max="4617" width="15.28515625" style="63" customWidth="1"/>
    <col min="4618" max="4864" width="9.140625" style="63"/>
    <col min="4865" max="4865" width="5.7109375" style="63" customWidth="1"/>
    <col min="4866" max="4867" width="19.7109375" style="63" customWidth="1"/>
    <col min="4868" max="4868" width="14.5703125" style="63" customWidth="1"/>
    <col min="4869" max="4869" width="14" style="63" customWidth="1"/>
    <col min="4870" max="4870" width="11.28515625" style="63" customWidth="1"/>
    <col min="4871" max="4871" width="15" style="63" customWidth="1"/>
    <col min="4872" max="4872" width="13.7109375" style="63" customWidth="1"/>
    <col min="4873" max="4873" width="15.28515625" style="63" customWidth="1"/>
    <col min="4874" max="5120" width="9.140625" style="63"/>
    <col min="5121" max="5121" width="5.7109375" style="63" customWidth="1"/>
    <col min="5122" max="5123" width="19.7109375" style="63" customWidth="1"/>
    <col min="5124" max="5124" width="14.5703125" style="63" customWidth="1"/>
    <col min="5125" max="5125" width="14" style="63" customWidth="1"/>
    <col min="5126" max="5126" width="11.28515625" style="63" customWidth="1"/>
    <col min="5127" max="5127" width="15" style="63" customWidth="1"/>
    <col min="5128" max="5128" width="13.7109375" style="63" customWidth="1"/>
    <col min="5129" max="5129" width="15.28515625" style="63" customWidth="1"/>
    <col min="5130" max="5376" width="9.140625" style="63"/>
    <col min="5377" max="5377" width="5.7109375" style="63" customWidth="1"/>
    <col min="5378" max="5379" width="19.7109375" style="63" customWidth="1"/>
    <col min="5380" max="5380" width="14.5703125" style="63" customWidth="1"/>
    <col min="5381" max="5381" width="14" style="63" customWidth="1"/>
    <col min="5382" max="5382" width="11.28515625" style="63" customWidth="1"/>
    <col min="5383" max="5383" width="15" style="63" customWidth="1"/>
    <col min="5384" max="5384" width="13.7109375" style="63" customWidth="1"/>
    <col min="5385" max="5385" width="15.28515625" style="63" customWidth="1"/>
    <col min="5386" max="5632" width="9.140625" style="63"/>
    <col min="5633" max="5633" width="5.7109375" style="63" customWidth="1"/>
    <col min="5634" max="5635" width="19.7109375" style="63" customWidth="1"/>
    <col min="5636" max="5636" width="14.5703125" style="63" customWidth="1"/>
    <col min="5637" max="5637" width="14" style="63" customWidth="1"/>
    <col min="5638" max="5638" width="11.28515625" style="63" customWidth="1"/>
    <col min="5639" max="5639" width="15" style="63" customWidth="1"/>
    <col min="5640" max="5640" width="13.7109375" style="63" customWidth="1"/>
    <col min="5641" max="5641" width="15.28515625" style="63" customWidth="1"/>
    <col min="5642" max="5888" width="9.140625" style="63"/>
    <col min="5889" max="5889" width="5.7109375" style="63" customWidth="1"/>
    <col min="5890" max="5891" width="19.7109375" style="63" customWidth="1"/>
    <col min="5892" max="5892" width="14.5703125" style="63" customWidth="1"/>
    <col min="5893" max="5893" width="14" style="63" customWidth="1"/>
    <col min="5894" max="5894" width="11.28515625" style="63" customWidth="1"/>
    <col min="5895" max="5895" width="15" style="63" customWidth="1"/>
    <col min="5896" max="5896" width="13.7109375" style="63" customWidth="1"/>
    <col min="5897" max="5897" width="15.28515625" style="63" customWidth="1"/>
    <col min="5898" max="6144" width="9.140625" style="63"/>
    <col min="6145" max="6145" width="5.7109375" style="63" customWidth="1"/>
    <col min="6146" max="6147" width="19.7109375" style="63" customWidth="1"/>
    <col min="6148" max="6148" width="14.5703125" style="63" customWidth="1"/>
    <col min="6149" max="6149" width="14" style="63" customWidth="1"/>
    <col min="6150" max="6150" width="11.28515625" style="63" customWidth="1"/>
    <col min="6151" max="6151" width="15" style="63" customWidth="1"/>
    <col min="6152" max="6152" width="13.7109375" style="63" customWidth="1"/>
    <col min="6153" max="6153" width="15.28515625" style="63" customWidth="1"/>
    <col min="6154" max="6400" width="9.140625" style="63"/>
    <col min="6401" max="6401" width="5.7109375" style="63" customWidth="1"/>
    <col min="6402" max="6403" width="19.7109375" style="63" customWidth="1"/>
    <col min="6404" max="6404" width="14.5703125" style="63" customWidth="1"/>
    <col min="6405" max="6405" width="14" style="63" customWidth="1"/>
    <col min="6406" max="6406" width="11.28515625" style="63" customWidth="1"/>
    <col min="6407" max="6407" width="15" style="63" customWidth="1"/>
    <col min="6408" max="6408" width="13.7109375" style="63" customWidth="1"/>
    <col min="6409" max="6409" width="15.28515625" style="63" customWidth="1"/>
    <col min="6410" max="6656" width="9.140625" style="63"/>
    <col min="6657" max="6657" width="5.7109375" style="63" customWidth="1"/>
    <col min="6658" max="6659" width="19.7109375" style="63" customWidth="1"/>
    <col min="6660" max="6660" width="14.5703125" style="63" customWidth="1"/>
    <col min="6661" max="6661" width="14" style="63" customWidth="1"/>
    <col min="6662" max="6662" width="11.28515625" style="63" customWidth="1"/>
    <col min="6663" max="6663" width="15" style="63" customWidth="1"/>
    <col min="6664" max="6664" width="13.7109375" style="63" customWidth="1"/>
    <col min="6665" max="6665" width="15.28515625" style="63" customWidth="1"/>
    <col min="6666" max="6912" width="9.140625" style="63"/>
    <col min="6913" max="6913" width="5.7109375" style="63" customWidth="1"/>
    <col min="6914" max="6915" width="19.7109375" style="63" customWidth="1"/>
    <col min="6916" max="6916" width="14.5703125" style="63" customWidth="1"/>
    <col min="6917" max="6917" width="14" style="63" customWidth="1"/>
    <col min="6918" max="6918" width="11.28515625" style="63" customWidth="1"/>
    <col min="6919" max="6919" width="15" style="63" customWidth="1"/>
    <col min="6920" max="6920" width="13.7109375" style="63" customWidth="1"/>
    <col min="6921" max="6921" width="15.28515625" style="63" customWidth="1"/>
    <col min="6922" max="7168" width="9.140625" style="63"/>
    <col min="7169" max="7169" width="5.7109375" style="63" customWidth="1"/>
    <col min="7170" max="7171" width="19.7109375" style="63" customWidth="1"/>
    <col min="7172" max="7172" width="14.5703125" style="63" customWidth="1"/>
    <col min="7173" max="7173" width="14" style="63" customWidth="1"/>
    <col min="7174" max="7174" width="11.28515625" style="63" customWidth="1"/>
    <col min="7175" max="7175" width="15" style="63" customWidth="1"/>
    <col min="7176" max="7176" width="13.7109375" style="63" customWidth="1"/>
    <col min="7177" max="7177" width="15.28515625" style="63" customWidth="1"/>
    <col min="7178" max="7424" width="9.140625" style="63"/>
    <col min="7425" max="7425" width="5.7109375" style="63" customWidth="1"/>
    <col min="7426" max="7427" width="19.7109375" style="63" customWidth="1"/>
    <col min="7428" max="7428" width="14.5703125" style="63" customWidth="1"/>
    <col min="7429" max="7429" width="14" style="63" customWidth="1"/>
    <col min="7430" max="7430" width="11.28515625" style="63" customWidth="1"/>
    <col min="7431" max="7431" width="15" style="63" customWidth="1"/>
    <col min="7432" max="7432" width="13.7109375" style="63" customWidth="1"/>
    <col min="7433" max="7433" width="15.28515625" style="63" customWidth="1"/>
    <col min="7434" max="7680" width="9.140625" style="63"/>
    <col min="7681" max="7681" width="5.7109375" style="63" customWidth="1"/>
    <col min="7682" max="7683" width="19.7109375" style="63" customWidth="1"/>
    <col min="7684" max="7684" width="14.5703125" style="63" customWidth="1"/>
    <col min="7685" max="7685" width="14" style="63" customWidth="1"/>
    <col min="7686" max="7686" width="11.28515625" style="63" customWidth="1"/>
    <col min="7687" max="7687" width="15" style="63" customWidth="1"/>
    <col min="7688" max="7688" width="13.7109375" style="63" customWidth="1"/>
    <col min="7689" max="7689" width="15.28515625" style="63" customWidth="1"/>
    <col min="7690" max="7936" width="9.140625" style="63"/>
    <col min="7937" max="7937" width="5.7109375" style="63" customWidth="1"/>
    <col min="7938" max="7939" width="19.7109375" style="63" customWidth="1"/>
    <col min="7940" max="7940" width="14.5703125" style="63" customWidth="1"/>
    <col min="7941" max="7941" width="14" style="63" customWidth="1"/>
    <col min="7942" max="7942" width="11.28515625" style="63" customWidth="1"/>
    <col min="7943" max="7943" width="15" style="63" customWidth="1"/>
    <col min="7944" max="7944" width="13.7109375" style="63" customWidth="1"/>
    <col min="7945" max="7945" width="15.28515625" style="63" customWidth="1"/>
    <col min="7946" max="8192" width="9.140625" style="63"/>
    <col min="8193" max="8193" width="5.7109375" style="63" customWidth="1"/>
    <col min="8194" max="8195" width="19.7109375" style="63" customWidth="1"/>
    <col min="8196" max="8196" width="14.5703125" style="63" customWidth="1"/>
    <col min="8197" max="8197" width="14" style="63" customWidth="1"/>
    <col min="8198" max="8198" width="11.28515625" style="63" customWidth="1"/>
    <col min="8199" max="8199" width="15" style="63" customWidth="1"/>
    <col min="8200" max="8200" width="13.7109375" style="63" customWidth="1"/>
    <col min="8201" max="8201" width="15.28515625" style="63" customWidth="1"/>
    <col min="8202" max="8448" width="9.140625" style="63"/>
    <col min="8449" max="8449" width="5.7109375" style="63" customWidth="1"/>
    <col min="8450" max="8451" width="19.7109375" style="63" customWidth="1"/>
    <col min="8452" max="8452" width="14.5703125" style="63" customWidth="1"/>
    <col min="8453" max="8453" width="14" style="63" customWidth="1"/>
    <col min="8454" max="8454" width="11.28515625" style="63" customWidth="1"/>
    <col min="8455" max="8455" width="15" style="63" customWidth="1"/>
    <col min="8456" max="8456" width="13.7109375" style="63" customWidth="1"/>
    <col min="8457" max="8457" width="15.28515625" style="63" customWidth="1"/>
    <col min="8458" max="8704" width="9.140625" style="63"/>
    <col min="8705" max="8705" width="5.7109375" style="63" customWidth="1"/>
    <col min="8706" max="8707" width="19.7109375" style="63" customWidth="1"/>
    <col min="8708" max="8708" width="14.5703125" style="63" customWidth="1"/>
    <col min="8709" max="8709" width="14" style="63" customWidth="1"/>
    <col min="8710" max="8710" width="11.28515625" style="63" customWidth="1"/>
    <col min="8711" max="8711" width="15" style="63" customWidth="1"/>
    <col min="8712" max="8712" width="13.7109375" style="63" customWidth="1"/>
    <col min="8713" max="8713" width="15.28515625" style="63" customWidth="1"/>
    <col min="8714" max="8960" width="9.140625" style="63"/>
    <col min="8961" max="8961" width="5.7109375" style="63" customWidth="1"/>
    <col min="8962" max="8963" width="19.7109375" style="63" customWidth="1"/>
    <col min="8964" max="8964" width="14.5703125" style="63" customWidth="1"/>
    <col min="8965" max="8965" width="14" style="63" customWidth="1"/>
    <col min="8966" max="8966" width="11.28515625" style="63" customWidth="1"/>
    <col min="8967" max="8967" width="15" style="63" customWidth="1"/>
    <col min="8968" max="8968" width="13.7109375" style="63" customWidth="1"/>
    <col min="8969" max="8969" width="15.28515625" style="63" customWidth="1"/>
    <col min="8970" max="9216" width="9.140625" style="63"/>
    <col min="9217" max="9217" width="5.7109375" style="63" customWidth="1"/>
    <col min="9218" max="9219" width="19.7109375" style="63" customWidth="1"/>
    <col min="9220" max="9220" width="14.5703125" style="63" customWidth="1"/>
    <col min="9221" max="9221" width="14" style="63" customWidth="1"/>
    <col min="9222" max="9222" width="11.28515625" style="63" customWidth="1"/>
    <col min="9223" max="9223" width="15" style="63" customWidth="1"/>
    <col min="9224" max="9224" width="13.7109375" style="63" customWidth="1"/>
    <col min="9225" max="9225" width="15.28515625" style="63" customWidth="1"/>
    <col min="9226" max="9472" width="9.140625" style="63"/>
    <col min="9473" max="9473" width="5.7109375" style="63" customWidth="1"/>
    <col min="9474" max="9475" width="19.7109375" style="63" customWidth="1"/>
    <col min="9476" max="9476" width="14.5703125" style="63" customWidth="1"/>
    <col min="9477" max="9477" width="14" style="63" customWidth="1"/>
    <col min="9478" max="9478" width="11.28515625" style="63" customWidth="1"/>
    <col min="9479" max="9479" width="15" style="63" customWidth="1"/>
    <col min="9480" max="9480" width="13.7109375" style="63" customWidth="1"/>
    <col min="9481" max="9481" width="15.28515625" style="63" customWidth="1"/>
    <col min="9482" max="9728" width="9.140625" style="63"/>
    <col min="9729" max="9729" width="5.7109375" style="63" customWidth="1"/>
    <col min="9730" max="9731" width="19.7109375" style="63" customWidth="1"/>
    <col min="9732" max="9732" width="14.5703125" style="63" customWidth="1"/>
    <col min="9733" max="9733" width="14" style="63" customWidth="1"/>
    <col min="9734" max="9734" width="11.28515625" style="63" customWidth="1"/>
    <col min="9735" max="9735" width="15" style="63" customWidth="1"/>
    <col min="9736" max="9736" width="13.7109375" style="63" customWidth="1"/>
    <col min="9737" max="9737" width="15.28515625" style="63" customWidth="1"/>
    <col min="9738" max="9984" width="9.140625" style="63"/>
    <col min="9985" max="9985" width="5.7109375" style="63" customWidth="1"/>
    <col min="9986" max="9987" width="19.7109375" style="63" customWidth="1"/>
    <col min="9988" max="9988" width="14.5703125" style="63" customWidth="1"/>
    <col min="9989" max="9989" width="14" style="63" customWidth="1"/>
    <col min="9990" max="9990" width="11.28515625" style="63" customWidth="1"/>
    <col min="9991" max="9991" width="15" style="63" customWidth="1"/>
    <col min="9992" max="9992" width="13.7109375" style="63" customWidth="1"/>
    <col min="9993" max="9993" width="15.28515625" style="63" customWidth="1"/>
    <col min="9994" max="10240" width="9.140625" style="63"/>
    <col min="10241" max="10241" width="5.7109375" style="63" customWidth="1"/>
    <col min="10242" max="10243" width="19.7109375" style="63" customWidth="1"/>
    <col min="10244" max="10244" width="14.5703125" style="63" customWidth="1"/>
    <col min="10245" max="10245" width="14" style="63" customWidth="1"/>
    <col min="10246" max="10246" width="11.28515625" style="63" customWidth="1"/>
    <col min="10247" max="10247" width="15" style="63" customWidth="1"/>
    <col min="10248" max="10248" width="13.7109375" style="63" customWidth="1"/>
    <col min="10249" max="10249" width="15.28515625" style="63" customWidth="1"/>
    <col min="10250" max="10496" width="9.140625" style="63"/>
    <col min="10497" max="10497" width="5.7109375" style="63" customWidth="1"/>
    <col min="10498" max="10499" width="19.7109375" style="63" customWidth="1"/>
    <col min="10500" max="10500" width="14.5703125" style="63" customWidth="1"/>
    <col min="10501" max="10501" width="14" style="63" customWidth="1"/>
    <col min="10502" max="10502" width="11.28515625" style="63" customWidth="1"/>
    <col min="10503" max="10503" width="15" style="63" customWidth="1"/>
    <col min="10504" max="10504" width="13.7109375" style="63" customWidth="1"/>
    <col min="10505" max="10505" width="15.28515625" style="63" customWidth="1"/>
    <col min="10506" max="10752" width="9.140625" style="63"/>
    <col min="10753" max="10753" width="5.7109375" style="63" customWidth="1"/>
    <col min="10754" max="10755" width="19.7109375" style="63" customWidth="1"/>
    <col min="10756" max="10756" width="14.5703125" style="63" customWidth="1"/>
    <col min="10757" max="10757" width="14" style="63" customWidth="1"/>
    <col min="10758" max="10758" width="11.28515625" style="63" customWidth="1"/>
    <col min="10759" max="10759" width="15" style="63" customWidth="1"/>
    <col min="10760" max="10760" width="13.7109375" style="63" customWidth="1"/>
    <col min="10761" max="10761" width="15.28515625" style="63" customWidth="1"/>
    <col min="10762" max="11008" width="9.140625" style="63"/>
    <col min="11009" max="11009" width="5.7109375" style="63" customWidth="1"/>
    <col min="11010" max="11011" width="19.7109375" style="63" customWidth="1"/>
    <col min="11012" max="11012" width="14.5703125" style="63" customWidth="1"/>
    <col min="11013" max="11013" width="14" style="63" customWidth="1"/>
    <col min="11014" max="11014" width="11.28515625" style="63" customWidth="1"/>
    <col min="11015" max="11015" width="15" style="63" customWidth="1"/>
    <col min="11016" max="11016" width="13.7109375" style="63" customWidth="1"/>
    <col min="11017" max="11017" width="15.28515625" style="63" customWidth="1"/>
    <col min="11018" max="11264" width="9.140625" style="63"/>
    <col min="11265" max="11265" width="5.7109375" style="63" customWidth="1"/>
    <col min="11266" max="11267" width="19.7109375" style="63" customWidth="1"/>
    <col min="11268" max="11268" width="14.5703125" style="63" customWidth="1"/>
    <col min="11269" max="11269" width="14" style="63" customWidth="1"/>
    <col min="11270" max="11270" width="11.28515625" style="63" customWidth="1"/>
    <col min="11271" max="11271" width="15" style="63" customWidth="1"/>
    <col min="11272" max="11272" width="13.7109375" style="63" customWidth="1"/>
    <col min="11273" max="11273" width="15.28515625" style="63" customWidth="1"/>
    <col min="11274" max="11520" width="9.140625" style="63"/>
    <col min="11521" max="11521" width="5.7109375" style="63" customWidth="1"/>
    <col min="11522" max="11523" width="19.7109375" style="63" customWidth="1"/>
    <col min="11524" max="11524" width="14.5703125" style="63" customWidth="1"/>
    <col min="11525" max="11525" width="14" style="63" customWidth="1"/>
    <col min="11526" max="11526" width="11.28515625" style="63" customWidth="1"/>
    <col min="11527" max="11527" width="15" style="63" customWidth="1"/>
    <col min="11528" max="11528" width="13.7109375" style="63" customWidth="1"/>
    <col min="11529" max="11529" width="15.28515625" style="63" customWidth="1"/>
    <col min="11530" max="11776" width="9.140625" style="63"/>
    <col min="11777" max="11777" width="5.7109375" style="63" customWidth="1"/>
    <col min="11778" max="11779" width="19.7109375" style="63" customWidth="1"/>
    <col min="11780" max="11780" width="14.5703125" style="63" customWidth="1"/>
    <col min="11781" max="11781" width="14" style="63" customWidth="1"/>
    <col min="11782" max="11782" width="11.28515625" style="63" customWidth="1"/>
    <col min="11783" max="11783" width="15" style="63" customWidth="1"/>
    <col min="11784" max="11784" width="13.7109375" style="63" customWidth="1"/>
    <col min="11785" max="11785" width="15.28515625" style="63" customWidth="1"/>
    <col min="11786" max="12032" width="9.140625" style="63"/>
    <col min="12033" max="12033" width="5.7109375" style="63" customWidth="1"/>
    <col min="12034" max="12035" width="19.7109375" style="63" customWidth="1"/>
    <col min="12036" max="12036" width="14.5703125" style="63" customWidth="1"/>
    <col min="12037" max="12037" width="14" style="63" customWidth="1"/>
    <col min="12038" max="12038" width="11.28515625" style="63" customWidth="1"/>
    <col min="12039" max="12039" width="15" style="63" customWidth="1"/>
    <col min="12040" max="12040" width="13.7109375" style="63" customWidth="1"/>
    <col min="12041" max="12041" width="15.28515625" style="63" customWidth="1"/>
    <col min="12042" max="12288" width="9.140625" style="63"/>
    <col min="12289" max="12289" width="5.7109375" style="63" customWidth="1"/>
    <col min="12290" max="12291" width="19.7109375" style="63" customWidth="1"/>
    <col min="12292" max="12292" width="14.5703125" style="63" customWidth="1"/>
    <col min="12293" max="12293" width="14" style="63" customWidth="1"/>
    <col min="12294" max="12294" width="11.28515625" style="63" customWidth="1"/>
    <col min="12295" max="12295" width="15" style="63" customWidth="1"/>
    <col min="12296" max="12296" width="13.7109375" style="63" customWidth="1"/>
    <col min="12297" max="12297" width="15.28515625" style="63" customWidth="1"/>
    <col min="12298" max="12544" width="9.140625" style="63"/>
    <col min="12545" max="12545" width="5.7109375" style="63" customWidth="1"/>
    <col min="12546" max="12547" width="19.7109375" style="63" customWidth="1"/>
    <col min="12548" max="12548" width="14.5703125" style="63" customWidth="1"/>
    <col min="12549" max="12549" width="14" style="63" customWidth="1"/>
    <col min="12550" max="12550" width="11.28515625" style="63" customWidth="1"/>
    <col min="12551" max="12551" width="15" style="63" customWidth="1"/>
    <col min="12552" max="12552" width="13.7109375" style="63" customWidth="1"/>
    <col min="12553" max="12553" width="15.28515625" style="63" customWidth="1"/>
    <col min="12554" max="12800" width="9.140625" style="63"/>
    <col min="12801" max="12801" width="5.7109375" style="63" customWidth="1"/>
    <col min="12802" max="12803" width="19.7109375" style="63" customWidth="1"/>
    <col min="12804" max="12804" width="14.5703125" style="63" customWidth="1"/>
    <col min="12805" max="12805" width="14" style="63" customWidth="1"/>
    <col min="12806" max="12806" width="11.28515625" style="63" customWidth="1"/>
    <col min="12807" max="12807" width="15" style="63" customWidth="1"/>
    <col min="12808" max="12808" width="13.7109375" style="63" customWidth="1"/>
    <col min="12809" max="12809" width="15.28515625" style="63" customWidth="1"/>
    <col min="12810" max="13056" width="9.140625" style="63"/>
    <col min="13057" max="13057" width="5.7109375" style="63" customWidth="1"/>
    <col min="13058" max="13059" width="19.7109375" style="63" customWidth="1"/>
    <col min="13060" max="13060" width="14.5703125" style="63" customWidth="1"/>
    <col min="13061" max="13061" width="14" style="63" customWidth="1"/>
    <col min="13062" max="13062" width="11.28515625" style="63" customWidth="1"/>
    <col min="13063" max="13063" width="15" style="63" customWidth="1"/>
    <col min="13064" max="13064" width="13.7109375" style="63" customWidth="1"/>
    <col min="13065" max="13065" width="15.28515625" style="63" customWidth="1"/>
    <col min="13066" max="13312" width="9.140625" style="63"/>
    <col min="13313" max="13313" width="5.7109375" style="63" customWidth="1"/>
    <col min="13314" max="13315" width="19.7109375" style="63" customWidth="1"/>
    <col min="13316" max="13316" width="14.5703125" style="63" customWidth="1"/>
    <col min="13317" max="13317" width="14" style="63" customWidth="1"/>
    <col min="13318" max="13318" width="11.28515625" style="63" customWidth="1"/>
    <col min="13319" max="13319" width="15" style="63" customWidth="1"/>
    <col min="13320" max="13320" width="13.7109375" style="63" customWidth="1"/>
    <col min="13321" max="13321" width="15.28515625" style="63" customWidth="1"/>
    <col min="13322" max="13568" width="9.140625" style="63"/>
    <col min="13569" max="13569" width="5.7109375" style="63" customWidth="1"/>
    <col min="13570" max="13571" width="19.7109375" style="63" customWidth="1"/>
    <col min="13572" max="13572" width="14.5703125" style="63" customWidth="1"/>
    <col min="13573" max="13573" width="14" style="63" customWidth="1"/>
    <col min="13574" max="13574" width="11.28515625" style="63" customWidth="1"/>
    <col min="13575" max="13575" width="15" style="63" customWidth="1"/>
    <col min="13576" max="13576" width="13.7109375" style="63" customWidth="1"/>
    <col min="13577" max="13577" width="15.28515625" style="63" customWidth="1"/>
    <col min="13578" max="13824" width="9.140625" style="63"/>
    <col min="13825" max="13825" width="5.7109375" style="63" customWidth="1"/>
    <col min="13826" max="13827" width="19.7109375" style="63" customWidth="1"/>
    <col min="13828" max="13828" width="14.5703125" style="63" customWidth="1"/>
    <col min="13829" max="13829" width="14" style="63" customWidth="1"/>
    <col min="13830" max="13830" width="11.28515625" style="63" customWidth="1"/>
    <col min="13831" max="13831" width="15" style="63" customWidth="1"/>
    <col min="13832" max="13832" width="13.7109375" style="63" customWidth="1"/>
    <col min="13833" max="13833" width="15.28515625" style="63" customWidth="1"/>
    <col min="13834" max="14080" width="9.140625" style="63"/>
    <col min="14081" max="14081" width="5.7109375" style="63" customWidth="1"/>
    <col min="14082" max="14083" width="19.7109375" style="63" customWidth="1"/>
    <col min="14084" max="14084" width="14.5703125" style="63" customWidth="1"/>
    <col min="14085" max="14085" width="14" style="63" customWidth="1"/>
    <col min="14086" max="14086" width="11.28515625" style="63" customWidth="1"/>
    <col min="14087" max="14087" width="15" style="63" customWidth="1"/>
    <col min="14088" max="14088" width="13.7109375" style="63" customWidth="1"/>
    <col min="14089" max="14089" width="15.28515625" style="63" customWidth="1"/>
    <col min="14090" max="14336" width="9.140625" style="63"/>
    <col min="14337" max="14337" width="5.7109375" style="63" customWidth="1"/>
    <col min="14338" max="14339" width="19.7109375" style="63" customWidth="1"/>
    <col min="14340" max="14340" width="14.5703125" style="63" customWidth="1"/>
    <col min="14341" max="14341" width="14" style="63" customWidth="1"/>
    <col min="14342" max="14342" width="11.28515625" style="63" customWidth="1"/>
    <col min="14343" max="14343" width="15" style="63" customWidth="1"/>
    <col min="14344" max="14344" width="13.7109375" style="63" customWidth="1"/>
    <col min="14345" max="14345" width="15.28515625" style="63" customWidth="1"/>
    <col min="14346" max="14592" width="9.140625" style="63"/>
    <col min="14593" max="14593" width="5.7109375" style="63" customWidth="1"/>
    <col min="14594" max="14595" width="19.7109375" style="63" customWidth="1"/>
    <col min="14596" max="14596" width="14.5703125" style="63" customWidth="1"/>
    <col min="14597" max="14597" width="14" style="63" customWidth="1"/>
    <col min="14598" max="14598" width="11.28515625" style="63" customWidth="1"/>
    <col min="14599" max="14599" width="15" style="63" customWidth="1"/>
    <col min="14600" max="14600" width="13.7109375" style="63" customWidth="1"/>
    <col min="14601" max="14601" width="15.28515625" style="63" customWidth="1"/>
    <col min="14602" max="14848" width="9.140625" style="63"/>
    <col min="14849" max="14849" width="5.7109375" style="63" customWidth="1"/>
    <col min="14850" max="14851" width="19.7109375" style="63" customWidth="1"/>
    <col min="14852" max="14852" width="14.5703125" style="63" customWidth="1"/>
    <col min="14853" max="14853" width="14" style="63" customWidth="1"/>
    <col min="14854" max="14854" width="11.28515625" style="63" customWidth="1"/>
    <col min="14855" max="14855" width="15" style="63" customWidth="1"/>
    <col min="14856" max="14856" width="13.7109375" style="63" customWidth="1"/>
    <col min="14857" max="14857" width="15.28515625" style="63" customWidth="1"/>
    <col min="14858" max="15104" width="9.140625" style="63"/>
    <col min="15105" max="15105" width="5.7109375" style="63" customWidth="1"/>
    <col min="15106" max="15107" width="19.7109375" style="63" customWidth="1"/>
    <col min="15108" max="15108" width="14.5703125" style="63" customWidth="1"/>
    <col min="15109" max="15109" width="14" style="63" customWidth="1"/>
    <col min="15110" max="15110" width="11.28515625" style="63" customWidth="1"/>
    <col min="15111" max="15111" width="15" style="63" customWidth="1"/>
    <col min="15112" max="15112" width="13.7109375" style="63" customWidth="1"/>
    <col min="15113" max="15113" width="15.28515625" style="63" customWidth="1"/>
    <col min="15114" max="15360" width="9.140625" style="63"/>
    <col min="15361" max="15361" width="5.7109375" style="63" customWidth="1"/>
    <col min="15362" max="15363" width="19.7109375" style="63" customWidth="1"/>
    <col min="15364" max="15364" width="14.5703125" style="63" customWidth="1"/>
    <col min="15365" max="15365" width="14" style="63" customWidth="1"/>
    <col min="15366" max="15366" width="11.28515625" style="63" customWidth="1"/>
    <col min="15367" max="15367" width="15" style="63" customWidth="1"/>
    <col min="15368" max="15368" width="13.7109375" style="63" customWidth="1"/>
    <col min="15369" max="15369" width="15.28515625" style="63" customWidth="1"/>
    <col min="15370" max="15616" width="9.140625" style="63"/>
    <col min="15617" max="15617" width="5.7109375" style="63" customWidth="1"/>
    <col min="15618" max="15619" width="19.7109375" style="63" customWidth="1"/>
    <col min="15620" max="15620" width="14.5703125" style="63" customWidth="1"/>
    <col min="15621" max="15621" width="14" style="63" customWidth="1"/>
    <col min="15622" max="15622" width="11.28515625" style="63" customWidth="1"/>
    <col min="15623" max="15623" width="15" style="63" customWidth="1"/>
    <col min="15624" max="15624" width="13.7109375" style="63" customWidth="1"/>
    <col min="15625" max="15625" width="15.28515625" style="63" customWidth="1"/>
    <col min="15626" max="15872" width="9.140625" style="63"/>
    <col min="15873" max="15873" width="5.7109375" style="63" customWidth="1"/>
    <col min="15874" max="15875" width="19.7109375" style="63" customWidth="1"/>
    <col min="15876" max="15876" width="14.5703125" style="63" customWidth="1"/>
    <col min="15877" max="15877" width="14" style="63" customWidth="1"/>
    <col min="15878" max="15878" width="11.28515625" style="63" customWidth="1"/>
    <col min="15879" max="15879" width="15" style="63" customWidth="1"/>
    <col min="15880" max="15880" width="13.7109375" style="63" customWidth="1"/>
    <col min="15881" max="15881" width="15.28515625" style="63" customWidth="1"/>
    <col min="15882" max="16128" width="9.140625" style="63"/>
    <col min="16129" max="16129" width="5.7109375" style="63" customWidth="1"/>
    <col min="16130" max="16131" width="19.7109375" style="63" customWidth="1"/>
    <col min="16132" max="16132" width="14.5703125" style="63" customWidth="1"/>
    <col min="16133" max="16133" width="14" style="63" customWidth="1"/>
    <col min="16134" max="16134" width="11.28515625" style="63" customWidth="1"/>
    <col min="16135" max="16135" width="15" style="63" customWidth="1"/>
    <col min="16136" max="16136" width="13.7109375" style="63" customWidth="1"/>
    <col min="16137" max="16137" width="15.28515625" style="63" customWidth="1"/>
    <col min="16138" max="16384" width="9.140625" style="63"/>
  </cols>
  <sheetData>
    <row r="1" spans="1:18" ht="15.75" x14ac:dyDescent="0.25">
      <c r="A1" s="217" t="s">
        <v>1120</v>
      </c>
      <c r="B1" s="62"/>
    </row>
    <row r="2" spans="1:18" x14ac:dyDescent="0.25">
      <c r="A2" s="91" t="s">
        <v>315</v>
      </c>
      <c r="B2" s="91"/>
    </row>
    <row r="3" spans="1:18" ht="15.75" x14ac:dyDescent="0.25">
      <c r="A3" s="591" t="s">
        <v>847</v>
      </c>
      <c r="B3" s="591"/>
      <c r="C3" s="591"/>
      <c r="D3" s="591"/>
      <c r="E3" s="591"/>
      <c r="F3" s="591"/>
      <c r="G3" s="591"/>
      <c r="H3" s="591"/>
      <c r="I3" s="591"/>
    </row>
    <row r="4" spans="1:18" ht="15.75" x14ac:dyDescent="0.25">
      <c r="A4" s="160"/>
      <c r="B4" s="160"/>
      <c r="C4" s="160"/>
      <c r="D4" s="160"/>
      <c r="E4" s="427" t="str">
        <f>'1'!$E$5</f>
        <v>KABUPATEN</v>
      </c>
      <c r="F4" s="428" t="str">
        <f>'1'!$F$5</f>
        <v>BELITUNG TIMUR</v>
      </c>
      <c r="G4" s="426"/>
      <c r="H4" s="426"/>
      <c r="I4" s="426"/>
    </row>
    <row r="5" spans="1:18" ht="15.75" x14ac:dyDescent="0.25">
      <c r="A5" s="160"/>
      <c r="B5" s="160"/>
      <c r="C5" s="160"/>
      <c r="D5" s="160"/>
      <c r="E5" s="427" t="str">
        <f>'1'!$E$6</f>
        <v>TAHUN</v>
      </c>
      <c r="F5" s="428">
        <f>'1'!$F$6</f>
        <v>2023</v>
      </c>
      <c r="G5" s="426"/>
      <c r="H5" s="426"/>
      <c r="I5" s="426"/>
    </row>
    <row r="6" spans="1:18" ht="15.75" thickBot="1" x14ac:dyDescent="0.3">
      <c r="A6" s="64"/>
      <c r="B6" s="64"/>
      <c r="C6" s="64"/>
      <c r="D6" s="64"/>
      <c r="E6" s="64"/>
      <c r="F6" s="64"/>
      <c r="G6" s="64"/>
      <c r="H6" s="64"/>
      <c r="I6" s="64"/>
    </row>
    <row r="7" spans="1:18" ht="15.75" x14ac:dyDescent="0.25">
      <c r="A7" s="1242" t="s">
        <v>2</v>
      </c>
      <c r="B7" s="1190" t="s">
        <v>253</v>
      </c>
      <c r="C7" s="1190" t="s">
        <v>407</v>
      </c>
      <c r="D7" s="1240" t="s">
        <v>848</v>
      </c>
      <c r="E7" s="1241"/>
      <c r="F7" s="1242"/>
      <c r="G7" s="1240" t="s">
        <v>849</v>
      </c>
      <c r="H7" s="1241"/>
      <c r="I7" s="1242"/>
    </row>
    <row r="8" spans="1:18" ht="15" customHeight="1" x14ac:dyDescent="0.25">
      <c r="A8" s="1301"/>
      <c r="B8" s="1164"/>
      <c r="C8" s="1164"/>
      <c r="D8" s="592" t="s">
        <v>1</v>
      </c>
      <c r="E8" s="344">
        <f>F5-1</f>
        <v>2022</v>
      </c>
      <c r="F8" s="593"/>
      <c r="G8" s="594" t="s">
        <v>1</v>
      </c>
      <c r="H8" s="595">
        <f>F5-2</f>
        <v>2021</v>
      </c>
      <c r="I8" s="345"/>
    </row>
    <row r="9" spans="1:18" ht="26.65" customHeight="1" x14ac:dyDescent="0.25">
      <c r="A9" s="1301"/>
      <c r="B9" s="1164"/>
      <c r="C9" s="1164"/>
      <c r="D9" s="1422" t="s">
        <v>1152</v>
      </c>
      <c r="E9" s="1243" t="s">
        <v>850</v>
      </c>
      <c r="F9" s="1243" t="s">
        <v>1121</v>
      </c>
      <c r="G9" s="1422" t="s">
        <v>1153</v>
      </c>
      <c r="H9" s="1243" t="s">
        <v>850</v>
      </c>
      <c r="I9" s="1243" t="s">
        <v>1122</v>
      </c>
    </row>
    <row r="10" spans="1:18" ht="28.9" customHeight="1" x14ac:dyDescent="0.25">
      <c r="A10" s="1301"/>
      <c r="B10" s="1164"/>
      <c r="C10" s="1164"/>
      <c r="D10" s="1174"/>
      <c r="E10" s="1243"/>
      <c r="F10" s="1243"/>
      <c r="G10" s="1174"/>
      <c r="H10" s="1243"/>
      <c r="I10" s="1243"/>
      <c r="R10" s="160"/>
    </row>
    <row r="11" spans="1:18" s="747" customFormat="1" ht="12" x14ac:dyDescent="0.25">
      <c r="A11" s="745">
        <v>1</v>
      </c>
      <c r="B11" s="745">
        <v>2</v>
      </c>
      <c r="C11" s="745">
        <v>3</v>
      </c>
      <c r="D11" s="745">
        <v>4</v>
      </c>
      <c r="E11" s="745">
        <v>5</v>
      </c>
      <c r="F11" s="745">
        <v>6</v>
      </c>
      <c r="G11" s="745">
        <v>7</v>
      </c>
      <c r="H11" s="745">
        <v>8</v>
      </c>
      <c r="I11" s="745">
        <v>9</v>
      </c>
      <c r="J11" s="754"/>
      <c r="K11" s="754"/>
      <c r="L11" s="754"/>
    </row>
    <row r="12" spans="1:18" x14ac:dyDescent="0.25">
      <c r="A12" s="725">
        <v>1</v>
      </c>
      <c r="B12" s="93" t="str">
        <f>'9'!B9</f>
        <v>Manggar</v>
      </c>
      <c r="C12" s="93" t="str">
        <f>'9'!C9</f>
        <v>Manggar</v>
      </c>
      <c r="D12" s="279">
        <v>0</v>
      </c>
      <c r="E12" s="326">
        <v>0</v>
      </c>
      <c r="F12" s="922" t="str">
        <f t="shared" ref="F12:F18" si="0">IFERROR(E12/D12*100,"NULL")</f>
        <v>NULL</v>
      </c>
      <c r="G12" s="101">
        <v>0</v>
      </c>
      <c r="H12" s="101">
        <v>0</v>
      </c>
      <c r="I12" s="922" t="str">
        <f t="shared" ref="I12:I18" si="1">IFERROR(H12/G12*100,"NULL")</f>
        <v>NULL</v>
      </c>
    </row>
    <row r="13" spans="1:18" x14ac:dyDescent="0.25">
      <c r="A13" s="724">
        <v>2</v>
      </c>
      <c r="B13" s="93" t="str">
        <f>'9'!B10</f>
        <v>Damar</v>
      </c>
      <c r="C13" s="93" t="str">
        <f>'9'!C10</f>
        <v>Mengkubang</v>
      </c>
      <c r="D13" s="101">
        <v>0</v>
      </c>
      <c r="E13" s="327">
        <v>0</v>
      </c>
      <c r="F13" s="922" t="str">
        <f t="shared" si="0"/>
        <v>NULL</v>
      </c>
      <c r="G13" s="101">
        <v>2</v>
      </c>
      <c r="H13" s="101">
        <v>2</v>
      </c>
      <c r="I13" s="922">
        <f t="shared" si="1"/>
        <v>100</v>
      </c>
    </row>
    <row r="14" spans="1:18" x14ac:dyDescent="0.25">
      <c r="A14" s="724">
        <v>3</v>
      </c>
      <c r="B14" s="93" t="str">
        <f>'9'!B11</f>
        <v>Kelapa Kampit</v>
      </c>
      <c r="C14" s="93" t="str">
        <f>'9'!C11</f>
        <v>Kelapa Kampit</v>
      </c>
      <c r="D14" s="101">
        <v>0</v>
      </c>
      <c r="E14" s="327">
        <v>0</v>
      </c>
      <c r="F14" s="922" t="str">
        <f t="shared" si="0"/>
        <v>NULL</v>
      </c>
      <c r="G14" s="101">
        <v>2</v>
      </c>
      <c r="H14" s="101">
        <v>2</v>
      </c>
      <c r="I14" s="922">
        <f t="shared" si="1"/>
        <v>100</v>
      </c>
    </row>
    <row r="15" spans="1:18" x14ac:dyDescent="0.25">
      <c r="A15" s="724">
        <v>4</v>
      </c>
      <c r="B15" s="93" t="str">
        <f>'9'!B12</f>
        <v>Gantung</v>
      </c>
      <c r="C15" s="93" t="str">
        <f>'9'!C12</f>
        <v>Gantung</v>
      </c>
      <c r="D15" s="101">
        <v>0</v>
      </c>
      <c r="E15" s="327">
        <v>0</v>
      </c>
      <c r="F15" s="922" t="str">
        <f t="shared" si="0"/>
        <v>NULL</v>
      </c>
      <c r="G15" s="101">
        <v>1</v>
      </c>
      <c r="H15" s="101">
        <v>1</v>
      </c>
      <c r="I15" s="922">
        <f t="shared" si="1"/>
        <v>100</v>
      </c>
    </row>
    <row r="16" spans="1:18" x14ac:dyDescent="0.25">
      <c r="A16" s="724">
        <v>5</v>
      </c>
      <c r="B16" s="93" t="str">
        <f>'9'!B13</f>
        <v>Simpang Renggiang</v>
      </c>
      <c r="C16" s="93" t="str">
        <f>'9'!C13</f>
        <v>Renggiang</v>
      </c>
      <c r="D16" s="101">
        <v>0</v>
      </c>
      <c r="E16" s="327">
        <v>0</v>
      </c>
      <c r="F16" s="922" t="str">
        <f t="shared" si="0"/>
        <v>NULL</v>
      </c>
      <c r="G16" s="101">
        <v>0</v>
      </c>
      <c r="H16" s="101">
        <v>0</v>
      </c>
      <c r="I16" s="922" t="str">
        <f t="shared" si="1"/>
        <v>NULL</v>
      </c>
    </row>
    <row r="17" spans="1:12" x14ac:dyDescent="0.25">
      <c r="A17" s="724">
        <v>6</v>
      </c>
      <c r="B17" s="93" t="str">
        <f>'9'!B14</f>
        <v>Simpang Pesak</v>
      </c>
      <c r="C17" s="93" t="str">
        <f>'9'!C14</f>
        <v>Simpang Pesak</v>
      </c>
      <c r="D17" s="101">
        <v>0</v>
      </c>
      <c r="E17" s="327">
        <v>0</v>
      </c>
      <c r="F17" s="922" t="str">
        <f t="shared" si="0"/>
        <v>NULL</v>
      </c>
      <c r="G17" s="101">
        <v>0</v>
      </c>
      <c r="H17" s="101">
        <v>0</v>
      </c>
      <c r="I17" s="922" t="str">
        <f t="shared" si="1"/>
        <v>NULL</v>
      </c>
    </row>
    <row r="18" spans="1:12" x14ac:dyDescent="0.25">
      <c r="A18" s="724">
        <v>7</v>
      </c>
      <c r="B18" s="93" t="str">
        <f>'9'!B15</f>
        <v>Dendang</v>
      </c>
      <c r="C18" s="93" t="str">
        <f>'9'!C15</f>
        <v>Dendang</v>
      </c>
      <c r="D18" s="101">
        <v>0</v>
      </c>
      <c r="E18" s="327">
        <v>0</v>
      </c>
      <c r="F18" s="922" t="str">
        <f t="shared" si="0"/>
        <v>NULL</v>
      </c>
      <c r="G18" s="101">
        <v>7</v>
      </c>
      <c r="H18" s="101">
        <v>7</v>
      </c>
      <c r="I18" s="922">
        <f t="shared" si="1"/>
        <v>100</v>
      </c>
    </row>
    <row r="19" spans="1:12" ht="20.100000000000001" customHeight="1" x14ac:dyDescent="0.25">
      <c r="A19" s="396"/>
      <c r="B19" s="66"/>
      <c r="C19" s="66"/>
      <c r="D19" s="215"/>
      <c r="E19" s="328"/>
      <c r="F19" s="1035"/>
      <c r="G19" s="215"/>
      <c r="H19" s="215"/>
      <c r="I19" s="1020"/>
    </row>
    <row r="20" spans="1:12" ht="16.5" thickBot="1" x14ac:dyDescent="0.3">
      <c r="A20" s="316" t="s">
        <v>476</v>
      </c>
      <c r="B20" s="251"/>
      <c r="C20" s="317"/>
      <c r="D20" s="1006">
        <f>SUM(D12:D19)</f>
        <v>0</v>
      </c>
      <c r="E20" s="1006">
        <f>SUM(E12:E19)</f>
        <v>0</v>
      </c>
      <c r="F20" s="1036" t="str">
        <f>IFERROR(E20/D20*100,"NULL")</f>
        <v>NULL</v>
      </c>
      <c r="G20" s="1006">
        <f>SUM(G12:G19)</f>
        <v>12</v>
      </c>
      <c r="H20" s="1006">
        <f>SUM(H12:H19)</f>
        <v>12</v>
      </c>
      <c r="I20" s="987">
        <f t="shared" ref="I20" si="2">IFERROR(H20/G20*100,"N/A")</f>
        <v>100</v>
      </c>
    </row>
    <row r="21" spans="1:12" x14ac:dyDescent="0.25">
      <c r="B21" s="62"/>
      <c r="C21" s="62"/>
      <c r="D21" s="322"/>
      <c r="E21" s="322"/>
      <c r="F21" s="322"/>
      <c r="G21" s="139"/>
      <c r="H21" s="139"/>
      <c r="I21" s="139"/>
      <c r="J21" s="323"/>
      <c r="K21" s="323"/>
      <c r="L21" s="139"/>
    </row>
    <row r="22" spans="1:12" x14ac:dyDescent="0.25">
      <c r="A22" s="544" t="s">
        <v>411</v>
      </c>
      <c r="B22" s="544"/>
      <c r="C22" s="544"/>
      <c r="D22" s="544"/>
      <c r="E22" s="544"/>
      <c r="F22" s="544"/>
      <c r="G22" s="544"/>
      <c r="H22" s="544"/>
      <c r="I22" s="544"/>
      <c r="J22" s="544"/>
      <c r="K22" s="544"/>
    </row>
    <row r="23" spans="1:12" x14ac:dyDescent="0.25">
      <c r="A23" s="544" t="s">
        <v>851</v>
      </c>
      <c r="B23" s="544"/>
      <c r="C23" s="544"/>
      <c r="D23" s="544"/>
      <c r="E23" s="544"/>
      <c r="F23" s="544"/>
      <c r="G23" s="544"/>
      <c r="H23" s="544"/>
      <c r="I23" s="544"/>
      <c r="J23" s="544"/>
      <c r="K23" s="544"/>
    </row>
    <row r="24" spans="1:12" x14ac:dyDescent="0.25">
      <c r="A24" s="544" t="s">
        <v>852</v>
      </c>
      <c r="B24" s="544" t="s">
        <v>853</v>
      </c>
      <c r="C24" s="544"/>
      <c r="D24" s="544"/>
      <c r="E24" s="544"/>
      <c r="F24" s="544"/>
      <c r="G24" s="544"/>
      <c r="H24" s="544"/>
      <c r="I24" s="544"/>
      <c r="J24" s="544"/>
      <c r="K24" s="544"/>
    </row>
    <row r="25" spans="1:12" x14ac:dyDescent="0.25">
      <c r="A25" s="544"/>
      <c r="B25" s="544" t="s">
        <v>854</v>
      </c>
      <c r="C25" s="544"/>
      <c r="D25" s="544"/>
      <c r="E25" s="544"/>
      <c r="F25" s="544"/>
      <c r="G25" s="544"/>
      <c r="H25" s="544"/>
      <c r="I25" s="544"/>
      <c r="J25" s="544"/>
      <c r="K25" s="544"/>
    </row>
    <row r="26" spans="1:12" x14ac:dyDescent="0.25">
      <c r="A26" s="544" t="s">
        <v>855</v>
      </c>
      <c r="B26" s="544" t="s">
        <v>856</v>
      </c>
      <c r="C26" s="544"/>
      <c r="D26" s="544"/>
      <c r="E26" s="544"/>
      <c r="F26" s="544"/>
      <c r="G26" s="544"/>
      <c r="H26" s="544"/>
      <c r="I26" s="544"/>
      <c r="J26" s="544"/>
      <c r="K26" s="544"/>
    </row>
    <row r="27" spans="1:12" x14ac:dyDescent="0.25">
      <c r="A27" s="544"/>
      <c r="B27" s="544" t="s">
        <v>857</v>
      </c>
      <c r="C27" s="544"/>
      <c r="D27" s="544"/>
      <c r="E27" s="544"/>
      <c r="F27" s="544"/>
      <c r="G27" s="544"/>
      <c r="H27" s="544"/>
      <c r="I27" s="544"/>
      <c r="J27" s="544"/>
      <c r="K27" s="544"/>
    </row>
  </sheetData>
  <mergeCells count="11">
    <mergeCell ref="I9:I10"/>
    <mergeCell ref="A7:A10"/>
    <mergeCell ref="B7:B10"/>
    <mergeCell ref="C7:C10"/>
    <mergeCell ref="D7:F7"/>
    <mergeCell ref="G7:I7"/>
    <mergeCell ref="D9:D10"/>
    <mergeCell ref="E9:E10"/>
    <mergeCell ref="F9:F10"/>
    <mergeCell ref="G9:G10"/>
    <mergeCell ref="H9:H10"/>
  </mergeCells>
  <printOptions horizontalCentered="1"/>
  <pageMargins left="1.1000000000000001" right="0.84" top="1.1399999999999999" bottom="0.9" header="0" footer="0"/>
  <pageSetup paperSize="9" scale="9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>
    <tabColor rgb="FF92D050"/>
    <pageSetUpPr fitToPage="1"/>
  </sheetPr>
  <dimension ref="A1:AV79"/>
  <sheetViews>
    <sheetView zoomScaleNormal="100" workbookViewId="0">
      <pane xSplit="1" ySplit="14" topLeftCell="B15" activePane="bottomRight" state="frozen"/>
      <selection activeCell="A4" sqref="A4:Y5"/>
      <selection pane="topRight" activeCell="A4" sqref="A4:Y5"/>
      <selection pane="bottomLeft" activeCell="A4" sqref="A4:Y5"/>
      <selection pane="bottomRight" activeCell="A15" sqref="A15"/>
    </sheetView>
  </sheetViews>
  <sheetFormatPr defaultColWidth="9.140625" defaultRowHeight="15" x14ac:dyDescent="0.25"/>
  <cols>
    <col min="1" max="1" width="5.7109375" style="63" customWidth="1"/>
    <col min="2" max="2" width="62.85546875" style="63" customWidth="1"/>
    <col min="3" max="11" width="15.7109375" style="63" customWidth="1"/>
    <col min="12" max="12" width="9.140625" style="63"/>
    <col min="13" max="13" width="9.5703125" style="63" bestFit="1" customWidth="1"/>
    <col min="14" max="14" width="10.85546875" style="63" customWidth="1"/>
    <col min="15" max="15" width="12.140625" style="63" customWidth="1"/>
    <col min="16" max="17" width="9.140625" style="63"/>
    <col min="18" max="18" width="10.42578125" style="63" bestFit="1" customWidth="1"/>
    <col min="19" max="19" width="11.85546875" style="63" customWidth="1"/>
    <col min="20" max="20" width="9.140625" style="63"/>
    <col min="21" max="21" width="10.42578125" style="63" bestFit="1" customWidth="1"/>
    <col min="22" max="256" width="9.140625" style="63"/>
    <col min="257" max="257" width="5.7109375" style="63" customWidth="1"/>
    <col min="258" max="258" width="62.85546875" style="63" customWidth="1"/>
    <col min="259" max="267" width="15.7109375" style="63" customWidth="1"/>
    <col min="268" max="512" width="9.140625" style="63"/>
    <col min="513" max="513" width="5.7109375" style="63" customWidth="1"/>
    <col min="514" max="514" width="62.85546875" style="63" customWidth="1"/>
    <col min="515" max="523" width="15.7109375" style="63" customWidth="1"/>
    <col min="524" max="768" width="9.140625" style="63"/>
    <col min="769" max="769" width="5.7109375" style="63" customWidth="1"/>
    <col min="770" max="770" width="62.85546875" style="63" customWidth="1"/>
    <col min="771" max="779" width="15.7109375" style="63" customWidth="1"/>
    <col min="780" max="1024" width="9.140625" style="63"/>
    <col min="1025" max="1025" width="5.7109375" style="63" customWidth="1"/>
    <col min="1026" max="1026" width="62.85546875" style="63" customWidth="1"/>
    <col min="1027" max="1035" width="15.7109375" style="63" customWidth="1"/>
    <col min="1036" max="1280" width="9.140625" style="63"/>
    <col min="1281" max="1281" width="5.7109375" style="63" customWidth="1"/>
    <col min="1282" max="1282" width="62.85546875" style="63" customWidth="1"/>
    <col min="1283" max="1291" width="15.7109375" style="63" customWidth="1"/>
    <col min="1292" max="1536" width="9.140625" style="63"/>
    <col min="1537" max="1537" width="5.7109375" style="63" customWidth="1"/>
    <col min="1538" max="1538" width="62.85546875" style="63" customWidth="1"/>
    <col min="1539" max="1547" width="15.7109375" style="63" customWidth="1"/>
    <col min="1548" max="1792" width="9.140625" style="63"/>
    <col min="1793" max="1793" width="5.7109375" style="63" customWidth="1"/>
    <col min="1794" max="1794" width="62.85546875" style="63" customWidth="1"/>
    <col min="1795" max="1803" width="15.7109375" style="63" customWidth="1"/>
    <col min="1804" max="2048" width="9.140625" style="63"/>
    <col min="2049" max="2049" width="5.7109375" style="63" customWidth="1"/>
    <col min="2050" max="2050" width="62.85546875" style="63" customWidth="1"/>
    <col min="2051" max="2059" width="15.7109375" style="63" customWidth="1"/>
    <col min="2060" max="2304" width="9.140625" style="63"/>
    <col min="2305" max="2305" width="5.7109375" style="63" customWidth="1"/>
    <col min="2306" max="2306" width="62.85546875" style="63" customWidth="1"/>
    <col min="2307" max="2315" width="15.7109375" style="63" customWidth="1"/>
    <col min="2316" max="2560" width="9.140625" style="63"/>
    <col min="2561" max="2561" width="5.7109375" style="63" customWidth="1"/>
    <col min="2562" max="2562" width="62.85546875" style="63" customWidth="1"/>
    <col min="2563" max="2571" width="15.7109375" style="63" customWidth="1"/>
    <col min="2572" max="2816" width="9.140625" style="63"/>
    <col min="2817" max="2817" width="5.7109375" style="63" customWidth="1"/>
    <col min="2818" max="2818" width="62.85546875" style="63" customWidth="1"/>
    <col min="2819" max="2827" width="15.7109375" style="63" customWidth="1"/>
    <col min="2828" max="3072" width="9.140625" style="63"/>
    <col min="3073" max="3073" width="5.7109375" style="63" customWidth="1"/>
    <col min="3074" max="3074" width="62.85546875" style="63" customWidth="1"/>
    <col min="3075" max="3083" width="15.7109375" style="63" customWidth="1"/>
    <col min="3084" max="3328" width="9.140625" style="63"/>
    <col min="3329" max="3329" width="5.7109375" style="63" customWidth="1"/>
    <col min="3330" max="3330" width="62.85546875" style="63" customWidth="1"/>
    <col min="3331" max="3339" width="15.7109375" style="63" customWidth="1"/>
    <col min="3340" max="3584" width="9.140625" style="63"/>
    <col min="3585" max="3585" width="5.7109375" style="63" customWidth="1"/>
    <col min="3586" max="3586" width="62.85546875" style="63" customWidth="1"/>
    <col min="3587" max="3595" width="15.7109375" style="63" customWidth="1"/>
    <col min="3596" max="3840" width="9.140625" style="63"/>
    <col min="3841" max="3841" width="5.7109375" style="63" customWidth="1"/>
    <col min="3842" max="3842" width="62.85546875" style="63" customWidth="1"/>
    <col min="3843" max="3851" width="15.7109375" style="63" customWidth="1"/>
    <col min="3852" max="4096" width="9.140625" style="63"/>
    <col min="4097" max="4097" width="5.7109375" style="63" customWidth="1"/>
    <col min="4098" max="4098" width="62.85546875" style="63" customWidth="1"/>
    <col min="4099" max="4107" width="15.7109375" style="63" customWidth="1"/>
    <col min="4108" max="4352" width="9.140625" style="63"/>
    <col min="4353" max="4353" width="5.7109375" style="63" customWidth="1"/>
    <col min="4354" max="4354" width="62.85546875" style="63" customWidth="1"/>
    <col min="4355" max="4363" width="15.7109375" style="63" customWidth="1"/>
    <col min="4364" max="4608" width="9.140625" style="63"/>
    <col min="4609" max="4609" width="5.7109375" style="63" customWidth="1"/>
    <col min="4610" max="4610" width="62.85546875" style="63" customWidth="1"/>
    <col min="4611" max="4619" width="15.7109375" style="63" customWidth="1"/>
    <col min="4620" max="4864" width="9.140625" style="63"/>
    <col min="4865" max="4865" width="5.7109375" style="63" customWidth="1"/>
    <col min="4866" max="4866" width="62.85546875" style="63" customWidth="1"/>
    <col min="4867" max="4875" width="15.7109375" style="63" customWidth="1"/>
    <col min="4876" max="5120" width="9.140625" style="63"/>
    <col min="5121" max="5121" width="5.7109375" style="63" customWidth="1"/>
    <col min="5122" max="5122" width="62.85546875" style="63" customWidth="1"/>
    <col min="5123" max="5131" width="15.7109375" style="63" customWidth="1"/>
    <col min="5132" max="5376" width="9.140625" style="63"/>
    <col min="5377" max="5377" width="5.7109375" style="63" customWidth="1"/>
    <col min="5378" max="5378" width="62.85546875" style="63" customWidth="1"/>
    <col min="5379" max="5387" width="15.7109375" style="63" customWidth="1"/>
    <col min="5388" max="5632" width="9.140625" style="63"/>
    <col min="5633" max="5633" width="5.7109375" style="63" customWidth="1"/>
    <col min="5634" max="5634" width="62.85546875" style="63" customWidth="1"/>
    <col min="5635" max="5643" width="15.7109375" style="63" customWidth="1"/>
    <col min="5644" max="5888" width="9.140625" style="63"/>
    <col min="5889" max="5889" width="5.7109375" style="63" customWidth="1"/>
    <col min="5890" max="5890" width="62.85546875" style="63" customWidth="1"/>
    <col min="5891" max="5899" width="15.7109375" style="63" customWidth="1"/>
    <col min="5900" max="6144" width="9.140625" style="63"/>
    <col min="6145" max="6145" width="5.7109375" style="63" customWidth="1"/>
    <col min="6146" max="6146" width="62.85546875" style="63" customWidth="1"/>
    <col min="6147" max="6155" width="15.7109375" style="63" customWidth="1"/>
    <col min="6156" max="6400" width="9.140625" style="63"/>
    <col min="6401" max="6401" width="5.7109375" style="63" customWidth="1"/>
    <col min="6402" max="6402" width="62.85546875" style="63" customWidth="1"/>
    <col min="6403" max="6411" width="15.7109375" style="63" customWidth="1"/>
    <col min="6412" max="6656" width="9.140625" style="63"/>
    <col min="6657" max="6657" width="5.7109375" style="63" customWidth="1"/>
    <col min="6658" max="6658" width="62.85546875" style="63" customWidth="1"/>
    <col min="6659" max="6667" width="15.7109375" style="63" customWidth="1"/>
    <col min="6668" max="6912" width="9.140625" style="63"/>
    <col min="6913" max="6913" width="5.7109375" style="63" customWidth="1"/>
    <col min="6914" max="6914" width="62.85546875" style="63" customWidth="1"/>
    <col min="6915" max="6923" width="15.7109375" style="63" customWidth="1"/>
    <col min="6924" max="7168" width="9.140625" style="63"/>
    <col min="7169" max="7169" width="5.7109375" style="63" customWidth="1"/>
    <col min="7170" max="7170" width="62.85546875" style="63" customWidth="1"/>
    <col min="7171" max="7179" width="15.7109375" style="63" customWidth="1"/>
    <col min="7180" max="7424" width="9.140625" style="63"/>
    <col min="7425" max="7425" width="5.7109375" style="63" customWidth="1"/>
    <col min="7426" max="7426" width="62.85546875" style="63" customWidth="1"/>
    <col min="7427" max="7435" width="15.7109375" style="63" customWidth="1"/>
    <col min="7436" max="7680" width="9.140625" style="63"/>
    <col min="7681" max="7681" width="5.7109375" style="63" customWidth="1"/>
    <col min="7682" max="7682" width="62.85546875" style="63" customWidth="1"/>
    <col min="7683" max="7691" width="15.7109375" style="63" customWidth="1"/>
    <col min="7692" max="7936" width="9.140625" style="63"/>
    <col min="7937" max="7937" width="5.7109375" style="63" customWidth="1"/>
    <col min="7938" max="7938" width="62.85546875" style="63" customWidth="1"/>
    <col min="7939" max="7947" width="15.7109375" style="63" customWidth="1"/>
    <col min="7948" max="8192" width="9.140625" style="63"/>
    <col min="8193" max="8193" width="5.7109375" style="63" customWidth="1"/>
    <col min="8194" max="8194" width="62.85546875" style="63" customWidth="1"/>
    <col min="8195" max="8203" width="15.7109375" style="63" customWidth="1"/>
    <col min="8204" max="8448" width="9.140625" style="63"/>
    <col min="8449" max="8449" width="5.7109375" style="63" customWidth="1"/>
    <col min="8450" max="8450" width="62.85546875" style="63" customWidth="1"/>
    <col min="8451" max="8459" width="15.7109375" style="63" customWidth="1"/>
    <col min="8460" max="8704" width="9.140625" style="63"/>
    <col min="8705" max="8705" width="5.7109375" style="63" customWidth="1"/>
    <col min="8706" max="8706" width="62.85546875" style="63" customWidth="1"/>
    <col min="8707" max="8715" width="15.7109375" style="63" customWidth="1"/>
    <col min="8716" max="8960" width="9.140625" style="63"/>
    <col min="8961" max="8961" width="5.7109375" style="63" customWidth="1"/>
    <col min="8962" max="8962" width="62.85546875" style="63" customWidth="1"/>
    <col min="8963" max="8971" width="15.7109375" style="63" customWidth="1"/>
    <col min="8972" max="9216" width="9.140625" style="63"/>
    <col min="9217" max="9217" width="5.7109375" style="63" customWidth="1"/>
    <col min="9218" max="9218" width="62.85546875" style="63" customWidth="1"/>
    <col min="9219" max="9227" width="15.7109375" style="63" customWidth="1"/>
    <col min="9228" max="9472" width="9.140625" style="63"/>
    <col min="9473" max="9473" width="5.7109375" style="63" customWidth="1"/>
    <col min="9474" max="9474" width="62.85546875" style="63" customWidth="1"/>
    <col min="9475" max="9483" width="15.7109375" style="63" customWidth="1"/>
    <col min="9484" max="9728" width="9.140625" style="63"/>
    <col min="9729" max="9729" width="5.7109375" style="63" customWidth="1"/>
    <col min="9730" max="9730" width="62.85546875" style="63" customWidth="1"/>
    <col min="9731" max="9739" width="15.7109375" style="63" customWidth="1"/>
    <col min="9740" max="9984" width="9.140625" style="63"/>
    <col min="9985" max="9985" width="5.7109375" style="63" customWidth="1"/>
    <col min="9986" max="9986" width="62.85546875" style="63" customWidth="1"/>
    <col min="9987" max="9995" width="15.7109375" style="63" customWidth="1"/>
    <col min="9996" max="10240" width="9.140625" style="63"/>
    <col min="10241" max="10241" width="5.7109375" style="63" customWidth="1"/>
    <col min="10242" max="10242" width="62.85546875" style="63" customWidth="1"/>
    <col min="10243" max="10251" width="15.7109375" style="63" customWidth="1"/>
    <col min="10252" max="10496" width="9.140625" style="63"/>
    <col min="10497" max="10497" width="5.7109375" style="63" customWidth="1"/>
    <col min="10498" max="10498" width="62.85546875" style="63" customWidth="1"/>
    <col min="10499" max="10507" width="15.7109375" style="63" customWidth="1"/>
    <col min="10508" max="10752" width="9.140625" style="63"/>
    <col min="10753" max="10753" width="5.7109375" style="63" customWidth="1"/>
    <col min="10754" max="10754" width="62.85546875" style="63" customWidth="1"/>
    <col min="10755" max="10763" width="15.7109375" style="63" customWidth="1"/>
    <col min="10764" max="11008" width="9.140625" style="63"/>
    <col min="11009" max="11009" width="5.7109375" style="63" customWidth="1"/>
    <col min="11010" max="11010" width="62.85546875" style="63" customWidth="1"/>
    <col min="11011" max="11019" width="15.7109375" style="63" customWidth="1"/>
    <col min="11020" max="11264" width="9.140625" style="63"/>
    <col min="11265" max="11265" width="5.7109375" style="63" customWidth="1"/>
    <col min="11266" max="11266" width="62.85546875" style="63" customWidth="1"/>
    <col min="11267" max="11275" width="15.7109375" style="63" customWidth="1"/>
    <col min="11276" max="11520" width="9.140625" style="63"/>
    <col min="11521" max="11521" width="5.7109375" style="63" customWidth="1"/>
    <col min="11522" max="11522" width="62.85546875" style="63" customWidth="1"/>
    <col min="11523" max="11531" width="15.7109375" style="63" customWidth="1"/>
    <col min="11532" max="11776" width="9.140625" style="63"/>
    <col min="11777" max="11777" width="5.7109375" style="63" customWidth="1"/>
    <col min="11778" max="11778" width="62.85546875" style="63" customWidth="1"/>
    <col min="11779" max="11787" width="15.7109375" style="63" customWidth="1"/>
    <col min="11788" max="12032" width="9.140625" style="63"/>
    <col min="12033" max="12033" width="5.7109375" style="63" customWidth="1"/>
    <col min="12034" max="12034" width="62.85546875" style="63" customWidth="1"/>
    <col min="12035" max="12043" width="15.7109375" style="63" customWidth="1"/>
    <col min="12044" max="12288" width="9.140625" style="63"/>
    <col min="12289" max="12289" width="5.7109375" style="63" customWidth="1"/>
    <col min="12290" max="12290" width="62.85546875" style="63" customWidth="1"/>
    <col min="12291" max="12299" width="15.7109375" style="63" customWidth="1"/>
    <col min="12300" max="12544" width="9.140625" style="63"/>
    <col min="12545" max="12545" width="5.7109375" style="63" customWidth="1"/>
    <col min="12546" max="12546" width="62.85546875" style="63" customWidth="1"/>
    <col min="12547" max="12555" width="15.7109375" style="63" customWidth="1"/>
    <col min="12556" max="12800" width="9.140625" style="63"/>
    <col min="12801" max="12801" width="5.7109375" style="63" customWidth="1"/>
    <col min="12802" max="12802" width="62.85546875" style="63" customWidth="1"/>
    <col min="12803" max="12811" width="15.7109375" style="63" customWidth="1"/>
    <col min="12812" max="13056" width="9.140625" style="63"/>
    <col min="13057" max="13057" width="5.7109375" style="63" customWidth="1"/>
    <col min="13058" max="13058" width="62.85546875" style="63" customWidth="1"/>
    <col min="13059" max="13067" width="15.7109375" style="63" customWidth="1"/>
    <col min="13068" max="13312" width="9.140625" style="63"/>
    <col min="13313" max="13313" width="5.7109375" style="63" customWidth="1"/>
    <col min="13314" max="13314" width="62.85546875" style="63" customWidth="1"/>
    <col min="13315" max="13323" width="15.7109375" style="63" customWidth="1"/>
    <col min="13324" max="13568" width="9.140625" style="63"/>
    <col min="13569" max="13569" width="5.7109375" style="63" customWidth="1"/>
    <col min="13570" max="13570" width="62.85546875" style="63" customWidth="1"/>
    <col min="13571" max="13579" width="15.7109375" style="63" customWidth="1"/>
    <col min="13580" max="13824" width="9.140625" style="63"/>
    <col min="13825" max="13825" width="5.7109375" style="63" customWidth="1"/>
    <col min="13826" max="13826" width="62.85546875" style="63" customWidth="1"/>
    <col min="13827" max="13835" width="15.7109375" style="63" customWidth="1"/>
    <col min="13836" max="14080" width="9.140625" style="63"/>
    <col min="14081" max="14081" width="5.7109375" style="63" customWidth="1"/>
    <col min="14082" max="14082" width="62.85546875" style="63" customWidth="1"/>
    <col min="14083" max="14091" width="15.7109375" style="63" customWidth="1"/>
    <col min="14092" max="14336" width="9.140625" style="63"/>
    <col min="14337" max="14337" width="5.7109375" style="63" customWidth="1"/>
    <col min="14338" max="14338" width="62.85546875" style="63" customWidth="1"/>
    <col min="14339" max="14347" width="15.7109375" style="63" customWidth="1"/>
    <col min="14348" max="14592" width="9.140625" style="63"/>
    <col min="14593" max="14593" width="5.7109375" style="63" customWidth="1"/>
    <col min="14594" max="14594" width="62.85546875" style="63" customWidth="1"/>
    <col min="14595" max="14603" width="15.7109375" style="63" customWidth="1"/>
    <col min="14604" max="14848" width="9.140625" style="63"/>
    <col min="14849" max="14849" width="5.7109375" style="63" customWidth="1"/>
    <col min="14850" max="14850" width="62.85546875" style="63" customWidth="1"/>
    <col min="14851" max="14859" width="15.7109375" style="63" customWidth="1"/>
    <col min="14860" max="15104" width="9.140625" style="63"/>
    <col min="15105" max="15105" width="5.7109375" style="63" customWidth="1"/>
    <col min="15106" max="15106" width="62.85546875" style="63" customWidth="1"/>
    <col min="15107" max="15115" width="15.7109375" style="63" customWidth="1"/>
    <col min="15116" max="15360" width="9.140625" style="63"/>
    <col min="15361" max="15361" width="5.7109375" style="63" customWidth="1"/>
    <col min="15362" max="15362" width="62.85546875" style="63" customWidth="1"/>
    <col min="15363" max="15371" width="15.7109375" style="63" customWidth="1"/>
    <col min="15372" max="15616" width="9.140625" style="63"/>
    <col min="15617" max="15617" width="5.7109375" style="63" customWidth="1"/>
    <col min="15618" max="15618" width="62.85546875" style="63" customWidth="1"/>
    <col min="15619" max="15627" width="15.7109375" style="63" customWidth="1"/>
    <col min="15628" max="15872" width="9.140625" style="63"/>
    <col min="15873" max="15873" width="5.7109375" style="63" customWidth="1"/>
    <col min="15874" max="15874" width="62.85546875" style="63" customWidth="1"/>
    <col min="15875" max="15883" width="15.7109375" style="63" customWidth="1"/>
    <col min="15884" max="16128" width="9.140625" style="63"/>
    <col min="16129" max="16129" width="5.7109375" style="63" customWidth="1"/>
    <col min="16130" max="16130" width="62.85546875" style="63" customWidth="1"/>
    <col min="16131" max="16139" width="15.7109375" style="63" customWidth="1"/>
    <col min="16140" max="16384" width="9.140625" style="63"/>
  </cols>
  <sheetData>
    <row r="1" spans="1:48" ht="15.75" x14ac:dyDescent="0.25">
      <c r="A1" s="217" t="s">
        <v>361</v>
      </c>
      <c r="C1" s="95"/>
    </row>
    <row r="3" spans="1:48" ht="15.75" x14ac:dyDescent="0.25">
      <c r="A3" s="1188" t="s">
        <v>362</v>
      </c>
      <c r="B3" s="1188"/>
      <c r="C3" s="1188"/>
      <c r="D3" s="1188"/>
      <c r="E3" s="1188"/>
      <c r="F3" s="1188"/>
      <c r="G3" s="1188"/>
      <c r="H3" s="1188"/>
      <c r="I3" s="1188"/>
      <c r="J3" s="1188"/>
      <c r="K3" s="1188"/>
      <c r="L3" s="83"/>
      <c r="M3" s="83"/>
      <c r="N3" s="83"/>
    </row>
    <row r="4" spans="1:48" ht="15.75" x14ac:dyDescent="0.25">
      <c r="A4" s="160"/>
      <c r="B4" s="160"/>
      <c r="C4" s="160"/>
      <c r="D4" s="160"/>
      <c r="E4" s="427" t="str">
        <f>'1'!E5</f>
        <v>KABUPATEN</v>
      </c>
      <c r="F4" s="428" t="str">
        <f>'1'!F5</f>
        <v>BELITUNG TIMUR</v>
      </c>
      <c r="G4" s="427"/>
      <c r="H4" s="427"/>
      <c r="I4" s="160"/>
      <c r="J4" s="160"/>
      <c r="K4" s="160"/>
    </row>
    <row r="5" spans="1:48" ht="15.75" x14ac:dyDescent="0.25">
      <c r="A5" s="160"/>
      <c r="B5" s="160"/>
      <c r="C5" s="160"/>
      <c r="D5" s="160"/>
      <c r="E5" s="427" t="str">
        <f>'1'!E6</f>
        <v>TAHUN</v>
      </c>
      <c r="F5" s="428">
        <f>'1'!F6</f>
        <v>2023</v>
      </c>
      <c r="G5" s="427"/>
      <c r="H5" s="427"/>
      <c r="I5" s="426"/>
      <c r="J5" s="426"/>
      <c r="K5" s="426"/>
      <c r="L5" s="402"/>
      <c r="M5" s="402"/>
      <c r="N5" s="402"/>
      <c r="O5" s="402"/>
      <c r="Z5" s="1189" t="s">
        <v>363</v>
      </c>
      <c r="AA5" s="1189"/>
      <c r="AB5" s="1189"/>
      <c r="AC5" s="1189"/>
      <c r="AD5" s="1189"/>
      <c r="AE5" s="1189"/>
      <c r="AF5" s="1189"/>
      <c r="AG5" s="1189"/>
      <c r="AH5" s="1189"/>
      <c r="AI5" s="1189"/>
      <c r="AJ5" s="1189"/>
      <c r="AK5" s="1189"/>
      <c r="AL5" s="1189"/>
      <c r="AM5" s="1189"/>
      <c r="AN5" s="1189"/>
      <c r="AO5" s="1189"/>
      <c r="AP5" s="1189"/>
      <c r="AQ5" s="1189"/>
      <c r="AR5" s="1189"/>
      <c r="AS5" s="1189"/>
      <c r="AT5" s="1189"/>
      <c r="AU5" s="1189"/>
      <c r="AV5" s="1189"/>
    </row>
    <row r="6" spans="1:48" ht="15.75" thickBot="1" x14ac:dyDescent="0.3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402"/>
      <c r="M6" s="402"/>
      <c r="N6" s="402"/>
      <c r="O6" s="402"/>
    </row>
    <row r="7" spans="1:48" ht="19.5" customHeight="1" x14ac:dyDescent="0.25">
      <c r="A7" s="1190" t="s">
        <v>2</v>
      </c>
      <c r="B7" s="1179" t="s">
        <v>364</v>
      </c>
      <c r="C7" s="624" t="s">
        <v>365</v>
      </c>
      <c r="D7" s="624"/>
      <c r="E7" s="624"/>
      <c r="F7" s="624"/>
      <c r="G7" s="624"/>
      <c r="H7" s="624"/>
      <c r="I7" s="669" t="s">
        <v>366</v>
      </c>
      <c r="J7" s="624"/>
      <c r="K7" s="624"/>
      <c r="L7" s="67"/>
    </row>
    <row r="8" spans="1:48" ht="19.5" customHeight="1" x14ac:dyDescent="0.25">
      <c r="A8" s="1164"/>
      <c r="B8" s="1169"/>
      <c r="C8" s="1191" t="s">
        <v>367</v>
      </c>
      <c r="D8" s="1192"/>
      <c r="E8" s="1193"/>
      <c r="F8" s="1191" t="s">
        <v>368</v>
      </c>
      <c r="G8" s="1192"/>
      <c r="H8" s="1193"/>
      <c r="I8" s="1191" t="s">
        <v>255</v>
      </c>
      <c r="J8" s="1192"/>
      <c r="K8" s="1193"/>
      <c r="L8" s="67"/>
    </row>
    <row r="9" spans="1:48" ht="19.5" customHeight="1" x14ac:dyDescent="0.25">
      <c r="A9" s="1165"/>
      <c r="B9" s="1170"/>
      <c r="C9" s="583" t="s">
        <v>6</v>
      </c>
      <c r="D9" s="583" t="s">
        <v>7</v>
      </c>
      <c r="E9" s="583" t="s">
        <v>369</v>
      </c>
      <c r="F9" s="583" t="s">
        <v>6</v>
      </c>
      <c r="G9" s="583" t="s">
        <v>7</v>
      </c>
      <c r="H9" s="583" t="s">
        <v>369</v>
      </c>
      <c r="I9" s="583" t="s">
        <v>6</v>
      </c>
      <c r="J9" s="583" t="s">
        <v>7</v>
      </c>
      <c r="K9" s="583" t="s">
        <v>369</v>
      </c>
      <c r="L9" s="67"/>
    </row>
    <row r="10" spans="1:48" s="747" customFormat="1" ht="12" x14ac:dyDescent="0.25">
      <c r="A10" s="749">
        <v>1</v>
      </c>
      <c r="B10" s="749">
        <v>2</v>
      </c>
      <c r="C10" s="746">
        <v>3</v>
      </c>
      <c r="D10" s="749">
        <v>4</v>
      </c>
      <c r="E10" s="746">
        <v>5</v>
      </c>
      <c r="F10" s="749">
        <v>6</v>
      </c>
      <c r="G10" s="746">
        <v>7</v>
      </c>
      <c r="H10" s="749">
        <v>8</v>
      </c>
      <c r="I10" s="746">
        <v>9</v>
      </c>
      <c r="J10" s="749">
        <v>10</v>
      </c>
      <c r="K10" s="745">
        <v>11</v>
      </c>
      <c r="L10" s="750"/>
    </row>
    <row r="11" spans="1:48" ht="15.75" x14ac:dyDescent="0.25">
      <c r="A11" s="96" t="s">
        <v>365</v>
      </c>
      <c r="B11" s="96"/>
      <c r="C11" s="104">
        <f t="shared" ref="C11:K11" si="0">SUM(C62,C73)</f>
        <v>95287</v>
      </c>
      <c r="D11" s="104">
        <f t="shared" si="0"/>
        <v>122928</v>
      </c>
      <c r="E11" s="104">
        <f t="shared" si="0"/>
        <v>218215</v>
      </c>
      <c r="F11" s="104">
        <f t="shared" si="0"/>
        <v>3195</v>
      </c>
      <c r="G11" s="104">
        <f t="shared" si="0"/>
        <v>3857</v>
      </c>
      <c r="H11" s="104">
        <f t="shared" si="0"/>
        <v>7052</v>
      </c>
      <c r="I11" s="97">
        <f t="shared" si="0"/>
        <v>2802</v>
      </c>
      <c r="J11" s="97">
        <f t="shared" si="0"/>
        <v>2038</v>
      </c>
      <c r="K11" s="97">
        <f t="shared" si="0"/>
        <v>4840</v>
      </c>
      <c r="L11" s="67"/>
    </row>
    <row r="12" spans="1:48" ht="15.75" x14ac:dyDescent="0.25">
      <c r="A12" s="96" t="s">
        <v>370</v>
      </c>
      <c r="B12" s="96"/>
      <c r="C12" s="104">
        <f>'2'!C28</f>
        <v>66200.999999999985</v>
      </c>
      <c r="D12" s="104">
        <f>'2'!D28</f>
        <v>62847</v>
      </c>
      <c r="E12" s="104">
        <f>'2'!E28</f>
        <v>129048</v>
      </c>
      <c r="F12" s="104">
        <f>'2'!C28</f>
        <v>66200.999999999985</v>
      </c>
      <c r="G12" s="104">
        <f>'2'!D28</f>
        <v>62847</v>
      </c>
      <c r="H12" s="104">
        <f>'2'!HE28</f>
        <v>0</v>
      </c>
      <c r="I12" s="1184"/>
      <c r="J12" s="1184"/>
      <c r="K12" s="1185"/>
      <c r="L12" s="67"/>
    </row>
    <row r="13" spans="1:48" ht="15.75" x14ac:dyDescent="0.25">
      <c r="A13" s="98" t="s">
        <v>371</v>
      </c>
      <c r="B13" s="98"/>
      <c r="C13" s="889">
        <f>IFERROR(C11/C12*100,0)</f>
        <v>143.93589220706639</v>
      </c>
      <c r="D13" s="889">
        <f t="shared" ref="D13:H13" si="1">IFERROR(D11/D12*100,0)</f>
        <v>195.59883526659985</v>
      </c>
      <c r="E13" s="889">
        <f t="shared" si="1"/>
        <v>169.09599528857478</v>
      </c>
      <c r="F13" s="889">
        <f t="shared" si="1"/>
        <v>4.8262110844247079</v>
      </c>
      <c r="G13" s="889">
        <f t="shared" si="1"/>
        <v>6.1371266727130971</v>
      </c>
      <c r="H13" s="889">
        <f t="shared" si="1"/>
        <v>0</v>
      </c>
      <c r="I13" s="1186"/>
      <c r="J13" s="1186"/>
      <c r="K13" s="1187"/>
      <c r="L13" s="67"/>
    </row>
    <row r="14" spans="1:48" ht="15.75" x14ac:dyDescent="0.25">
      <c r="A14" s="99" t="s">
        <v>372</v>
      </c>
      <c r="B14" s="100" t="s">
        <v>373</v>
      </c>
      <c r="C14" s="431"/>
      <c r="D14" s="432"/>
      <c r="E14" s="431"/>
      <c r="F14" s="432"/>
      <c r="G14" s="431"/>
      <c r="H14" s="432"/>
      <c r="I14" s="431"/>
      <c r="J14" s="432"/>
      <c r="K14" s="432"/>
      <c r="L14" s="67"/>
    </row>
    <row r="15" spans="1:48" x14ac:dyDescent="0.25">
      <c r="A15" s="413">
        <v>1</v>
      </c>
      <c r="B15" s="67" t="s">
        <v>46</v>
      </c>
      <c r="C15" s="101"/>
      <c r="D15" s="101"/>
      <c r="E15" s="101"/>
      <c r="F15" s="101"/>
      <c r="G15" s="101"/>
      <c r="H15" s="101"/>
      <c r="I15" s="101"/>
      <c r="J15" s="101"/>
      <c r="K15" s="101"/>
      <c r="L15" s="67"/>
    </row>
    <row r="16" spans="1:48" ht="12" customHeight="1" x14ac:dyDescent="0.25">
      <c r="A16" s="413"/>
      <c r="B16" s="102" t="s">
        <v>1336</v>
      </c>
      <c r="C16" s="101">
        <v>15878</v>
      </c>
      <c r="D16" s="101">
        <v>19206</v>
      </c>
      <c r="E16" s="101">
        <f t="shared" ref="E16:E65" si="2">SUM(C16:D16)</f>
        <v>35084</v>
      </c>
      <c r="F16" s="101">
        <v>0</v>
      </c>
      <c r="G16" s="101">
        <v>0</v>
      </c>
      <c r="H16" s="101">
        <f t="shared" ref="H16:H22" si="3">SUM(F16:G16)</f>
        <v>0</v>
      </c>
      <c r="I16" s="101">
        <v>42</v>
      </c>
      <c r="J16" s="101">
        <v>41</v>
      </c>
      <c r="K16" s="101">
        <f t="shared" ref="K16:K22" si="4">SUM(I16:J16)</f>
        <v>83</v>
      </c>
      <c r="L16" s="67"/>
    </row>
    <row r="17" spans="1:23" ht="12" customHeight="1" x14ac:dyDescent="0.25">
      <c r="A17" s="413"/>
      <c r="B17" s="102" t="s">
        <v>1337</v>
      </c>
      <c r="C17" s="101">
        <v>3191</v>
      </c>
      <c r="D17" s="101">
        <v>4552</v>
      </c>
      <c r="E17" s="101">
        <f t="shared" si="2"/>
        <v>7743</v>
      </c>
      <c r="F17" s="101">
        <v>0</v>
      </c>
      <c r="G17" s="101">
        <v>0</v>
      </c>
      <c r="H17" s="101">
        <f t="shared" si="3"/>
        <v>0</v>
      </c>
      <c r="I17" s="101">
        <v>39</v>
      </c>
      <c r="J17" s="101">
        <v>21</v>
      </c>
      <c r="K17" s="101">
        <f t="shared" si="4"/>
        <v>60</v>
      </c>
      <c r="L17" s="67"/>
    </row>
    <row r="18" spans="1:23" ht="12" customHeight="1" x14ac:dyDescent="0.25">
      <c r="A18" s="413"/>
      <c r="B18" s="102" t="s">
        <v>1338</v>
      </c>
      <c r="C18" s="101">
        <v>5751</v>
      </c>
      <c r="D18" s="101">
        <v>7216</v>
      </c>
      <c r="E18" s="101">
        <f t="shared" si="2"/>
        <v>12967</v>
      </c>
      <c r="F18" s="101">
        <v>165</v>
      </c>
      <c r="G18" s="101">
        <v>204</v>
      </c>
      <c r="H18" s="101">
        <f t="shared" si="3"/>
        <v>369</v>
      </c>
      <c r="I18" s="101">
        <v>128</v>
      </c>
      <c r="J18" s="101">
        <v>24</v>
      </c>
      <c r="K18" s="101">
        <f t="shared" si="4"/>
        <v>152</v>
      </c>
      <c r="L18" s="67"/>
    </row>
    <row r="19" spans="1:23" ht="12" customHeight="1" x14ac:dyDescent="0.25">
      <c r="A19" s="413"/>
      <c r="B19" s="67" t="s">
        <v>1339</v>
      </c>
      <c r="C19" s="101">
        <v>11493</v>
      </c>
      <c r="D19" s="101">
        <v>26856</v>
      </c>
      <c r="E19" s="101">
        <f>SUM(C19:D19)</f>
        <v>38349</v>
      </c>
      <c r="F19" s="101">
        <v>72</v>
      </c>
      <c r="G19" s="101">
        <v>90</v>
      </c>
      <c r="H19" s="101">
        <f t="shared" si="3"/>
        <v>162</v>
      </c>
      <c r="I19" s="101">
        <v>105</v>
      </c>
      <c r="J19" s="101">
        <v>81</v>
      </c>
      <c r="K19" s="101">
        <f t="shared" si="4"/>
        <v>186</v>
      </c>
      <c r="L19" s="67"/>
    </row>
    <row r="20" spans="1:23" s="1058" customFormat="1" ht="12" customHeight="1" x14ac:dyDescent="0.25">
      <c r="A20" s="413"/>
      <c r="B20" s="102" t="s">
        <v>1340</v>
      </c>
      <c r="C20" s="101">
        <v>2369</v>
      </c>
      <c r="D20" s="101">
        <v>3018</v>
      </c>
      <c r="E20" s="101">
        <f t="shared" ref="E20:E21" si="5">SUM(C20:D20)</f>
        <v>5387</v>
      </c>
      <c r="F20" s="101">
        <v>26</v>
      </c>
      <c r="G20" s="101">
        <v>30</v>
      </c>
      <c r="H20" s="101">
        <f t="shared" si="3"/>
        <v>56</v>
      </c>
      <c r="I20" s="101">
        <v>176</v>
      </c>
      <c r="J20" s="101">
        <v>24</v>
      </c>
      <c r="K20" s="101">
        <f t="shared" si="4"/>
        <v>200</v>
      </c>
      <c r="L20" s="67"/>
    </row>
    <row r="21" spans="1:23" s="1058" customFormat="1" ht="12" customHeight="1" x14ac:dyDescent="0.25">
      <c r="A21" s="413"/>
      <c r="B21" s="102" t="s">
        <v>1341</v>
      </c>
      <c r="C21" s="101">
        <v>5677</v>
      </c>
      <c r="D21" s="101">
        <v>8796</v>
      </c>
      <c r="E21" s="101">
        <f t="shared" si="5"/>
        <v>14473</v>
      </c>
      <c r="F21" s="101">
        <v>164</v>
      </c>
      <c r="G21" s="101">
        <v>148</v>
      </c>
      <c r="H21" s="101">
        <f t="shared" si="3"/>
        <v>312</v>
      </c>
      <c r="I21" s="101">
        <v>16</v>
      </c>
      <c r="J21" s="101">
        <v>13</v>
      </c>
      <c r="K21" s="101">
        <f t="shared" si="4"/>
        <v>29</v>
      </c>
      <c r="L21" s="67"/>
      <c r="M21" s="231"/>
      <c r="N21" s="231"/>
      <c r="O21" s="231"/>
    </row>
    <row r="22" spans="1:23" s="1058" customFormat="1" ht="12" customHeight="1" x14ac:dyDescent="0.25">
      <c r="A22" s="413"/>
      <c r="B22" s="67" t="s">
        <v>1342</v>
      </c>
      <c r="C22" s="101">
        <v>6174</v>
      </c>
      <c r="D22" s="101">
        <v>7346</v>
      </c>
      <c r="E22" s="101">
        <f>SUM(C22:D22)</f>
        <v>13520</v>
      </c>
      <c r="F22" s="101">
        <v>0</v>
      </c>
      <c r="G22" s="101">
        <v>0</v>
      </c>
      <c r="H22" s="101">
        <f t="shared" si="3"/>
        <v>0</v>
      </c>
      <c r="I22" s="101">
        <v>0</v>
      </c>
      <c r="J22" s="101">
        <v>0</v>
      </c>
      <c r="K22" s="101">
        <f t="shared" si="4"/>
        <v>0</v>
      </c>
      <c r="L22" s="67"/>
      <c r="Q22" s="1059"/>
      <c r="R22" s="1059"/>
      <c r="S22" s="1059"/>
      <c r="T22" s="1059"/>
      <c r="U22" s="1059"/>
    </row>
    <row r="23" spans="1:23" x14ac:dyDescent="0.25">
      <c r="A23" s="413">
        <v>2</v>
      </c>
      <c r="B23" s="67" t="s">
        <v>374</v>
      </c>
      <c r="C23" s="101"/>
      <c r="D23" s="101"/>
      <c r="E23" s="101"/>
      <c r="F23" s="101"/>
      <c r="G23" s="101"/>
      <c r="H23" s="101"/>
      <c r="I23" s="101"/>
      <c r="J23" s="101"/>
      <c r="K23" s="101"/>
      <c r="L23" s="67"/>
      <c r="M23" s="231"/>
      <c r="N23" s="231"/>
      <c r="O23" s="231"/>
      <c r="P23" s="231"/>
      <c r="Q23" s="231"/>
      <c r="S23" s="231"/>
      <c r="T23" s="231"/>
    </row>
    <row r="24" spans="1:23" ht="12" customHeight="1" x14ac:dyDescent="0.25">
      <c r="A24" s="413"/>
      <c r="B24" s="102" t="s">
        <v>1343</v>
      </c>
      <c r="C24" s="101">
        <v>1345</v>
      </c>
      <c r="D24" s="101">
        <v>1983</v>
      </c>
      <c r="E24" s="101">
        <f t="shared" si="2"/>
        <v>3328</v>
      </c>
      <c r="F24" s="101">
        <v>0</v>
      </c>
      <c r="G24" s="101">
        <v>0</v>
      </c>
      <c r="H24" s="101">
        <f t="shared" ref="H24:H60" si="6">SUM(F24:G24)</f>
        <v>0</v>
      </c>
      <c r="I24" s="101">
        <v>0</v>
      </c>
      <c r="J24" s="101">
        <v>0</v>
      </c>
      <c r="K24" s="101">
        <f t="shared" ref="K24:K60" si="7">SUM(I24:J24)</f>
        <v>0</v>
      </c>
      <c r="L24" s="67"/>
      <c r="M24" s="231"/>
    </row>
    <row r="25" spans="1:23" s="1058" customFormat="1" ht="12" customHeight="1" x14ac:dyDescent="0.25">
      <c r="A25" s="413"/>
      <c r="B25" s="102" t="s">
        <v>1344</v>
      </c>
      <c r="C25" s="101">
        <v>1252</v>
      </c>
      <c r="D25" s="101">
        <v>1334</v>
      </c>
      <c r="E25" s="101">
        <f t="shared" ref="E25:E27" si="8">SUM(C25:D25)</f>
        <v>2586</v>
      </c>
      <c r="F25" s="101">
        <v>0</v>
      </c>
      <c r="G25" s="101">
        <v>0</v>
      </c>
      <c r="H25" s="101">
        <f t="shared" ref="H25:H27" si="9">SUM(F25:G25)</f>
        <v>0</v>
      </c>
      <c r="I25" s="101">
        <v>0</v>
      </c>
      <c r="J25" s="101">
        <v>0</v>
      </c>
      <c r="K25" s="101">
        <f t="shared" ref="K25:K27" si="10">SUM(I25:J25)</f>
        <v>0</v>
      </c>
      <c r="L25" s="67"/>
      <c r="M25" s="231"/>
      <c r="N25" s="231"/>
      <c r="O25" s="231"/>
    </row>
    <row r="26" spans="1:23" s="1058" customFormat="1" ht="12" customHeight="1" x14ac:dyDescent="0.25">
      <c r="A26" s="413"/>
      <c r="B26" s="102" t="s">
        <v>1345</v>
      </c>
      <c r="C26" s="101">
        <v>3563</v>
      </c>
      <c r="D26" s="101">
        <v>1120</v>
      </c>
      <c r="E26" s="101">
        <f t="shared" si="8"/>
        <v>4683</v>
      </c>
      <c r="F26" s="101">
        <v>0</v>
      </c>
      <c r="G26" s="101">
        <v>0</v>
      </c>
      <c r="H26" s="101">
        <f t="shared" si="9"/>
        <v>0</v>
      </c>
      <c r="I26" s="101">
        <v>0</v>
      </c>
      <c r="J26" s="101">
        <v>0</v>
      </c>
      <c r="K26" s="101">
        <f t="shared" si="10"/>
        <v>0</v>
      </c>
      <c r="L26" s="67"/>
      <c r="O26" s="231"/>
      <c r="Q26" s="1059"/>
      <c r="R26" s="1059"/>
      <c r="S26" s="1059"/>
      <c r="T26" s="1059"/>
      <c r="U26" s="1059"/>
    </row>
    <row r="27" spans="1:23" s="1058" customFormat="1" ht="12" customHeight="1" x14ac:dyDescent="0.25">
      <c r="A27" s="413"/>
      <c r="B27" s="67" t="s">
        <v>1346</v>
      </c>
      <c r="C27" s="101"/>
      <c r="D27" s="101"/>
      <c r="E27" s="101">
        <f t="shared" si="8"/>
        <v>0</v>
      </c>
      <c r="F27" s="101">
        <v>0</v>
      </c>
      <c r="G27" s="101">
        <v>0</v>
      </c>
      <c r="H27" s="101">
        <f t="shared" si="9"/>
        <v>0</v>
      </c>
      <c r="I27" s="101">
        <v>0</v>
      </c>
      <c r="J27" s="101">
        <v>0</v>
      </c>
      <c r="K27" s="101">
        <f t="shared" si="10"/>
        <v>0</v>
      </c>
      <c r="L27" s="67"/>
      <c r="M27" s="231"/>
      <c r="N27" s="231"/>
      <c r="O27" s="231"/>
      <c r="Q27" s="231"/>
      <c r="R27" s="231"/>
      <c r="S27" s="231"/>
      <c r="U27" s="231"/>
      <c r="V27" s="231"/>
      <c r="W27" s="231"/>
    </row>
    <row r="28" spans="1:23" ht="12" customHeight="1" x14ac:dyDescent="0.25">
      <c r="A28" s="413"/>
      <c r="B28" s="102" t="s">
        <v>1347</v>
      </c>
      <c r="C28" s="101">
        <v>13366</v>
      </c>
      <c r="D28" s="101">
        <v>1512</v>
      </c>
      <c r="E28" s="101">
        <f t="shared" si="2"/>
        <v>14878</v>
      </c>
      <c r="F28" s="101">
        <v>0</v>
      </c>
      <c r="G28" s="101">
        <v>0</v>
      </c>
      <c r="H28" s="101">
        <f t="shared" si="6"/>
        <v>0</v>
      </c>
      <c r="I28" s="101">
        <v>0</v>
      </c>
      <c r="J28" s="101">
        <v>0</v>
      </c>
      <c r="K28" s="101">
        <f t="shared" si="7"/>
        <v>0</v>
      </c>
      <c r="L28" s="67"/>
      <c r="M28" s="1059"/>
      <c r="Q28" s="1059"/>
      <c r="R28" s="1059"/>
      <c r="S28" s="1059"/>
      <c r="T28" s="1059"/>
      <c r="U28" s="1059"/>
    </row>
    <row r="29" spans="1:23" ht="12" customHeight="1" x14ac:dyDescent="0.25">
      <c r="A29" s="413"/>
      <c r="B29" s="102" t="s">
        <v>1348</v>
      </c>
      <c r="C29" s="101">
        <v>102</v>
      </c>
      <c r="D29" s="101">
        <v>960</v>
      </c>
      <c r="E29" s="101">
        <f t="shared" si="2"/>
        <v>1062</v>
      </c>
      <c r="F29" s="101">
        <v>0</v>
      </c>
      <c r="G29" s="101">
        <v>0</v>
      </c>
      <c r="H29" s="101">
        <f t="shared" si="6"/>
        <v>0</v>
      </c>
      <c r="I29" s="101">
        <v>0</v>
      </c>
      <c r="J29" s="101">
        <v>0</v>
      </c>
      <c r="K29" s="101">
        <f t="shared" si="7"/>
        <v>0</v>
      </c>
      <c r="L29" s="67"/>
      <c r="M29" s="231"/>
      <c r="N29" s="231"/>
      <c r="O29" s="231"/>
      <c r="Q29" s="231"/>
      <c r="R29" s="231"/>
      <c r="S29" s="231"/>
      <c r="U29" s="231"/>
      <c r="V29" s="231"/>
      <c r="W29" s="231"/>
    </row>
    <row r="30" spans="1:23" ht="12" customHeight="1" x14ac:dyDescent="0.25">
      <c r="A30" s="413"/>
      <c r="B30" s="67" t="s">
        <v>1349</v>
      </c>
      <c r="C30" s="101">
        <v>496</v>
      </c>
      <c r="D30" s="101">
        <v>56</v>
      </c>
      <c r="E30" s="101">
        <f t="shared" si="2"/>
        <v>552</v>
      </c>
      <c r="F30" s="101">
        <v>0</v>
      </c>
      <c r="G30" s="101">
        <v>0</v>
      </c>
      <c r="H30" s="101">
        <f t="shared" si="6"/>
        <v>0</v>
      </c>
      <c r="I30" s="101">
        <v>0</v>
      </c>
      <c r="J30" s="101">
        <v>0</v>
      </c>
      <c r="K30" s="101">
        <f t="shared" si="7"/>
        <v>0</v>
      </c>
      <c r="L30" s="67"/>
      <c r="M30" s="231"/>
      <c r="N30" s="231"/>
    </row>
    <row r="31" spans="1:23" x14ac:dyDescent="0.25">
      <c r="A31" s="413">
        <v>3</v>
      </c>
      <c r="B31" s="67" t="s">
        <v>375</v>
      </c>
      <c r="C31" s="101"/>
      <c r="D31" s="101"/>
      <c r="E31" s="101"/>
      <c r="F31" s="101"/>
      <c r="G31" s="101"/>
      <c r="H31" s="101"/>
      <c r="I31" s="101"/>
      <c r="J31" s="101"/>
      <c r="K31" s="101"/>
      <c r="L31" s="67"/>
    </row>
    <row r="32" spans="1:23" s="1058" customFormat="1" ht="12" customHeight="1" x14ac:dyDescent="0.25">
      <c r="A32" s="413"/>
      <c r="B32" s="102" t="s">
        <v>1350</v>
      </c>
      <c r="C32" s="101">
        <v>742</v>
      </c>
      <c r="D32" s="101">
        <v>623</v>
      </c>
      <c r="E32" s="101">
        <f t="shared" ref="E32:E35" si="11">SUM(C32:D32)</f>
        <v>1365</v>
      </c>
      <c r="F32" s="101">
        <v>0</v>
      </c>
      <c r="G32" s="101">
        <v>0</v>
      </c>
      <c r="H32" s="101">
        <f t="shared" ref="H32:H35" si="12">SUM(F32:G32)</f>
        <v>0</v>
      </c>
      <c r="I32" s="101">
        <v>0</v>
      </c>
      <c r="J32" s="101">
        <v>0</v>
      </c>
      <c r="K32" s="101">
        <f t="shared" ref="K32:K35" si="13">SUM(I32:J32)</f>
        <v>0</v>
      </c>
      <c r="L32" s="67"/>
    </row>
    <row r="33" spans="1:14" s="1058" customFormat="1" ht="12" customHeight="1" x14ac:dyDescent="0.25">
      <c r="A33" s="413"/>
      <c r="B33" s="102" t="s">
        <v>1351</v>
      </c>
      <c r="C33" s="101">
        <v>67</v>
      </c>
      <c r="D33" s="101">
        <v>112</v>
      </c>
      <c r="E33" s="101">
        <f t="shared" si="11"/>
        <v>179</v>
      </c>
      <c r="F33" s="101">
        <v>0</v>
      </c>
      <c r="G33" s="101">
        <v>0</v>
      </c>
      <c r="H33" s="101">
        <f t="shared" si="12"/>
        <v>0</v>
      </c>
      <c r="I33" s="101">
        <v>0</v>
      </c>
      <c r="J33" s="101">
        <v>0</v>
      </c>
      <c r="K33" s="101">
        <f t="shared" si="13"/>
        <v>0</v>
      </c>
      <c r="L33" s="67"/>
    </row>
    <row r="34" spans="1:14" s="1058" customFormat="1" ht="12" customHeight="1" x14ac:dyDescent="0.25">
      <c r="A34" s="413"/>
      <c r="B34" s="102" t="s">
        <v>1352</v>
      </c>
      <c r="C34" s="101">
        <v>132</v>
      </c>
      <c r="D34" s="101">
        <v>249</v>
      </c>
      <c r="E34" s="101">
        <f t="shared" si="11"/>
        <v>381</v>
      </c>
      <c r="F34" s="101">
        <v>0</v>
      </c>
      <c r="G34" s="101">
        <v>0</v>
      </c>
      <c r="H34" s="101">
        <f t="shared" si="12"/>
        <v>0</v>
      </c>
      <c r="I34" s="101">
        <v>0</v>
      </c>
      <c r="J34" s="101">
        <v>0</v>
      </c>
      <c r="K34" s="101">
        <f t="shared" si="13"/>
        <v>0</v>
      </c>
      <c r="L34" s="67"/>
    </row>
    <row r="35" spans="1:14" s="1058" customFormat="1" ht="12" customHeight="1" x14ac:dyDescent="0.25">
      <c r="A35" s="413"/>
      <c r="B35" s="67" t="s">
        <v>1353</v>
      </c>
      <c r="C35" s="101">
        <v>43</v>
      </c>
      <c r="D35" s="101">
        <v>56</v>
      </c>
      <c r="E35" s="101">
        <f t="shared" si="11"/>
        <v>99</v>
      </c>
      <c r="F35" s="101">
        <v>0</v>
      </c>
      <c r="G35" s="101">
        <v>0</v>
      </c>
      <c r="H35" s="101">
        <f t="shared" si="12"/>
        <v>0</v>
      </c>
      <c r="I35" s="101">
        <v>0</v>
      </c>
      <c r="J35" s="101">
        <v>0</v>
      </c>
      <c r="K35" s="101">
        <f t="shared" si="13"/>
        <v>0</v>
      </c>
      <c r="L35" s="67"/>
    </row>
    <row r="36" spans="1:14" ht="12" customHeight="1" x14ac:dyDescent="0.25">
      <c r="A36" s="413"/>
      <c r="B36" s="102" t="s">
        <v>1354</v>
      </c>
      <c r="C36" s="101">
        <v>223</v>
      </c>
      <c r="D36" s="101">
        <v>163</v>
      </c>
      <c r="E36" s="101">
        <f t="shared" si="2"/>
        <v>386</v>
      </c>
      <c r="F36" s="101">
        <v>0</v>
      </c>
      <c r="G36" s="101">
        <v>0</v>
      </c>
      <c r="H36" s="101">
        <f t="shared" si="6"/>
        <v>0</v>
      </c>
      <c r="I36" s="101">
        <v>0</v>
      </c>
      <c r="J36" s="101">
        <v>0</v>
      </c>
      <c r="K36" s="101">
        <f t="shared" si="7"/>
        <v>0</v>
      </c>
      <c r="L36" s="67"/>
    </row>
    <row r="37" spans="1:14" s="1058" customFormat="1" ht="12" customHeight="1" x14ac:dyDescent="0.25">
      <c r="A37" s="413"/>
      <c r="B37" s="102" t="s">
        <v>1355</v>
      </c>
      <c r="C37" s="101">
        <v>471</v>
      </c>
      <c r="D37" s="101">
        <v>453</v>
      </c>
      <c r="E37" s="101">
        <f t="shared" ref="E37:E39" si="14">SUM(C37:D37)</f>
        <v>924</v>
      </c>
      <c r="F37" s="101">
        <v>0</v>
      </c>
      <c r="G37" s="101">
        <v>0</v>
      </c>
      <c r="H37" s="101">
        <f t="shared" ref="H37:H39" si="15">SUM(F37:G37)</f>
        <v>0</v>
      </c>
      <c r="I37" s="101">
        <v>2</v>
      </c>
      <c r="J37" s="101">
        <v>1</v>
      </c>
      <c r="K37" s="101">
        <f t="shared" ref="K37:K39" si="16">SUM(I37:J37)</f>
        <v>3</v>
      </c>
      <c r="L37" s="67"/>
    </row>
    <row r="38" spans="1:14" s="1058" customFormat="1" ht="12" customHeight="1" x14ac:dyDescent="0.25">
      <c r="A38" s="413"/>
      <c r="B38" s="102" t="s">
        <v>1356</v>
      </c>
      <c r="C38" s="101">
        <v>145</v>
      </c>
      <c r="D38" s="101">
        <v>234</v>
      </c>
      <c r="E38" s="101">
        <f t="shared" si="14"/>
        <v>379</v>
      </c>
      <c r="F38" s="101">
        <v>0</v>
      </c>
      <c r="G38" s="101">
        <v>0</v>
      </c>
      <c r="H38" s="101">
        <f t="shared" si="15"/>
        <v>0</v>
      </c>
      <c r="I38" s="101">
        <v>0</v>
      </c>
      <c r="J38" s="101">
        <v>0</v>
      </c>
      <c r="K38" s="101">
        <f t="shared" si="16"/>
        <v>0</v>
      </c>
      <c r="L38" s="67"/>
    </row>
    <row r="39" spans="1:14" s="1058" customFormat="1" ht="12" customHeight="1" x14ac:dyDescent="0.25">
      <c r="A39" s="413"/>
      <c r="B39" s="67" t="s">
        <v>1357</v>
      </c>
      <c r="C39" s="101">
        <v>41</v>
      </c>
      <c r="D39" s="101">
        <v>68</v>
      </c>
      <c r="E39" s="101">
        <f t="shared" si="14"/>
        <v>109</v>
      </c>
      <c r="F39" s="101">
        <v>0</v>
      </c>
      <c r="G39" s="101">
        <v>0</v>
      </c>
      <c r="H39" s="101">
        <f t="shared" si="15"/>
        <v>0</v>
      </c>
      <c r="I39" s="101">
        <v>0</v>
      </c>
      <c r="J39" s="101">
        <v>0</v>
      </c>
      <c r="K39" s="101">
        <f t="shared" si="16"/>
        <v>0</v>
      </c>
      <c r="L39" s="67"/>
    </row>
    <row r="40" spans="1:14" ht="12" customHeight="1" x14ac:dyDescent="0.25">
      <c r="A40" s="413"/>
      <c r="B40" s="102" t="s">
        <v>1358</v>
      </c>
      <c r="C40" s="101">
        <v>126</v>
      </c>
      <c r="D40" s="101">
        <v>213</v>
      </c>
      <c r="E40" s="101">
        <f t="shared" si="2"/>
        <v>339</v>
      </c>
      <c r="F40" s="101">
        <v>0</v>
      </c>
      <c r="G40" s="101">
        <v>0</v>
      </c>
      <c r="H40" s="101">
        <f t="shared" si="6"/>
        <v>0</v>
      </c>
      <c r="I40" s="101">
        <v>2</v>
      </c>
      <c r="J40" s="101">
        <v>0</v>
      </c>
      <c r="K40" s="101">
        <f t="shared" si="7"/>
        <v>2</v>
      </c>
      <c r="L40" s="67"/>
    </row>
    <row r="41" spans="1:14" ht="12" customHeight="1" x14ac:dyDescent="0.25">
      <c r="A41" s="413"/>
      <c r="B41" s="102" t="s">
        <v>1359</v>
      </c>
      <c r="C41" s="101">
        <v>356</v>
      </c>
      <c r="D41" s="101">
        <v>346</v>
      </c>
      <c r="E41" s="101">
        <f t="shared" si="2"/>
        <v>702</v>
      </c>
      <c r="F41" s="101">
        <v>0</v>
      </c>
      <c r="G41" s="101">
        <v>0</v>
      </c>
      <c r="H41" s="101">
        <f t="shared" si="6"/>
        <v>0</v>
      </c>
      <c r="I41" s="101">
        <v>0</v>
      </c>
      <c r="J41" s="101">
        <v>0</v>
      </c>
      <c r="K41" s="101">
        <f t="shared" si="7"/>
        <v>0</v>
      </c>
      <c r="L41" s="67"/>
    </row>
    <row r="42" spans="1:14" ht="12" customHeight="1" x14ac:dyDescent="0.25">
      <c r="A42" s="413"/>
      <c r="B42" s="67" t="s">
        <v>1360</v>
      </c>
      <c r="C42" s="101">
        <v>65</v>
      </c>
      <c r="D42" s="101">
        <v>61</v>
      </c>
      <c r="E42" s="101">
        <f t="shared" si="2"/>
        <v>126</v>
      </c>
      <c r="F42" s="101">
        <v>0</v>
      </c>
      <c r="G42" s="101">
        <v>0</v>
      </c>
      <c r="H42" s="101">
        <f t="shared" si="6"/>
        <v>0</v>
      </c>
      <c r="I42" s="101">
        <v>0</v>
      </c>
      <c r="J42" s="101">
        <v>0</v>
      </c>
      <c r="K42" s="101">
        <f t="shared" si="7"/>
        <v>0</v>
      </c>
      <c r="L42" s="67"/>
      <c r="M42" s="231"/>
      <c r="N42" s="231"/>
    </row>
    <row r="43" spans="1:14" ht="20.100000000000001" customHeight="1" x14ac:dyDescent="0.25">
      <c r="A43" s="413">
        <v>4</v>
      </c>
      <c r="B43" s="67" t="s">
        <v>376</v>
      </c>
      <c r="C43" s="101"/>
      <c r="D43" s="101"/>
      <c r="E43" s="101"/>
      <c r="F43" s="101"/>
      <c r="G43" s="101"/>
      <c r="H43" s="101"/>
      <c r="I43" s="101"/>
      <c r="J43" s="101"/>
      <c r="K43" s="101"/>
      <c r="L43" s="67"/>
    </row>
    <row r="44" spans="1:14" ht="12" customHeight="1" x14ac:dyDescent="0.25">
      <c r="A44" s="413"/>
      <c r="B44" s="102" t="s">
        <v>1361</v>
      </c>
      <c r="C44" s="101">
        <v>800</v>
      </c>
      <c r="D44" s="101">
        <v>1110</v>
      </c>
      <c r="E44" s="101">
        <f t="shared" si="2"/>
        <v>1910</v>
      </c>
      <c r="F44" s="101">
        <v>0</v>
      </c>
      <c r="G44" s="101">
        <v>0</v>
      </c>
      <c r="H44" s="101">
        <f t="shared" si="6"/>
        <v>0</v>
      </c>
      <c r="I44" s="101">
        <v>0</v>
      </c>
      <c r="J44" s="101">
        <v>0</v>
      </c>
      <c r="K44" s="101">
        <f t="shared" si="7"/>
        <v>0</v>
      </c>
      <c r="L44" s="67"/>
    </row>
    <row r="45" spans="1:14" ht="12" customHeight="1" x14ac:dyDescent="0.25">
      <c r="A45" s="413"/>
      <c r="B45" s="102" t="s">
        <v>1362</v>
      </c>
      <c r="C45" s="101">
        <v>130</v>
      </c>
      <c r="D45" s="101">
        <v>278</v>
      </c>
      <c r="E45" s="101">
        <f t="shared" si="2"/>
        <v>408</v>
      </c>
      <c r="F45" s="101">
        <v>0</v>
      </c>
      <c r="G45" s="101">
        <v>0</v>
      </c>
      <c r="H45" s="101">
        <f t="shared" si="6"/>
        <v>0</v>
      </c>
      <c r="I45" s="101">
        <v>0</v>
      </c>
      <c r="J45" s="101">
        <v>0</v>
      </c>
      <c r="K45" s="101">
        <f t="shared" si="7"/>
        <v>0</v>
      </c>
      <c r="L45" s="67"/>
    </row>
    <row r="46" spans="1:14" ht="12" customHeight="1" x14ac:dyDescent="0.25">
      <c r="A46" s="413"/>
      <c r="B46" s="102" t="s">
        <v>1363</v>
      </c>
      <c r="C46" s="101">
        <v>291</v>
      </c>
      <c r="D46" s="101">
        <v>437</v>
      </c>
      <c r="E46" s="101">
        <f t="shared" si="2"/>
        <v>728</v>
      </c>
      <c r="F46" s="101">
        <v>0</v>
      </c>
      <c r="G46" s="101">
        <v>0</v>
      </c>
      <c r="H46" s="101">
        <f t="shared" si="6"/>
        <v>0</v>
      </c>
      <c r="I46" s="101">
        <v>0</v>
      </c>
      <c r="J46" s="101">
        <v>0</v>
      </c>
      <c r="K46" s="101">
        <f t="shared" si="7"/>
        <v>0</v>
      </c>
      <c r="L46" s="67"/>
    </row>
    <row r="47" spans="1:14" s="1058" customFormat="1" ht="12" customHeight="1" x14ac:dyDescent="0.25">
      <c r="A47" s="413"/>
      <c r="B47" s="67" t="s">
        <v>1364</v>
      </c>
      <c r="C47" s="101">
        <v>613</v>
      </c>
      <c r="D47" s="101">
        <v>635</v>
      </c>
      <c r="E47" s="101">
        <f>SUM(C47:D47)</f>
        <v>1248</v>
      </c>
      <c r="F47" s="101">
        <v>0</v>
      </c>
      <c r="G47" s="101">
        <v>0</v>
      </c>
      <c r="H47" s="101">
        <f t="shared" ref="H47" si="17">SUM(F47:G47)</f>
        <v>0</v>
      </c>
      <c r="I47" s="101">
        <v>0</v>
      </c>
      <c r="J47" s="101">
        <v>0</v>
      </c>
      <c r="K47" s="101">
        <f t="shared" ref="K47" si="18">SUM(I47:J47)</f>
        <v>0</v>
      </c>
      <c r="L47" s="67"/>
    </row>
    <row r="48" spans="1:14" ht="12" customHeight="1" x14ac:dyDescent="0.25">
      <c r="A48" s="413"/>
      <c r="B48" s="67" t="s">
        <v>1365</v>
      </c>
      <c r="C48" s="101">
        <v>0</v>
      </c>
      <c r="D48" s="101">
        <v>0</v>
      </c>
      <c r="E48" s="101">
        <f>SUM(C48:D48)</f>
        <v>0</v>
      </c>
      <c r="F48" s="101">
        <v>0</v>
      </c>
      <c r="G48" s="101">
        <v>0</v>
      </c>
      <c r="H48" s="101">
        <f t="shared" si="6"/>
        <v>0</v>
      </c>
      <c r="I48" s="101">
        <v>0</v>
      </c>
      <c r="J48" s="101">
        <v>0</v>
      </c>
      <c r="K48" s="101">
        <f t="shared" si="7"/>
        <v>0</v>
      </c>
      <c r="L48" s="67"/>
      <c r="M48" s="231"/>
      <c r="N48" s="231"/>
    </row>
    <row r="49" spans="1:14" x14ac:dyDescent="0.25">
      <c r="A49" s="413">
        <v>5</v>
      </c>
      <c r="B49" s="67" t="s">
        <v>377</v>
      </c>
      <c r="C49" s="101"/>
      <c r="D49" s="101"/>
      <c r="E49" s="101"/>
      <c r="F49" s="101"/>
      <c r="G49" s="101"/>
      <c r="H49" s="101"/>
      <c r="I49" s="101"/>
      <c r="J49" s="101"/>
      <c r="K49" s="101"/>
      <c r="L49" s="67"/>
    </row>
    <row r="50" spans="1:14" s="1058" customFormat="1" ht="12" customHeight="1" x14ac:dyDescent="0.25">
      <c r="A50" s="413"/>
      <c r="B50" s="102" t="s">
        <v>1366</v>
      </c>
      <c r="C50" s="101">
        <v>1072</v>
      </c>
      <c r="D50" s="101">
        <v>406</v>
      </c>
      <c r="E50" s="101">
        <f t="shared" ref="E50:E53" si="19">SUM(C50:D50)</f>
        <v>1478</v>
      </c>
      <c r="F50" s="101">
        <v>0</v>
      </c>
      <c r="G50" s="101">
        <v>0</v>
      </c>
      <c r="H50" s="101">
        <f t="shared" ref="H50:H53" si="20">SUM(F50:G50)</f>
        <v>0</v>
      </c>
      <c r="I50" s="101">
        <v>0</v>
      </c>
      <c r="J50" s="101">
        <v>0</v>
      </c>
      <c r="K50" s="101">
        <f t="shared" ref="K50:K53" si="21">SUM(I50:J50)</f>
        <v>0</v>
      </c>
      <c r="L50" s="67"/>
    </row>
    <row r="51" spans="1:14" s="1058" customFormat="1" ht="12" customHeight="1" x14ac:dyDescent="0.25">
      <c r="A51" s="413"/>
      <c r="B51" s="102" t="s">
        <v>1367</v>
      </c>
      <c r="C51" s="101">
        <v>1146</v>
      </c>
      <c r="D51" s="101">
        <v>2312</v>
      </c>
      <c r="E51" s="101">
        <f t="shared" si="19"/>
        <v>3458</v>
      </c>
      <c r="F51" s="101">
        <v>0</v>
      </c>
      <c r="G51" s="101">
        <v>0</v>
      </c>
      <c r="H51" s="101">
        <f t="shared" si="20"/>
        <v>0</v>
      </c>
      <c r="I51" s="101">
        <v>0</v>
      </c>
      <c r="J51" s="101">
        <v>0</v>
      </c>
      <c r="K51" s="101">
        <f t="shared" si="21"/>
        <v>0</v>
      </c>
      <c r="L51" s="67"/>
    </row>
    <row r="52" spans="1:14" s="1058" customFormat="1" ht="12" customHeight="1" x14ac:dyDescent="0.25">
      <c r="A52" s="413"/>
      <c r="B52" s="102" t="s">
        <v>1368</v>
      </c>
      <c r="C52" s="101">
        <v>2557</v>
      </c>
      <c r="D52" s="101">
        <v>4918</v>
      </c>
      <c r="E52" s="101">
        <f t="shared" si="19"/>
        <v>7475</v>
      </c>
      <c r="F52" s="101">
        <v>0</v>
      </c>
      <c r="G52" s="101">
        <v>0</v>
      </c>
      <c r="H52" s="101">
        <f t="shared" si="20"/>
        <v>0</v>
      </c>
      <c r="I52" s="101">
        <v>0</v>
      </c>
      <c r="J52" s="101">
        <v>0</v>
      </c>
      <c r="K52" s="101">
        <f t="shared" si="21"/>
        <v>0</v>
      </c>
      <c r="L52" s="67"/>
    </row>
    <row r="53" spans="1:14" s="1058" customFormat="1" ht="12" customHeight="1" x14ac:dyDescent="0.25">
      <c r="A53" s="413"/>
      <c r="B53" s="67" t="s">
        <v>1369</v>
      </c>
      <c r="C53" s="101">
        <v>88</v>
      </c>
      <c r="D53" s="101">
        <v>382</v>
      </c>
      <c r="E53" s="101">
        <f t="shared" si="19"/>
        <v>470</v>
      </c>
      <c r="F53" s="101">
        <v>0</v>
      </c>
      <c r="G53" s="101">
        <v>0</v>
      </c>
      <c r="H53" s="101">
        <f t="shared" si="20"/>
        <v>0</v>
      </c>
      <c r="I53" s="101">
        <v>0</v>
      </c>
      <c r="J53" s="101">
        <v>0</v>
      </c>
      <c r="K53" s="101">
        <f t="shared" si="21"/>
        <v>0</v>
      </c>
      <c r="L53" s="67"/>
    </row>
    <row r="54" spans="1:14" ht="12" customHeight="1" x14ac:dyDescent="0.25">
      <c r="A54" s="413"/>
      <c r="B54" s="102" t="s">
        <v>1370</v>
      </c>
      <c r="C54" s="101">
        <v>455</v>
      </c>
      <c r="D54" s="101">
        <v>564</v>
      </c>
      <c r="E54" s="101">
        <f t="shared" si="2"/>
        <v>1019</v>
      </c>
      <c r="F54" s="101">
        <v>0</v>
      </c>
      <c r="G54" s="101">
        <v>0</v>
      </c>
      <c r="H54" s="101">
        <f t="shared" si="6"/>
        <v>0</v>
      </c>
      <c r="I54" s="101">
        <v>0</v>
      </c>
      <c r="J54" s="101">
        <v>0</v>
      </c>
      <c r="K54" s="101">
        <f t="shared" si="7"/>
        <v>0</v>
      </c>
      <c r="L54" s="67"/>
    </row>
    <row r="55" spans="1:14" s="1058" customFormat="1" ht="12" customHeight="1" x14ac:dyDescent="0.25">
      <c r="A55" s="413"/>
      <c r="B55" s="102" t="s">
        <v>1371</v>
      </c>
      <c r="C55" s="101">
        <v>258</v>
      </c>
      <c r="D55" s="101">
        <v>448</v>
      </c>
      <c r="E55" s="101">
        <f t="shared" ref="E55:E57" si="22">SUM(C55:D55)</f>
        <v>706</v>
      </c>
      <c r="F55" s="101">
        <v>0</v>
      </c>
      <c r="G55" s="101">
        <v>0</v>
      </c>
      <c r="H55" s="101">
        <f t="shared" ref="H55:H57" si="23">SUM(F55:G55)</f>
        <v>0</v>
      </c>
      <c r="I55" s="101">
        <v>0</v>
      </c>
      <c r="J55" s="101">
        <v>0</v>
      </c>
      <c r="K55" s="101">
        <f t="shared" ref="K55:K57" si="24">SUM(I55:J55)</f>
        <v>0</v>
      </c>
      <c r="L55" s="67"/>
    </row>
    <row r="56" spans="1:14" s="1058" customFormat="1" ht="12" customHeight="1" x14ac:dyDescent="0.25">
      <c r="A56" s="413"/>
      <c r="B56" s="102" t="s">
        <v>1372</v>
      </c>
      <c r="C56" s="101">
        <v>0</v>
      </c>
      <c r="D56" s="101">
        <v>0</v>
      </c>
      <c r="E56" s="101">
        <f t="shared" si="22"/>
        <v>0</v>
      </c>
      <c r="F56" s="101">
        <v>0</v>
      </c>
      <c r="G56" s="101">
        <v>0</v>
      </c>
      <c r="H56" s="101">
        <f t="shared" si="23"/>
        <v>0</v>
      </c>
      <c r="I56" s="101">
        <v>0</v>
      </c>
      <c r="J56" s="101">
        <v>0</v>
      </c>
      <c r="K56" s="101">
        <f t="shared" si="24"/>
        <v>0</v>
      </c>
      <c r="L56" s="67"/>
    </row>
    <row r="57" spans="1:14" s="1058" customFormat="1" ht="12" customHeight="1" x14ac:dyDescent="0.25">
      <c r="A57" s="413"/>
      <c r="B57" s="67" t="s">
        <v>1373</v>
      </c>
      <c r="C57" s="101">
        <v>72</v>
      </c>
      <c r="D57" s="101">
        <v>156</v>
      </c>
      <c r="E57" s="101">
        <f t="shared" si="22"/>
        <v>228</v>
      </c>
      <c r="F57" s="101">
        <v>0</v>
      </c>
      <c r="G57" s="101">
        <v>0</v>
      </c>
      <c r="H57" s="101">
        <f t="shared" si="23"/>
        <v>0</v>
      </c>
      <c r="I57" s="101">
        <v>0</v>
      </c>
      <c r="J57" s="101">
        <v>0</v>
      </c>
      <c r="K57" s="101">
        <f t="shared" si="24"/>
        <v>0</v>
      </c>
      <c r="L57" s="67"/>
    </row>
    <row r="58" spans="1:14" ht="12" customHeight="1" x14ac:dyDescent="0.25">
      <c r="A58" s="413"/>
      <c r="B58" s="102" t="s">
        <v>1374</v>
      </c>
      <c r="C58" s="101">
        <v>1273</v>
      </c>
      <c r="D58" s="101">
        <v>2794</v>
      </c>
      <c r="E58" s="101">
        <f t="shared" si="2"/>
        <v>4067</v>
      </c>
      <c r="F58" s="101">
        <v>0</v>
      </c>
      <c r="G58" s="101">
        <v>0</v>
      </c>
      <c r="H58" s="101">
        <f t="shared" si="6"/>
        <v>0</v>
      </c>
      <c r="I58" s="101">
        <v>0</v>
      </c>
      <c r="J58" s="101">
        <v>0</v>
      </c>
      <c r="K58" s="101">
        <f t="shared" si="7"/>
        <v>0</v>
      </c>
      <c r="L58" s="67"/>
    </row>
    <row r="59" spans="1:14" ht="12" customHeight="1" x14ac:dyDescent="0.25">
      <c r="A59" s="413"/>
      <c r="B59" s="102" t="s">
        <v>1375</v>
      </c>
      <c r="C59" s="101"/>
      <c r="D59" s="101"/>
      <c r="E59" s="101">
        <f t="shared" si="2"/>
        <v>0</v>
      </c>
      <c r="F59" s="101">
        <v>0</v>
      </c>
      <c r="G59" s="101">
        <v>0</v>
      </c>
      <c r="H59" s="101">
        <f t="shared" si="6"/>
        <v>0</v>
      </c>
      <c r="I59" s="101">
        <v>0</v>
      </c>
      <c r="J59" s="101">
        <v>0</v>
      </c>
      <c r="K59" s="101">
        <f t="shared" si="7"/>
        <v>0</v>
      </c>
      <c r="L59" s="67"/>
    </row>
    <row r="60" spans="1:14" ht="12" customHeight="1" x14ac:dyDescent="0.25">
      <c r="A60" s="413"/>
      <c r="B60" s="67" t="s">
        <v>1376</v>
      </c>
      <c r="C60" s="101">
        <v>0</v>
      </c>
      <c r="D60" s="101">
        <v>636</v>
      </c>
      <c r="E60" s="101">
        <f t="shared" si="2"/>
        <v>636</v>
      </c>
      <c r="F60" s="101">
        <v>0</v>
      </c>
      <c r="G60" s="101">
        <v>0</v>
      </c>
      <c r="H60" s="101">
        <f t="shared" si="6"/>
        <v>0</v>
      </c>
      <c r="I60" s="101">
        <v>0</v>
      </c>
      <c r="J60" s="101">
        <v>0</v>
      </c>
      <c r="K60" s="101">
        <f t="shared" si="7"/>
        <v>0</v>
      </c>
      <c r="L60" s="67"/>
      <c r="M60" s="231"/>
      <c r="N60" s="231"/>
    </row>
    <row r="61" spans="1:14" x14ac:dyDescent="0.25">
      <c r="A61" s="413"/>
      <c r="B61" s="67"/>
      <c r="C61" s="101"/>
      <c r="D61" s="101"/>
      <c r="E61" s="101"/>
      <c r="F61" s="101"/>
      <c r="G61" s="101"/>
      <c r="H61" s="101"/>
      <c r="I61" s="101"/>
      <c r="J61" s="101"/>
      <c r="K61" s="101"/>
      <c r="L61" s="67"/>
    </row>
    <row r="62" spans="1:14" x14ac:dyDescent="0.25">
      <c r="A62" s="103" t="s">
        <v>378</v>
      </c>
      <c r="B62" s="103"/>
      <c r="C62" s="104">
        <f t="shared" ref="C62:K62" si="25">SUM(C15:C61)</f>
        <v>81823</v>
      </c>
      <c r="D62" s="104">
        <f t="shared" si="25"/>
        <v>101609</v>
      </c>
      <c r="E62" s="104">
        <f t="shared" si="25"/>
        <v>183432</v>
      </c>
      <c r="F62" s="104">
        <f t="shared" si="25"/>
        <v>427</v>
      </c>
      <c r="G62" s="104">
        <f t="shared" si="25"/>
        <v>472</v>
      </c>
      <c r="H62" s="104">
        <f t="shared" si="25"/>
        <v>899</v>
      </c>
      <c r="I62" s="104">
        <f t="shared" si="25"/>
        <v>510</v>
      </c>
      <c r="J62" s="104">
        <f t="shared" si="25"/>
        <v>205</v>
      </c>
      <c r="K62" s="104">
        <f t="shared" si="25"/>
        <v>715</v>
      </c>
      <c r="L62" s="67"/>
    </row>
    <row r="63" spans="1:14" ht="15.75" x14ac:dyDescent="0.25">
      <c r="A63" s="99" t="s">
        <v>379</v>
      </c>
      <c r="B63" s="100" t="s">
        <v>380</v>
      </c>
      <c r="C63" s="101"/>
      <c r="D63" s="101"/>
      <c r="E63" s="101"/>
      <c r="F63" s="101"/>
      <c r="G63" s="101"/>
      <c r="H63" s="101"/>
      <c r="I63" s="101"/>
      <c r="J63" s="101"/>
      <c r="K63" s="101"/>
      <c r="L63" s="67"/>
    </row>
    <row r="64" spans="1:14" x14ac:dyDescent="0.25">
      <c r="A64" s="413">
        <v>1</v>
      </c>
      <c r="B64" s="67" t="s">
        <v>381</v>
      </c>
      <c r="C64" s="101"/>
      <c r="D64" s="101"/>
      <c r="E64" s="101"/>
      <c r="F64" s="101"/>
      <c r="G64" s="101"/>
      <c r="H64" s="101"/>
      <c r="I64" s="101"/>
      <c r="J64" s="101"/>
      <c r="K64" s="101"/>
      <c r="L64" s="67"/>
    </row>
    <row r="65" spans="1:12" ht="12" customHeight="1" x14ac:dyDescent="0.25">
      <c r="A65" s="413"/>
      <c r="B65" s="102" t="s">
        <v>1377</v>
      </c>
      <c r="C65" s="101">
        <v>1436</v>
      </c>
      <c r="D65" s="101">
        <v>4889</v>
      </c>
      <c r="E65" s="101">
        <f t="shared" si="2"/>
        <v>6325</v>
      </c>
      <c r="F65" s="101">
        <v>37</v>
      </c>
      <c r="G65" s="101">
        <v>40</v>
      </c>
      <c r="H65" s="101">
        <f t="shared" ref="H65:H71" si="26">SUM(F65:G65)</f>
        <v>77</v>
      </c>
      <c r="I65" s="101">
        <v>0</v>
      </c>
      <c r="J65" s="101">
        <v>0</v>
      </c>
      <c r="K65" s="101">
        <f t="shared" ref="K65:K71" si="27">SUM(I65:J65)</f>
        <v>0</v>
      </c>
      <c r="L65" s="67"/>
    </row>
    <row r="66" spans="1:12" x14ac:dyDescent="0.25">
      <c r="A66" s="413">
        <v>2</v>
      </c>
      <c r="B66" s="67" t="s">
        <v>382</v>
      </c>
      <c r="C66" s="101"/>
      <c r="D66" s="101"/>
      <c r="E66" s="101"/>
      <c r="F66" s="101"/>
      <c r="G66" s="101"/>
      <c r="H66" s="101"/>
      <c r="I66" s="101"/>
      <c r="J66" s="101"/>
      <c r="K66" s="101"/>
      <c r="L66" s="67"/>
    </row>
    <row r="67" spans="1:12" ht="12" customHeight="1" x14ac:dyDescent="0.25">
      <c r="A67" s="413"/>
      <c r="B67" s="102" t="s">
        <v>1378</v>
      </c>
      <c r="C67" s="101">
        <v>12028</v>
      </c>
      <c r="D67" s="101">
        <v>16430</v>
      </c>
      <c r="E67" s="101">
        <f t="shared" ref="E67:E71" si="28">SUM(C67:D67)</f>
        <v>28458</v>
      </c>
      <c r="F67" s="101">
        <v>2731</v>
      </c>
      <c r="G67" s="101">
        <v>3345</v>
      </c>
      <c r="H67" s="101">
        <f t="shared" si="26"/>
        <v>6076</v>
      </c>
      <c r="I67" s="101">
        <v>2292</v>
      </c>
      <c r="J67" s="101">
        <v>1833</v>
      </c>
      <c r="K67" s="101">
        <f t="shared" si="27"/>
        <v>4125</v>
      </c>
      <c r="L67" s="67"/>
    </row>
    <row r="68" spans="1:12" x14ac:dyDescent="0.25">
      <c r="A68" s="413">
        <v>3</v>
      </c>
      <c r="B68" s="67" t="s">
        <v>383</v>
      </c>
      <c r="C68" s="101"/>
      <c r="D68" s="101"/>
      <c r="E68" s="101"/>
      <c r="F68" s="101"/>
      <c r="G68" s="101"/>
      <c r="H68" s="101"/>
      <c r="I68" s="101"/>
      <c r="J68" s="101"/>
      <c r="K68" s="101"/>
      <c r="L68" s="67"/>
    </row>
    <row r="69" spans="1:12" ht="12" customHeight="1" x14ac:dyDescent="0.25">
      <c r="A69" s="413"/>
      <c r="B69" s="102" t="s">
        <v>1379</v>
      </c>
      <c r="C69" s="101">
        <v>0</v>
      </c>
      <c r="D69" s="101">
        <v>0</v>
      </c>
      <c r="E69" s="101">
        <f t="shared" si="28"/>
        <v>0</v>
      </c>
      <c r="F69" s="101">
        <v>0</v>
      </c>
      <c r="G69" s="101">
        <v>0</v>
      </c>
      <c r="H69" s="101">
        <f t="shared" si="26"/>
        <v>0</v>
      </c>
      <c r="I69" s="101">
        <v>0</v>
      </c>
      <c r="J69" s="101">
        <v>0</v>
      </c>
      <c r="K69" s="101">
        <f t="shared" si="27"/>
        <v>0</v>
      </c>
      <c r="L69" s="67"/>
    </row>
    <row r="70" spans="1:12" x14ac:dyDescent="0.25">
      <c r="A70" s="413">
        <v>4</v>
      </c>
      <c r="B70" s="67" t="s">
        <v>384</v>
      </c>
      <c r="C70" s="101"/>
      <c r="D70" s="101"/>
      <c r="E70" s="101"/>
      <c r="F70" s="101"/>
      <c r="G70" s="101"/>
      <c r="H70" s="101"/>
      <c r="I70" s="101"/>
      <c r="J70" s="101"/>
      <c r="K70" s="101"/>
      <c r="L70" s="67"/>
    </row>
    <row r="71" spans="1:12" ht="12" customHeight="1" x14ac:dyDescent="0.25">
      <c r="A71" s="413"/>
      <c r="B71" s="102" t="s">
        <v>1379</v>
      </c>
      <c r="C71" s="101">
        <v>0</v>
      </c>
      <c r="D71" s="101">
        <v>0</v>
      </c>
      <c r="E71" s="101">
        <f t="shared" si="28"/>
        <v>0</v>
      </c>
      <c r="F71" s="101">
        <v>0</v>
      </c>
      <c r="G71" s="101">
        <v>0</v>
      </c>
      <c r="H71" s="101">
        <f t="shared" si="26"/>
        <v>0</v>
      </c>
      <c r="I71" s="101">
        <v>0</v>
      </c>
      <c r="J71" s="101">
        <v>0</v>
      </c>
      <c r="K71" s="101">
        <f t="shared" si="27"/>
        <v>0</v>
      </c>
      <c r="L71" s="67"/>
    </row>
    <row r="72" spans="1:12" x14ac:dyDescent="0.25">
      <c r="A72" s="413"/>
      <c r="B72" s="67"/>
      <c r="C72" s="101"/>
      <c r="D72" s="101"/>
      <c r="E72" s="101"/>
      <c r="F72" s="101"/>
      <c r="G72" s="101"/>
      <c r="H72" s="101"/>
      <c r="I72" s="101"/>
      <c r="J72" s="101"/>
      <c r="K72" s="101"/>
      <c r="L72" s="67"/>
    </row>
    <row r="73" spans="1:12" ht="15.75" thickBot="1" x14ac:dyDescent="0.3">
      <c r="A73" s="105" t="s">
        <v>385</v>
      </c>
      <c r="B73" s="105"/>
      <c r="C73" s="106">
        <f t="shared" ref="C73:K73" si="29">SUM(C64:C72)</f>
        <v>13464</v>
      </c>
      <c r="D73" s="106">
        <f t="shared" si="29"/>
        <v>21319</v>
      </c>
      <c r="E73" s="106">
        <f t="shared" si="29"/>
        <v>34783</v>
      </c>
      <c r="F73" s="106">
        <f t="shared" si="29"/>
        <v>2768</v>
      </c>
      <c r="G73" s="106">
        <f t="shared" si="29"/>
        <v>3385</v>
      </c>
      <c r="H73" s="106">
        <f t="shared" si="29"/>
        <v>6153</v>
      </c>
      <c r="I73" s="106">
        <f t="shared" si="29"/>
        <v>2292</v>
      </c>
      <c r="J73" s="106">
        <f t="shared" si="29"/>
        <v>1833</v>
      </c>
      <c r="K73" s="106">
        <f t="shared" si="29"/>
        <v>4125</v>
      </c>
      <c r="L73" s="67"/>
    </row>
    <row r="75" spans="1:12" x14ac:dyDescent="0.25">
      <c r="A75" s="544" t="s">
        <v>386</v>
      </c>
      <c r="B75" s="544"/>
      <c r="C75" s="544"/>
      <c r="D75" s="544"/>
    </row>
    <row r="76" spans="1:12" x14ac:dyDescent="0.25">
      <c r="A76" s="544" t="s">
        <v>387</v>
      </c>
      <c r="B76" s="544"/>
      <c r="C76" s="544"/>
      <c r="D76" s="544"/>
    </row>
    <row r="77" spans="1:12" x14ac:dyDescent="0.25">
      <c r="A77" s="544"/>
      <c r="B77" s="544"/>
      <c r="C77" s="544"/>
      <c r="D77" s="544"/>
    </row>
    <row r="78" spans="1:12" x14ac:dyDescent="0.25">
      <c r="A78" s="544"/>
      <c r="B78" s="544"/>
      <c r="C78" s="544"/>
      <c r="D78" s="544"/>
    </row>
    <row r="79" spans="1:12" x14ac:dyDescent="0.25">
      <c r="A79" s="544"/>
      <c r="B79" s="544"/>
      <c r="C79" s="544"/>
      <c r="D79" s="544"/>
    </row>
  </sheetData>
  <mergeCells count="8">
    <mergeCell ref="I12:K13"/>
    <mergeCell ref="A3:K3"/>
    <mergeCell ref="Z5:AV5"/>
    <mergeCell ref="A7:A9"/>
    <mergeCell ref="B7:B9"/>
    <mergeCell ref="C8:E8"/>
    <mergeCell ref="F8:H8"/>
    <mergeCell ref="I8:K8"/>
  </mergeCells>
  <printOptions horizontalCentered="1"/>
  <pageMargins left="1.7" right="0.9" top="1.1499999999999999" bottom="0.9" header="0" footer="0"/>
  <pageSetup paperSize="9" scale="21" orientation="landscape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>
    <tabColor rgb="FF92D050"/>
    <pageSetUpPr fitToPage="1"/>
  </sheetPr>
  <dimension ref="A1:AH24"/>
  <sheetViews>
    <sheetView zoomScaleNormal="100" workbookViewId="0">
      <selection activeCell="D14" sqref="D14"/>
    </sheetView>
  </sheetViews>
  <sheetFormatPr defaultColWidth="9.140625" defaultRowHeight="15" x14ac:dyDescent="0.25"/>
  <cols>
    <col min="1" max="1" width="5.7109375" style="63" customWidth="1"/>
    <col min="2" max="5" width="30.7109375" style="63" customWidth="1"/>
    <col min="6" max="6" width="14.42578125" style="63" customWidth="1"/>
    <col min="7" max="8" width="11.7109375" style="63" customWidth="1"/>
    <col min="9" max="9" width="16.7109375" style="63" customWidth="1"/>
    <col min="10" max="12" width="12.42578125" style="63" customWidth="1"/>
    <col min="13" max="13" width="17" style="63" customWidth="1"/>
    <col min="14" max="22" width="10.7109375" style="63" customWidth="1"/>
    <col min="23" max="34" width="12.7109375" style="63" customWidth="1"/>
    <col min="35" max="256" width="9.140625" style="63"/>
    <col min="257" max="257" width="5.7109375" style="63" customWidth="1"/>
    <col min="258" max="261" width="30.7109375" style="63" customWidth="1"/>
    <col min="262" max="262" width="14.42578125" style="63" customWidth="1"/>
    <col min="263" max="264" width="11.7109375" style="63" customWidth="1"/>
    <col min="265" max="265" width="16.7109375" style="63" customWidth="1"/>
    <col min="266" max="268" width="12.42578125" style="63" customWidth="1"/>
    <col min="269" max="269" width="17" style="63" customWidth="1"/>
    <col min="270" max="278" width="10.7109375" style="63" customWidth="1"/>
    <col min="279" max="290" width="12.7109375" style="63" customWidth="1"/>
    <col min="291" max="512" width="9.140625" style="63"/>
    <col min="513" max="513" width="5.7109375" style="63" customWidth="1"/>
    <col min="514" max="517" width="30.7109375" style="63" customWidth="1"/>
    <col min="518" max="518" width="14.42578125" style="63" customWidth="1"/>
    <col min="519" max="520" width="11.7109375" style="63" customWidth="1"/>
    <col min="521" max="521" width="16.7109375" style="63" customWidth="1"/>
    <col min="522" max="524" width="12.42578125" style="63" customWidth="1"/>
    <col min="525" max="525" width="17" style="63" customWidth="1"/>
    <col min="526" max="534" width="10.7109375" style="63" customWidth="1"/>
    <col min="535" max="546" width="12.7109375" style="63" customWidth="1"/>
    <col min="547" max="768" width="9.140625" style="63"/>
    <col min="769" max="769" width="5.7109375" style="63" customWidth="1"/>
    <col min="770" max="773" width="30.7109375" style="63" customWidth="1"/>
    <col min="774" max="774" width="14.42578125" style="63" customWidth="1"/>
    <col min="775" max="776" width="11.7109375" style="63" customWidth="1"/>
    <col min="777" max="777" width="16.7109375" style="63" customWidth="1"/>
    <col min="778" max="780" width="12.42578125" style="63" customWidth="1"/>
    <col min="781" max="781" width="17" style="63" customWidth="1"/>
    <col min="782" max="790" width="10.7109375" style="63" customWidth="1"/>
    <col min="791" max="802" width="12.7109375" style="63" customWidth="1"/>
    <col min="803" max="1024" width="9.140625" style="63"/>
    <col min="1025" max="1025" width="5.7109375" style="63" customWidth="1"/>
    <col min="1026" max="1029" width="30.7109375" style="63" customWidth="1"/>
    <col min="1030" max="1030" width="14.42578125" style="63" customWidth="1"/>
    <col min="1031" max="1032" width="11.7109375" style="63" customWidth="1"/>
    <col min="1033" max="1033" width="16.7109375" style="63" customWidth="1"/>
    <col min="1034" max="1036" width="12.42578125" style="63" customWidth="1"/>
    <col min="1037" max="1037" width="17" style="63" customWidth="1"/>
    <col min="1038" max="1046" width="10.7109375" style="63" customWidth="1"/>
    <col min="1047" max="1058" width="12.7109375" style="63" customWidth="1"/>
    <col min="1059" max="1280" width="9.140625" style="63"/>
    <col min="1281" max="1281" width="5.7109375" style="63" customWidth="1"/>
    <col min="1282" max="1285" width="30.7109375" style="63" customWidth="1"/>
    <col min="1286" max="1286" width="14.42578125" style="63" customWidth="1"/>
    <col min="1287" max="1288" width="11.7109375" style="63" customWidth="1"/>
    <col min="1289" max="1289" width="16.7109375" style="63" customWidth="1"/>
    <col min="1290" max="1292" width="12.42578125" style="63" customWidth="1"/>
    <col min="1293" max="1293" width="17" style="63" customWidth="1"/>
    <col min="1294" max="1302" width="10.7109375" style="63" customWidth="1"/>
    <col min="1303" max="1314" width="12.7109375" style="63" customWidth="1"/>
    <col min="1315" max="1536" width="9.140625" style="63"/>
    <col min="1537" max="1537" width="5.7109375" style="63" customWidth="1"/>
    <col min="1538" max="1541" width="30.7109375" style="63" customWidth="1"/>
    <col min="1542" max="1542" width="14.42578125" style="63" customWidth="1"/>
    <col min="1543" max="1544" width="11.7109375" style="63" customWidth="1"/>
    <col min="1545" max="1545" width="16.7109375" style="63" customWidth="1"/>
    <col min="1546" max="1548" width="12.42578125" style="63" customWidth="1"/>
    <col min="1549" max="1549" width="17" style="63" customWidth="1"/>
    <col min="1550" max="1558" width="10.7109375" style="63" customWidth="1"/>
    <col min="1559" max="1570" width="12.7109375" style="63" customWidth="1"/>
    <col min="1571" max="1792" width="9.140625" style="63"/>
    <col min="1793" max="1793" width="5.7109375" style="63" customWidth="1"/>
    <col min="1794" max="1797" width="30.7109375" style="63" customWidth="1"/>
    <col min="1798" max="1798" width="14.42578125" style="63" customWidth="1"/>
    <col min="1799" max="1800" width="11.7109375" style="63" customWidth="1"/>
    <col min="1801" max="1801" width="16.7109375" style="63" customWidth="1"/>
    <col min="1802" max="1804" width="12.42578125" style="63" customWidth="1"/>
    <col min="1805" max="1805" width="17" style="63" customWidth="1"/>
    <col min="1806" max="1814" width="10.7109375" style="63" customWidth="1"/>
    <col min="1815" max="1826" width="12.7109375" style="63" customWidth="1"/>
    <col min="1827" max="2048" width="9.140625" style="63"/>
    <col min="2049" max="2049" width="5.7109375" style="63" customWidth="1"/>
    <col min="2050" max="2053" width="30.7109375" style="63" customWidth="1"/>
    <col min="2054" max="2054" width="14.42578125" style="63" customWidth="1"/>
    <col min="2055" max="2056" width="11.7109375" style="63" customWidth="1"/>
    <col min="2057" max="2057" width="16.7109375" style="63" customWidth="1"/>
    <col min="2058" max="2060" width="12.42578125" style="63" customWidth="1"/>
    <col min="2061" max="2061" width="17" style="63" customWidth="1"/>
    <col min="2062" max="2070" width="10.7109375" style="63" customWidth="1"/>
    <col min="2071" max="2082" width="12.7109375" style="63" customWidth="1"/>
    <col min="2083" max="2304" width="9.140625" style="63"/>
    <col min="2305" max="2305" width="5.7109375" style="63" customWidth="1"/>
    <col min="2306" max="2309" width="30.7109375" style="63" customWidth="1"/>
    <col min="2310" max="2310" width="14.42578125" style="63" customWidth="1"/>
    <col min="2311" max="2312" width="11.7109375" style="63" customWidth="1"/>
    <col min="2313" max="2313" width="16.7109375" style="63" customWidth="1"/>
    <col min="2314" max="2316" width="12.42578125" style="63" customWidth="1"/>
    <col min="2317" max="2317" width="17" style="63" customWidth="1"/>
    <col min="2318" max="2326" width="10.7109375" style="63" customWidth="1"/>
    <col min="2327" max="2338" width="12.7109375" style="63" customWidth="1"/>
    <col min="2339" max="2560" width="9.140625" style="63"/>
    <col min="2561" max="2561" width="5.7109375" style="63" customWidth="1"/>
    <col min="2562" max="2565" width="30.7109375" style="63" customWidth="1"/>
    <col min="2566" max="2566" width="14.42578125" style="63" customWidth="1"/>
    <col min="2567" max="2568" width="11.7109375" style="63" customWidth="1"/>
    <col min="2569" max="2569" width="16.7109375" style="63" customWidth="1"/>
    <col min="2570" max="2572" width="12.42578125" style="63" customWidth="1"/>
    <col min="2573" max="2573" width="17" style="63" customWidth="1"/>
    <col min="2574" max="2582" width="10.7109375" style="63" customWidth="1"/>
    <col min="2583" max="2594" width="12.7109375" style="63" customWidth="1"/>
    <col min="2595" max="2816" width="9.140625" style="63"/>
    <col min="2817" max="2817" width="5.7109375" style="63" customWidth="1"/>
    <col min="2818" max="2821" width="30.7109375" style="63" customWidth="1"/>
    <col min="2822" max="2822" width="14.42578125" style="63" customWidth="1"/>
    <col min="2823" max="2824" width="11.7109375" style="63" customWidth="1"/>
    <col min="2825" max="2825" width="16.7109375" style="63" customWidth="1"/>
    <col min="2826" max="2828" width="12.42578125" style="63" customWidth="1"/>
    <col min="2829" max="2829" width="17" style="63" customWidth="1"/>
    <col min="2830" max="2838" width="10.7109375" style="63" customWidth="1"/>
    <col min="2839" max="2850" width="12.7109375" style="63" customWidth="1"/>
    <col min="2851" max="3072" width="9.140625" style="63"/>
    <col min="3073" max="3073" width="5.7109375" style="63" customWidth="1"/>
    <col min="3074" max="3077" width="30.7109375" style="63" customWidth="1"/>
    <col min="3078" max="3078" width="14.42578125" style="63" customWidth="1"/>
    <col min="3079" max="3080" width="11.7109375" style="63" customWidth="1"/>
    <col min="3081" max="3081" width="16.7109375" style="63" customWidth="1"/>
    <col min="3082" max="3084" width="12.42578125" style="63" customWidth="1"/>
    <col min="3085" max="3085" width="17" style="63" customWidth="1"/>
    <col min="3086" max="3094" width="10.7109375" style="63" customWidth="1"/>
    <col min="3095" max="3106" width="12.7109375" style="63" customWidth="1"/>
    <col min="3107" max="3328" width="9.140625" style="63"/>
    <col min="3329" max="3329" width="5.7109375" style="63" customWidth="1"/>
    <col min="3330" max="3333" width="30.7109375" style="63" customWidth="1"/>
    <col min="3334" max="3334" width="14.42578125" style="63" customWidth="1"/>
    <col min="3335" max="3336" width="11.7109375" style="63" customWidth="1"/>
    <col min="3337" max="3337" width="16.7109375" style="63" customWidth="1"/>
    <col min="3338" max="3340" width="12.42578125" style="63" customWidth="1"/>
    <col min="3341" max="3341" width="17" style="63" customWidth="1"/>
    <col min="3342" max="3350" width="10.7109375" style="63" customWidth="1"/>
    <col min="3351" max="3362" width="12.7109375" style="63" customWidth="1"/>
    <col min="3363" max="3584" width="9.140625" style="63"/>
    <col min="3585" max="3585" width="5.7109375" style="63" customWidth="1"/>
    <col min="3586" max="3589" width="30.7109375" style="63" customWidth="1"/>
    <col min="3590" max="3590" width="14.42578125" style="63" customWidth="1"/>
    <col min="3591" max="3592" width="11.7109375" style="63" customWidth="1"/>
    <col min="3593" max="3593" width="16.7109375" style="63" customWidth="1"/>
    <col min="3594" max="3596" width="12.42578125" style="63" customWidth="1"/>
    <col min="3597" max="3597" width="17" style="63" customWidth="1"/>
    <col min="3598" max="3606" width="10.7109375" style="63" customWidth="1"/>
    <col min="3607" max="3618" width="12.7109375" style="63" customWidth="1"/>
    <col min="3619" max="3840" width="9.140625" style="63"/>
    <col min="3841" max="3841" width="5.7109375" style="63" customWidth="1"/>
    <col min="3842" max="3845" width="30.7109375" style="63" customWidth="1"/>
    <col min="3846" max="3846" width="14.42578125" style="63" customWidth="1"/>
    <col min="3847" max="3848" width="11.7109375" style="63" customWidth="1"/>
    <col min="3849" max="3849" width="16.7109375" style="63" customWidth="1"/>
    <col min="3850" max="3852" width="12.42578125" style="63" customWidth="1"/>
    <col min="3853" max="3853" width="17" style="63" customWidth="1"/>
    <col min="3854" max="3862" width="10.7109375" style="63" customWidth="1"/>
    <col min="3863" max="3874" width="12.7109375" style="63" customWidth="1"/>
    <col min="3875" max="4096" width="9.140625" style="63"/>
    <col min="4097" max="4097" width="5.7109375" style="63" customWidth="1"/>
    <col min="4098" max="4101" width="30.7109375" style="63" customWidth="1"/>
    <col min="4102" max="4102" width="14.42578125" style="63" customWidth="1"/>
    <col min="4103" max="4104" width="11.7109375" style="63" customWidth="1"/>
    <col min="4105" max="4105" width="16.7109375" style="63" customWidth="1"/>
    <col min="4106" max="4108" width="12.42578125" style="63" customWidth="1"/>
    <col min="4109" max="4109" width="17" style="63" customWidth="1"/>
    <col min="4110" max="4118" width="10.7109375" style="63" customWidth="1"/>
    <col min="4119" max="4130" width="12.7109375" style="63" customWidth="1"/>
    <col min="4131" max="4352" width="9.140625" style="63"/>
    <col min="4353" max="4353" width="5.7109375" style="63" customWidth="1"/>
    <col min="4354" max="4357" width="30.7109375" style="63" customWidth="1"/>
    <col min="4358" max="4358" width="14.42578125" style="63" customWidth="1"/>
    <col min="4359" max="4360" width="11.7109375" style="63" customWidth="1"/>
    <col min="4361" max="4361" width="16.7109375" style="63" customWidth="1"/>
    <col min="4362" max="4364" width="12.42578125" style="63" customWidth="1"/>
    <col min="4365" max="4365" width="17" style="63" customWidth="1"/>
    <col min="4366" max="4374" width="10.7109375" style="63" customWidth="1"/>
    <col min="4375" max="4386" width="12.7109375" style="63" customWidth="1"/>
    <col min="4387" max="4608" width="9.140625" style="63"/>
    <col min="4609" max="4609" width="5.7109375" style="63" customWidth="1"/>
    <col min="4610" max="4613" width="30.7109375" style="63" customWidth="1"/>
    <col min="4614" max="4614" width="14.42578125" style="63" customWidth="1"/>
    <col min="4615" max="4616" width="11.7109375" style="63" customWidth="1"/>
    <col min="4617" max="4617" width="16.7109375" style="63" customWidth="1"/>
    <col min="4618" max="4620" width="12.42578125" style="63" customWidth="1"/>
    <col min="4621" max="4621" width="17" style="63" customWidth="1"/>
    <col min="4622" max="4630" width="10.7109375" style="63" customWidth="1"/>
    <col min="4631" max="4642" width="12.7109375" style="63" customWidth="1"/>
    <col min="4643" max="4864" width="9.140625" style="63"/>
    <col min="4865" max="4865" width="5.7109375" style="63" customWidth="1"/>
    <col min="4866" max="4869" width="30.7109375" style="63" customWidth="1"/>
    <col min="4870" max="4870" width="14.42578125" style="63" customWidth="1"/>
    <col min="4871" max="4872" width="11.7109375" style="63" customWidth="1"/>
    <col min="4873" max="4873" width="16.7109375" style="63" customWidth="1"/>
    <col min="4874" max="4876" width="12.42578125" style="63" customWidth="1"/>
    <col min="4877" max="4877" width="17" style="63" customWidth="1"/>
    <col min="4878" max="4886" width="10.7109375" style="63" customWidth="1"/>
    <col min="4887" max="4898" width="12.7109375" style="63" customWidth="1"/>
    <col min="4899" max="5120" width="9.140625" style="63"/>
    <col min="5121" max="5121" width="5.7109375" style="63" customWidth="1"/>
    <col min="5122" max="5125" width="30.7109375" style="63" customWidth="1"/>
    <col min="5126" max="5126" width="14.42578125" style="63" customWidth="1"/>
    <col min="5127" max="5128" width="11.7109375" style="63" customWidth="1"/>
    <col min="5129" max="5129" width="16.7109375" style="63" customWidth="1"/>
    <col min="5130" max="5132" width="12.42578125" style="63" customWidth="1"/>
    <col min="5133" max="5133" width="17" style="63" customWidth="1"/>
    <col min="5134" max="5142" width="10.7109375" style="63" customWidth="1"/>
    <col min="5143" max="5154" width="12.7109375" style="63" customWidth="1"/>
    <col min="5155" max="5376" width="9.140625" style="63"/>
    <col min="5377" max="5377" width="5.7109375" style="63" customWidth="1"/>
    <col min="5378" max="5381" width="30.7109375" style="63" customWidth="1"/>
    <col min="5382" max="5382" width="14.42578125" style="63" customWidth="1"/>
    <col min="5383" max="5384" width="11.7109375" style="63" customWidth="1"/>
    <col min="5385" max="5385" width="16.7109375" style="63" customWidth="1"/>
    <col min="5386" max="5388" width="12.42578125" style="63" customWidth="1"/>
    <col min="5389" max="5389" width="17" style="63" customWidth="1"/>
    <col min="5390" max="5398" width="10.7109375" style="63" customWidth="1"/>
    <col min="5399" max="5410" width="12.7109375" style="63" customWidth="1"/>
    <col min="5411" max="5632" width="9.140625" style="63"/>
    <col min="5633" max="5633" width="5.7109375" style="63" customWidth="1"/>
    <col min="5634" max="5637" width="30.7109375" style="63" customWidth="1"/>
    <col min="5638" max="5638" width="14.42578125" style="63" customWidth="1"/>
    <col min="5639" max="5640" width="11.7109375" style="63" customWidth="1"/>
    <col min="5641" max="5641" width="16.7109375" style="63" customWidth="1"/>
    <col min="5642" max="5644" width="12.42578125" style="63" customWidth="1"/>
    <col min="5645" max="5645" width="17" style="63" customWidth="1"/>
    <col min="5646" max="5654" width="10.7109375" style="63" customWidth="1"/>
    <col min="5655" max="5666" width="12.7109375" style="63" customWidth="1"/>
    <col min="5667" max="5888" width="9.140625" style="63"/>
    <col min="5889" max="5889" width="5.7109375" style="63" customWidth="1"/>
    <col min="5890" max="5893" width="30.7109375" style="63" customWidth="1"/>
    <col min="5894" max="5894" width="14.42578125" style="63" customWidth="1"/>
    <col min="5895" max="5896" width="11.7109375" style="63" customWidth="1"/>
    <col min="5897" max="5897" width="16.7109375" style="63" customWidth="1"/>
    <col min="5898" max="5900" width="12.42578125" style="63" customWidth="1"/>
    <col min="5901" max="5901" width="17" style="63" customWidth="1"/>
    <col min="5902" max="5910" width="10.7109375" style="63" customWidth="1"/>
    <col min="5911" max="5922" width="12.7109375" style="63" customWidth="1"/>
    <col min="5923" max="6144" width="9.140625" style="63"/>
    <col min="6145" max="6145" width="5.7109375" style="63" customWidth="1"/>
    <col min="6146" max="6149" width="30.7109375" style="63" customWidth="1"/>
    <col min="6150" max="6150" width="14.42578125" style="63" customWidth="1"/>
    <col min="6151" max="6152" width="11.7109375" style="63" customWidth="1"/>
    <col min="6153" max="6153" width="16.7109375" style="63" customWidth="1"/>
    <col min="6154" max="6156" width="12.42578125" style="63" customWidth="1"/>
    <col min="6157" max="6157" width="17" style="63" customWidth="1"/>
    <col min="6158" max="6166" width="10.7109375" style="63" customWidth="1"/>
    <col min="6167" max="6178" width="12.7109375" style="63" customWidth="1"/>
    <col min="6179" max="6400" width="9.140625" style="63"/>
    <col min="6401" max="6401" width="5.7109375" style="63" customWidth="1"/>
    <col min="6402" max="6405" width="30.7109375" style="63" customWidth="1"/>
    <col min="6406" max="6406" width="14.42578125" style="63" customWidth="1"/>
    <col min="6407" max="6408" width="11.7109375" style="63" customWidth="1"/>
    <col min="6409" max="6409" width="16.7109375" style="63" customWidth="1"/>
    <col min="6410" max="6412" width="12.42578125" style="63" customWidth="1"/>
    <col min="6413" max="6413" width="17" style="63" customWidth="1"/>
    <col min="6414" max="6422" width="10.7109375" style="63" customWidth="1"/>
    <col min="6423" max="6434" width="12.7109375" style="63" customWidth="1"/>
    <col min="6435" max="6656" width="9.140625" style="63"/>
    <col min="6657" max="6657" width="5.7109375" style="63" customWidth="1"/>
    <col min="6658" max="6661" width="30.7109375" style="63" customWidth="1"/>
    <col min="6662" max="6662" width="14.42578125" style="63" customWidth="1"/>
    <col min="6663" max="6664" width="11.7109375" style="63" customWidth="1"/>
    <col min="6665" max="6665" width="16.7109375" style="63" customWidth="1"/>
    <col min="6666" max="6668" width="12.42578125" style="63" customWidth="1"/>
    <col min="6669" max="6669" width="17" style="63" customWidth="1"/>
    <col min="6670" max="6678" width="10.7109375" style="63" customWidth="1"/>
    <col min="6679" max="6690" width="12.7109375" style="63" customWidth="1"/>
    <col min="6691" max="6912" width="9.140625" style="63"/>
    <col min="6913" max="6913" width="5.7109375" style="63" customWidth="1"/>
    <col min="6914" max="6917" width="30.7109375" style="63" customWidth="1"/>
    <col min="6918" max="6918" width="14.42578125" style="63" customWidth="1"/>
    <col min="6919" max="6920" width="11.7109375" style="63" customWidth="1"/>
    <col min="6921" max="6921" width="16.7109375" style="63" customWidth="1"/>
    <col min="6922" max="6924" width="12.42578125" style="63" customWidth="1"/>
    <col min="6925" max="6925" width="17" style="63" customWidth="1"/>
    <col min="6926" max="6934" width="10.7109375" style="63" customWidth="1"/>
    <col min="6935" max="6946" width="12.7109375" style="63" customWidth="1"/>
    <col min="6947" max="7168" width="9.140625" style="63"/>
    <col min="7169" max="7169" width="5.7109375" style="63" customWidth="1"/>
    <col min="7170" max="7173" width="30.7109375" style="63" customWidth="1"/>
    <col min="7174" max="7174" width="14.42578125" style="63" customWidth="1"/>
    <col min="7175" max="7176" width="11.7109375" style="63" customWidth="1"/>
    <col min="7177" max="7177" width="16.7109375" style="63" customWidth="1"/>
    <col min="7178" max="7180" width="12.42578125" style="63" customWidth="1"/>
    <col min="7181" max="7181" width="17" style="63" customWidth="1"/>
    <col min="7182" max="7190" width="10.7109375" style="63" customWidth="1"/>
    <col min="7191" max="7202" width="12.7109375" style="63" customWidth="1"/>
    <col min="7203" max="7424" width="9.140625" style="63"/>
    <col min="7425" max="7425" width="5.7109375" style="63" customWidth="1"/>
    <col min="7426" max="7429" width="30.7109375" style="63" customWidth="1"/>
    <col min="7430" max="7430" width="14.42578125" style="63" customWidth="1"/>
    <col min="7431" max="7432" width="11.7109375" style="63" customWidth="1"/>
    <col min="7433" max="7433" width="16.7109375" style="63" customWidth="1"/>
    <col min="7434" max="7436" width="12.42578125" style="63" customWidth="1"/>
    <col min="7437" max="7437" width="17" style="63" customWidth="1"/>
    <col min="7438" max="7446" width="10.7109375" style="63" customWidth="1"/>
    <col min="7447" max="7458" width="12.7109375" style="63" customWidth="1"/>
    <col min="7459" max="7680" width="9.140625" style="63"/>
    <col min="7681" max="7681" width="5.7109375" style="63" customWidth="1"/>
    <col min="7682" max="7685" width="30.7109375" style="63" customWidth="1"/>
    <col min="7686" max="7686" width="14.42578125" style="63" customWidth="1"/>
    <col min="7687" max="7688" width="11.7109375" style="63" customWidth="1"/>
    <col min="7689" max="7689" width="16.7109375" style="63" customWidth="1"/>
    <col min="7690" max="7692" width="12.42578125" style="63" customWidth="1"/>
    <col min="7693" max="7693" width="17" style="63" customWidth="1"/>
    <col min="7694" max="7702" width="10.7109375" style="63" customWidth="1"/>
    <col min="7703" max="7714" width="12.7109375" style="63" customWidth="1"/>
    <col min="7715" max="7936" width="9.140625" style="63"/>
    <col min="7937" max="7937" width="5.7109375" style="63" customWidth="1"/>
    <col min="7938" max="7941" width="30.7109375" style="63" customWidth="1"/>
    <col min="7942" max="7942" width="14.42578125" style="63" customWidth="1"/>
    <col min="7943" max="7944" width="11.7109375" style="63" customWidth="1"/>
    <col min="7945" max="7945" width="16.7109375" style="63" customWidth="1"/>
    <col min="7946" max="7948" width="12.42578125" style="63" customWidth="1"/>
    <col min="7949" max="7949" width="17" style="63" customWidth="1"/>
    <col min="7950" max="7958" width="10.7109375" style="63" customWidth="1"/>
    <col min="7959" max="7970" width="12.7109375" style="63" customWidth="1"/>
    <col min="7971" max="8192" width="9.140625" style="63"/>
    <col min="8193" max="8193" width="5.7109375" style="63" customWidth="1"/>
    <col min="8194" max="8197" width="30.7109375" style="63" customWidth="1"/>
    <col min="8198" max="8198" width="14.42578125" style="63" customWidth="1"/>
    <col min="8199" max="8200" width="11.7109375" style="63" customWidth="1"/>
    <col min="8201" max="8201" width="16.7109375" style="63" customWidth="1"/>
    <col min="8202" max="8204" width="12.42578125" style="63" customWidth="1"/>
    <col min="8205" max="8205" width="17" style="63" customWidth="1"/>
    <col min="8206" max="8214" width="10.7109375" style="63" customWidth="1"/>
    <col min="8215" max="8226" width="12.7109375" style="63" customWidth="1"/>
    <col min="8227" max="8448" width="9.140625" style="63"/>
    <col min="8449" max="8449" width="5.7109375" style="63" customWidth="1"/>
    <col min="8450" max="8453" width="30.7109375" style="63" customWidth="1"/>
    <col min="8454" max="8454" width="14.42578125" style="63" customWidth="1"/>
    <col min="8455" max="8456" width="11.7109375" style="63" customWidth="1"/>
    <col min="8457" max="8457" width="16.7109375" style="63" customWidth="1"/>
    <col min="8458" max="8460" width="12.42578125" style="63" customWidth="1"/>
    <col min="8461" max="8461" width="17" style="63" customWidth="1"/>
    <col min="8462" max="8470" width="10.7109375" style="63" customWidth="1"/>
    <col min="8471" max="8482" width="12.7109375" style="63" customWidth="1"/>
    <col min="8483" max="8704" width="9.140625" style="63"/>
    <col min="8705" max="8705" width="5.7109375" style="63" customWidth="1"/>
    <col min="8706" max="8709" width="30.7109375" style="63" customWidth="1"/>
    <col min="8710" max="8710" width="14.42578125" style="63" customWidth="1"/>
    <col min="8711" max="8712" width="11.7109375" style="63" customWidth="1"/>
    <col min="8713" max="8713" width="16.7109375" style="63" customWidth="1"/>
    <col min="8714" max="8716" width="12.42578125" style="63" customWidth="1"/>
    <col min="8717" max="8717" width="17" style="63" customWidth="1"/>
    <col min="8718" max="8726" width="10.7109375" style="63" customWidth="1"/>
    <col min="8727" max="8738" width="12.7109375" style="63" customWidth="1"/>
    <col min="8739" max="8960" width="9.140625" style="63"/>
    <col min="8961" max="8961" width="5.7109375" style="63" customWidth="1"/>
    <col min="8962" max="8965" width="30.7109375" style="63" customWidth="1"/>
    <col min="8966" max="8966" width="14.42578125" style="63" customWidth="1"/>
    <col min="8967" max="8968" width="11.7109375" style="63" customWidth="1"/>
    <col min="8969" max="8969" width="16.7109375" style="63" customWidth="1"/>
    <col min="8970" max="8972" width="12.42578125" style="63" customWidth="1"/>
    <col min="8973" max="8973" width="17" style="63" customWidth="1"/>
    <col min="8974" max="8982" width="10.7109375" style="63" customWidth="1"/>
    <col min="8983" max="8994" width="12.7109375" style="63" customWidth="1"/>
    <col min="8995" max="9216" width="9.140625" style="63"/>
    <col min="9217" max="9217" width="5.7109375" style="63" customWidth="1"/>
    <col min="9218" max="9221" width="30.7109375" style="63" customWidth="1"/>
    <col min="9222" max="9222" width="14.42578125" style="63" customWidth="1"/>
    <col min="9223" max="9224" width="11.7109375" style="63" customWidth="1"/>
    <col min="9225" max="9225" width="16.7109375" style="63" customWidth="1"/>
    <col min="9226" max="9228" width="12.42578125" style="63" customWidth="1"/>
    <col min="9229" max="9229" width="17" style="63" customWidth="1"/>
    <col min="9230" max="9238" width="10.7109375" style="63" customWidth="1"/>
    <col min="9239" max="9250" width="12.7109375" style="63" customWidth="1"/>
    <col min="9251" max="9472" width="9.140625" style="63"/>
    <col min="9473" max="9473" width="5.7109375" style="63" customWidth="1"/>
    <col min="9474" max="9477" width="30.7109375" style="63" customWidth="1"/>
    <col min="9478" max="9478" width="14.42578125" style="63" customWidth="1"/>
    <col min="9479" max="9480" width="11.7109375" style="63" customWidth="1"/>
    <col min="9481" max="9481" width="16.7109375" style="63" customWidth="1"/>
    <col min="9482" max="9484" width="12.42578125" style="63" customWidth="1"/>
    <col min="9485" max="9485" width="17" style="63" customWidth="1"/>
    <col min="9486" max="9494" width="10.7109375" style="63" customWidth="1"/>
    <col min="9495" max="9506" width="12.7109375" style="63" customWidth="1"/>
    <col min="9507" max="9728" width="9.140625" style="63"/>
    <col min="9729" max="9729" width="5.7109375" style="63" customWidth="1"/>
    <col min="9730" max="9733" width="30.7109375" style="63" customWidth="1"/>
    <col min="9734" max="9734" width="14.42578125" style="63" customWidth="1"/>
    <col min="9735" max="9736" width="11.7109375" style="63" customWidth="1"/>
    <col min="9737" max="9737" width="16.7109375" style="63" customWidth="1"/>
    <col min="9738" max="9740" width="12.42578125" style="63" customWidth="1"/>
    <col min="9741" max="9741" width="17" style="63" customWidth="1"/>
    <col min="9742" max="9750" width="10.7109375" style="63" customWidth="1"/>
    <col min="9751" max="9762" width="12.7109375" style="63" customWidth="1"/>
    <col min="9763" max="9984" width="9.140625" style="63"/>
    <col min="9985" max="9985" width="5.7109375" style="63" customWidth="1"/>
    <col min="9986" max="9989" width="30.7109375" style="63" customWidth="1"/>
    <col min="9990" max="9990" width="14.42578125" style="63" customWidth="1"/>
    <col min="9991" max="9992" width="11.7109375" style="63" customWidth="1"/>
    <col min="9993" max="9993" width="16.7109375" style="63" customWidth="1"/>
    <col min="9994" max="9996" width="12.42578125" style="63" customWidth="1"/>
    <col min="9997" max="9997" width="17" style="63" customWidth="1"/>
    <col min="9998" max="10006" width="10.7109375" style="63" customWidth="1"/>
    <col min="10007" max="10018" width="12.7109375" style="63" customWidth="1"/>
    <col min="10019" max="10240" width="9.140625" style="63"/>
    <col min="10241" max="10241" width="5.7109375" style="63" customWidth="1"/>
    <col min="10242" max="10245" width="30.7109375" style="63" customWidth="1"/>
    <col min="10246" max="10246" width="14.42578125" style="63" customWidth="1"/>
    <col min="10247" max="10248" width="11.7109375" style="63" customWidth="1"/>
    <col min="10249" max="10249" width="16.7109375" style="63" customWidth="1"/>
    <col min="10250" max="10252" width="12.42578125" style="63" customWidth="1"/>
    <col min="10253" max="10253" width="17" style="63" customWidth="1"/>
    <col min="10254" max="10262" width="10.7109375" style="63" customWidth="1"/>
    <col min="10263" max="10274" width="12.7109375" style="63" customWidth="1"/>
    <col min="10275" max="10496" width="9.140625" style="63"/>
    <col min="10497" max="10497" width="5.7109375" style="63" customWidth="1"/>
    <col min="10498" max="10501" width="30.7109375" style="63" customWidth="1"/>
    <col min="10502" max="10502" width="14.42578125" style="63" customWidth="1"/>
    <col min="10503" max="10504" width="11.7109375" style="63" customWidth="1"/>
    <col min="10505" max="10505" width="16.7109375" style="63" customWidth="1"/>
    <col min="10506" max="10508" width="12.42578125" style="63" customWidth="1"/>
    <col min="10509" max="10509" width="17" style="63" customWidth="1"/>
    <col min="10510" max="10518" width="10.7109375" style="63" customWidth="1"/>
    <col min="10519" max="10530" width="12.7109375" style="63" customWidth="1"/>
    <col min="10531" max="10752" width="9.140625" style="63"/>
    <col min="10753" max="10753" width="5.7109375" style="63" customWidth="1"/>
    <col min="10754" max="10757" width="30.7109375" style="63" customWidth="1"/>
    <col min="10758" max="10758" width="14.42578125" style="63" customWidth="1"/>
    <col min="10759" max="10760" width="11.7109375" style="63" customWidth="1"/>
    <col min="10761" max="10761" width="16.7109375" style="63" customWidth="1"/>
    <col min="10762" max="10764" width="12.42578125" style="63" customWidth="1"/>
    <col min="10765" max="10765" width="17" style="63" customWidth="1"/>
    <col min="10766" max="10774" width="10.7109375" style="63" customWidth="1"/>
    <col min="10775" max="10786" width="12.7109375" style="63" customWidth="1"/>
    <col min="10787" max="11008" width="9.140625" style="63"/>
    <col min="11009" max="11009" width="5.7109375" style="63" customWidth="1"/>
    <col min="11010" max="11013" width="30.7109375" style="63" customWidth="1"/>
    <col min="11014" max="11014" width="14.42578125" style="63" customWidth="1"/>
    <col min="11015" max="11016" width="11.7109375" style="63" customWidth="1"/>
    <col min="11017" max="11017" width="16.7109375" style="63" customWidth="1"/>
    <col min="11018" max="11020" width="12.42578125" style="63" customWidth="1"/>
    <col min="11021" max="11021" width="17" style="63" customWidth="1"/>
    <col min="11022" max="11030" width="10.7109375" style="63" customWidth="1"/>
    <col min="11031" max="11042" width="12.7109375" style="63" customWidth="1"/>
    <col min="11043" max="11264" width="9.140625" style="63"/>
    <col min="11265" max="11265" width="5.7109375" style="63" customWidth="1"/>
    <col min="11266" max="11269" width="30.7109375" style="63" customWidth="1"/>
    <col min="11270" max="11270" width="14.42578125" style="63" customWidth="1"/>
    <col min="11271" max="11272" width="11.7109375" style="63" customWidth="1"/>
    <col min="11273" max="11273" width="16.7109375" style="63" customWidth="1"/>
    <col min="11274" max="11276" width="12.42578125" style="63" customWidth="1"/>
    <col min="11277" max="11277" width="17" style="63" customWidth="1"/>
    <col min="11278" max="11286" width="10.7109375" style="63" customWidth="1"/>
    <col min="11287" max="11298" width="12.7109375" style="63" customWidth="1"/>
    <col min="11299" max="11520" width="9.140625" style="63"/>
    <col min="11521" max="11521" width="5.7109375" style="63" customWidth="1"/>
    <col min="11522" max="11525" width="30.7109375" style="63" customWidth="1"/>
    <col min="11526" max="11526" width="14.42578125" style="63" customWidth="1"/>
    <col min="11527" max="11528" width="11.7109375" style="63" customWidth="1"/>
    <col min="11529" max="11529" width="16.7109375" style="63" customWidth="1"/>
    <col min="11530" max="11532" width="12.42578125" style="63" customWidth="1"/>
    <col min="11533" max="11533" width="17" style="63" customWidth="1"/>
    <col min="11534" max="11542" width="10.7109375" style="63" customWidth="1"/>
    <col min="11543" max="11554" width="12.7109375" style="63" customWidth="1"/>
    <col min="11555" max="11776" width="9.140625" style="63"/>
    <col min="11777" max="11777" width="5.7109375" style="63" customWidth="1"/>
    <col min="11778" max="11781" width="30.7109375" style="63" customWidth="1"/>
    <col min="11782" max="11782" width="14.42578125" style="63" customWidth="1"/>
    <col min="11783" max="11784" width="11.7109375" style="63" customWidth="1"/>
    <col min="11785" max="11785" width="16.7109375" style="63" customWidth="1"/>
    <col min="11786" max="11788" width="12.42578125" style="63" customWidth="1"/>
    <col min="11789" max="11789" width="17" style="63" customWidth="1"/>
    <col min="11790" max="11798" width="10.7109375" style="63" customWidth="1"/>
    <col min="11799" max="11810" width="12.7109375" style="63" customWidth="1"/>
    <col min="11811" max="12032" width="9.140625" style="63"/>
    <col min="12033" max="12033" width="5.7109375" style="63" customWidth="1"/>
    <col min="12034" max="12037" width="30.7109375" style="63" customWidth="1"/>
    <col min="12038" max="12038" width="14.42578125" style="63" customWidth="1"/>
    <col min="12039" max="12040" width="11.7109375" style="63" customWidth="1"/>
    <col min="12041" max="12041" width="16.7109375" style="63" customWidth="1"/>
    <col min="12042" max="12044" width="12.42578125" style="63" customWidth="1"/>
    <col min="12045" max="12045" width="17" style="63" customWidth="1"/>
    <col min="12046" max="12054" width="10.7109375" style="63" customWidth="1"/>
    <col min="12055" max="12066" width="12.7109375" style="63" customWidth="1"/>
    <col min="12067" max="12288" width="9.140625" style="63"/>
    <col min="12289" max="12289" width="5.7109375" style="63" customWidth="1"/>
    <col min="12290" max="12293" width="30.7109375" style="63" customWidth="1"/>
    <col min="12294" max="12294" width="14.42578125" style="63" customWidth="1"/>
    <col min="12295" max="12296" width="11.7109375" style="63" customWidth="1"/>
    <col min="12297" max="12297" width="16.7109375" style="63" customWidth="1"/>
    <col min="12298" max="12300" width="12.42578125" style="63" customWidth="1"/>
    <col min="12301" max="12301" width="17" style="63" customWidth="1"/>
    <col min="12302" max="12310" width="10.7109375" style="63" customWidth="1"/>
    <col min="12311" max="12322" width="12.7109375" style="63" customWidth="1"/>
    <col min="12323" max="12544" width="9.140625" style="63"/>
    <col min="12545" max="12545" width="5.7109375" style="63" customWidth="1"/>
    <col min="12546" max="12549" width="30.7109375" style="63" customWidth="1"/>
    <col min="12550" max="12550" width="14.42578125" style="63" customWidth="1"/>
    <col min="12551" max="12552" width="11.7109375" style="63" customWidth="1"/>
    <col min="12553" max="12553" width="16.7109375" style="63" customWidth="1"/>
    <col min="12554" max="12556" width="12.42578125" style="63" customWidth="1"/>
    <col min="12557" max="12557" width="17" style="63" customWidth="1"/>
    <col min="12558" max="12566" width="10.7109375" style="63" customWidth="1"/>
    <col min="12567" max="12578" width="12.7109375" style="63" customWidth="1"/>
    <col min="12579" max="12800" width="9.140625" style="63"/>
    <col min="12801" max="12801" width="5.7109375" style="63" customWidth="1"/>
    <col min="12802" max="12805" width="30.7109375" style="63" customWidth="1"/>
    <col min="12806" max="12806" width="14.42578125" style="63" customWidth="1"/>
    <col min="12807" max="12808" width="11.7109375" style="63" customWidth="1"/>
    <col min="12809" max="12809" width="16.7109375" style="63" customWidth="1"/>
    <col min="12810" max="12812" width="12.42578125" style="63" customWidth="1"/>
    <col min="12813" max="12813" width="17" style="63" customWidth="1"/>
    <col min="12814" max="12822" width="10.7109375" style="63" customWidth="1"/>
    <col min="12823" max="12834" width="12.7109375" style="63" customWidth="1"/>
    <col min="12835" max="13056" width="9.140625" style="63"/>
    <col min="13057" max="13057" width="5.7109375" style="63" customWidth="1"/>
    <col min="13058" max="13061" width="30.7109375" style="63" customWidth="1"/>
    <col min="13062" max="13062" width="14.42578125" style="63" customWidth="1"/>
    <col min="13063" max="13064" width="11.7109375" style="63" customWidth="1"/>
    <col min="13065" max="13065" width="16.7109375" style="63" customWidth="1"/>
    <col min="13066" max="13068" width="12.42578125" style="63" customWidth="1"/>
    <col min="13069" max="13069" width="17" style="63" customWidth="1"/>
    <col min="13070" max="13078" width="10.7109375" style="63" customWidth="1"/>
    <col min="13079" max="13090" width="12.7109375" style="63" customWidth="1"/>
    <col min="13091" max="13312" width="9.140625" style="63"/>
    <col min="13313" max="13313" width="5.7109375" style="63" customWidth="1"/>
    <col min="13314" max="13317" width="30.7109375" style="63" customWidth="1"/>
    <col min="13318" max="13318" width="14.42578125" style="63" customWidth="1"/>
    <col min="13319" max="13320" width="11.7109375" style="63" customWidth="1"/>
    <col min="13321" max="13321" width="16.7109375" style="63" customWidth="1"/>
    <col min="13322" max="13324" width="12.42578125" style="63" customWidth="1"/>
    <col min="13325" max="13325" width="17" style="63" customWidth="1"/>
    <col min="13326" max="13334" width="10.7109375" style="63" customWidth="1"/>
    <col min="13335" max="13346" width="12.7109375" style="63" customWidth="1"/>
    <col min="13347" max="13568" width="9.140625" style="63"/>
    <col min="13569" max="13569" width="5.7109375" style="63" customWidth="1"/>
    <col min="13570" max="13573" width="30.7109375" style="63" customWidth="1"/>
    <col min="13574" max="13574" width="14.42578125" style="63" customWidth="1"/>
    <col min="13575" max="13576" width="11.7109375" style="63" customWidth="1"/>
    <col min="13577" max="13577" width="16.7109375" style="63" customWidth="1"/>
    <col min="13578" max="13580" width="12.42578125" style="63" customWidth="1"/>
    <col min="13581" max="13581" width="17" style="63" customWidth="1"/>
    <col min="13582" max="13590" width="10.7109375" style="63" customWidth="1"/>
    <col min="13591" max="13602" width="12.7109375" style="63" customWidth="1"/>
    <col min="13603" max="13824" width="9.140625" style="63"/>
    <col min="13825" max="13825" width="5.7109375" style="63" customWidth="1"/>
    <col min="13826" max="13829" width="30.7109375" style="63" customWidth="1"/>
    <col min="13830" max="13830" width="14.42578125" style="63" customWidth="1"/>
    <col min="13831" max="13832" width="11.7109375" style="63" customWidth="1"/>
    <col min="13833" max="13833" width="16.7109375" style="63" customWidth="1"/>
    <col min="13834" max="13836" width="12.42578125" style="63" customWidth="1"/>
    <col min="13837" max="13837" width="17" style="63" customWidth="1"/>
    <col min="13838" max="13846" width="10.7109375" style="63" customWidth="1"/>
    <col min="13847" max="13858" width="12.7109375" style="63" customWidth="1"/>
    <col min="13859" max="14080" width="9.140625" style="63"/>
    <col min="14081" max="14081" width="5.7109375" style="63" customWidth="1"/>
    <col min="14082" max="14085" width="30.7109375" style="63" customWidth="1"/>
    <col min="14086" max="14086" width="14.42578125" style="63" customWidth="1"/>
    <col min="14087" max="14088" width="11.7109375" style="63" customWidth="1"/>
    <col min="14089" max="14089" width="16.7109375" style="63" customWidth="1"/>
    <col min="14090" max="14092" width="12.42578125" style="63" customWidth="1"/>
    <col min="14093" max="14093" width="17" style="63" customWidth="1"/>
    <col min="14094" max="14102" width="10.7109375" style="63" customWidth="1"/>
    <col min="14103" max="14114" width="12.7109375" style="63" customWidth="1"/>
    <col min="14115" max="14336" width="9.140625" style="63"/>
    <col min="14337" max="14337" width="5.7109375" style="63" customWidth="1"/>
    <col min="14338" max="14341" width="30.7109375" style="63" customWidth="1"/>
    <col min="14342" max="14342" width="14.42578125" style="63" customWidth="1"/>
    <col min="14343" max="14344" width="11.7109375" style="63" customWidth="1"/>
    <col min="14345" max="14345" width="16.7109375" style="63" customWidth="1"/>
    <col min="14346" max="14348" width="12.42578125" style="63" customWidth="1"/>
    <col min="14349" max="14349" width="17" style="63" customWidth="1"/>
    <col min="14350" max="14358" width="10.7109375" style="63" customWidth="1"/>
    <col min="14359" max="14370" width="12.7109375" style="63" customWidth="1"/>
    <col min="14371" max="14592" width="9.140625" style="63"/>
    <col min="14593" max="14593" width="5.7109375" style="63" customWidth="1"/>
    <col min="14594" max="14597" width="30.7109375" style="63" customWidth="1"/>
    <col min="14598" max="14598" width="14.42578125" style="63" customWidth="1"/>
    <col min="14599" max="14600" width="11.7109375" style="63" customWidth="1"/>
    <col min="14601" max="14601" width="16.7109375" style="63" customWidth="1"/>
    <col min="14602" max="14604" width="12.42578125" style="63" customWidth="1"/>
    <col min="14605" max="14605" width="17" style="63" customWidth="1"/>
    <col min="14606" max="14614" width="10.7109375" style="63" customWidth="1"/>
    <col min="14615" max="14626" width="12.7109375" style="63" customWidth="1"/>
    <col min="14627" max="14848" width="9.140625" style="63"/>
    <col min="14849" max="14849" width="5.7109375" style="63" customWidth="1"/>
    <col min="14850" max="14853" width="30.7109375" style="63" customWidth="1"/>
    <col min="14854" max="14854" width="14.42578125" style="63" customWidth="1"/>
    <col min="14855" max="14856" width="11.7109375" style="63" customWidth="1"/>
    <col min="14857" max="14857" width="16.7109375" style="63" customWidth="1"/>
    <col min="14858" max="14860" width="12.42578125" style="63" customWidth="1"/>
    <col min="14861" max="14861" width="17" style="63" customWidth="1"/>
    <col min="14862" max="14870" width="10.7109375" style="63" customWidth="1"/>
    <col min="14871" max="14882" width="12.7109375" style="63" customWidth="1"/>
    <col min="14883" max="15104" width="9.140625" style="63"/>
    <col min="15105" max="15105" width="5.7109375" style="63" customWidth="1"/>
    <col min="15106" max="15109" width="30.7109375" style="63" customWidth="1"/>
    <col min="15110" max="15110" width="14.42578125" style="63" customWidth="1"/>
    <col min="15111" max="15112" width="11.7109375" style="63" customWidth="1"/>
    <col min="15113" max="15113" width="16.7109375" style="63" customWidth="1"/>
    <col min="15114" max="15116" width="12.42578125" style="63" customWidth="1"/>
    <col min="15117" max="15117" width="17" style="63" customWidth="1"/>
    <col min="15118" max="15126" width="10.7109375" style="63" customWidth="1"/>
    <col min="15127" max="15138" width="12.7109375" style="63" customWidth="1"/>
    <col min="15139" max="15360" width="9.140625" style="63"/>
    <col min="15361" max="15361" width="5.7109375" style="63" customWidth="1"/>
    <col min="15362" max="15365" width="30.7109375" style="63" customWidth="1"/>
    <col min="15366" max="15366" width="14.42578125" style="63" customWidth="1"/>
    <col min="15367" max="15368" width="11.7109375" style="63" customWidth="1"/>
    <col min="15369" max="15369" width="16.7109375" style="63" customWidth="1"/>
    <col min="15370" max="15372" width="12.42578125" style="63" customWidth="1"/>
    <col min="15373" max="15373" width="17" style="63" customWidth="1"/>
    <col min="15374" max="15382" width="10.7109375" style="63" customWidth="1"/>
    <col min="15383" max="15394" width="12.7109375" style="63" customWidth="1"/>
    <col min="15395" max="15616" width="9.140625" style="63"/>
    <col min="15617" max="15617" width="5.7109375" style="63" customWidth="1"/>
    <col min="15618" max="15621" width="30.7109375" style="63" customWidth="1"/>
    <col min="15622" max="15622" width="14.42578125" style="63" customWidth="1"/>
    <col min="15623" max="15624" width="11.7109375" style="63" customWidth="1"/>
    <col min="15625" max="15625" width="16.7109375" style="63" customWidth="1"/>
    <col min="15626" max="15628" width="12.42578125" style="63" customWidth="1"/>
    <col min="15629" max="15629" width="17" style="63" customWidth="1"/>
    <col min="15630" max="15638" width="10.7109375" style="63" customWidth="1"/>
    <col min="15639" max="15650" width="12.7109375" style="63" customWidth="1"/>
    <col min="15651" max="15872" width="9.140625" style="63"/>
    <col min="15873" max="15873" width="5.7109375" style="63" customWidth="1"/>
    <col min="15874" max="15877" width="30.7109375" style="63" customWidth="1"/>
    <col min="15878" max="15878" width="14.42578125" style="63" customWidth="1"/>
    <col min="15879" max="15880" width="11.7109375" style="63" customWidth="1"/>
    <col min="15881" max="15881" width="16.7109375" style="63" customWidth="1"/>
    <col min="15882" max="15884" width="12.42578125" style="63" customWidth="1"/>
    <col min="15885" max="15885" width="17" style="63" customWidth="1"/>
    <col min="15886" max="15894" width="10.7109375" style="63" customWidth="1"/>
    <col min="15895" max="15906" width="12.7109375" style="63" customWidth="1"/>
    <col min="15907" max="16128" width="9.140625" style="63"/>
    <col min="16129" max="16129" width="5.7109375" style="63" customWidth="1"/>
    <col min="16130" max="16133" width="30.7109375" style="63" customWidth="1"/>
    <col min="16134" max="16134" width="14.42578125" style="63" customWidth="1"/>
    <col min="16135" max="16136" width="11.7109375" style="63" customWidth="1"/>
    <col min="16137" max="16137" width="16.7109375" style="63" customWidth="1"/>
    <col min="16138" max="16140" width="12.42578125" style="63" customWidth="1"/>
    <col min="16141" max="16141" width="17" style="63" customWidth="1"/>
    <col min="16142" max="16150" width="10.7109375" style="63" customWidth="1"/>
    <col min="16151" max="16162" width="12.7109375" style="63" customWidth="1"/>
    <col min="16163" max="16384" width="9.140625" style="63"/>
  </cols>
  <sheetData>
    <row r="1" spans="1:34" ht="15.75" x14ac:dyDescent="0.25">
      <c r="A1" s="217" t="s">
        <v>926</v>
      </c>
    </row>
    <row r="3" spans="1:34" ht="15.75" x14ac:dyDescent="0.25">
      <c r="A3" s="1386" t="s">
        <v>858</v>
      </c>
      <c r="B3" s="1386"/>
      <c r="C3" s="1386"/>
      <c r="D3" s="1386"/>
      <c r="E3" s="1386"/>
    </row>
    <row r="4" spans="1:34" ht="15.75" x14ac:dyDescent="0.25">
      <c r="A4" s="160"/>
      <c r="B4" s="160"/>
      <c r="C4" s="427" t="str">
        <f>'1'!$E$5</f>
        <v>KABUPATEN</v>
      </c>
      <c r="D4" s="428" t="str">
        <f>'1'!$F$5</f>
        <v>BELITUNG TIMUR</v>
      </c>
      <c r="E4" s="160"/>
      <c r="K4" s="418"/>
      <c r="L4" s="418"/>
      <c r="M4" s="418"/>
      <c r="N4" s="91"/>
      <c r="O4" s="91"/>
      <c r="P4" s="91"/>
    </row>
    <row r="5" spans="1:34" ht="15.75" x14ac:dyDescent="0.25">
      <c r="A5" s="160"/>
      <c r="B5" s="160"/>
      <c r="C5" s="427" t="str">
        <f>'1'!$E$6</f>
        <v>TAHUN</v>
      </c>
      <c r="D5" s="428">
        <f>'1'!$F$6</f>
        <v>2023</v>
      </c>
      <c r="E5" s="160"/>
      <c r="K5" s="418"/>
      <c r="L5" s="418"/>
      <c r="M5" s="418"/>
      <c r="N5" s="91"/>
      <c r="O5" s="91"/>
      <c r="P5" s="91"/>
    </row>
    <row r="6" spans="1:34" ht="15.75" thickBot="1" x14ac:dyDescent="0.3">
      <c r="A6" s="85"/>
      <c r="B6" s="85"/>
      <c r="C6" s="85"/>
      <c r="D6" s="85"/>
      <c r="E6" s="85"/>
      <c r="F6" s="83"/>
      <c r="G6" s="83"/>
      <c r="H6" s="83"/>
      <c r="I6" s="83"/>
    </row>
    <row r="7" spans="1:34" ht="43.15" customHeight="1" x14ac:dyDescent="0.25">
      <c r="A7" s="590" t="s">
        <v>2</v>
      </c>
      <c r="B7" s="590" t="s">
        <v>253</v>
      </c>
      <c r="C7" s="590" t="s">
        <v>407</v>
      </c>
      <c r="D7" s="583" t="s">
        <v>859</v>
      </c>
      <c r="E7" s="583" t="s">
        <v>860</v>
      </c>
      <c r="F7" s="417"/>
      <c r="G7" s="1441"/>
      <c r="H7" s="1441"/>
      <c r="I7" s="1441"/>
      <c r="J7" s="402"/>
      <c r="K7" s="402"/>
      <c r="L7" s="402"/>
      <c r="M7" s="402"/>
      <c r="N7" s="402"/>
      <c r="O7" s="402"/>
      <c r="P7" s="402"/>
      <c r="Q7" s="402"/>
      <c r="R7" s="402"/>
      <c r="S7" s="402"/>
      <c r="T7" s="402"/>
      <c r="U7" s="402"/>
      <c r="V7" s="402"/>
    </row>
    <row r="8" spans="1:34" s="747" customFormat="1" ht="14.25" customHeight="1" x14ac:dyDescent="0.25">
      <c r="A8" s="745">
        <v>1</v>
      </c>
      <c r="B8" s="746">
        <v>2</v>
      </c>
      <c r="C8" s="745">
        <v>3</v>
      </c>
      <c r="D8" s="746">
        <v>4</v>
      </c>
      <c r="E8" s="745">
        <v>5</v>
      </c>
      <c r="F8" s="769"/>
      <c r="G8" s="770"/>
      <c r="H8" s="770"/>
      <c r="I8" s="770"/>
      <c r="J8" s="770"/>
      <c r="K8" s="770"/>
      <c r="L8" s="770"/>
      <c r="M8" s="770"/>
      <c r="N8" s="770"/>
      <c r="O8" s="770"/>
      <c r="P8" s="770"/>
      <c r="Q8" s="770"/>
      <c r="R8" s="770"/>
      <c r="S8" s="770"/>
      <c r="T8" s="770"/>
      <c r="U8" s="770"/>
      <c r="V8" s="754"/>
      <c r="W8" s="770"/>
      <c r="X8" s="770"/>
      <c r="Y8" s="770"/>
      <c r="Z8" s="770"/>
      <c r="AA8" s="770"/>
      <c r="AB8" s="770"/>
      <c r="AC8" s="770"/>
      <c r="AD8" s="770"/>
      <c r="AE8" s="770"/>
      <c r="AF8" s="770"/>
      <c r="AG8" s="754"/>
      <c r="AH8" s="754"/>
    </row>
    <row r="9" spans="1:34" x14ac:dyDescent="0.25">
      <c r="A9" s="725">
        <v>1</v>
      </c>
      <c r="B9" s="93" t="str">
        <f>'9'!B9</f>
        <v>Manggar</v>
      </c>
      <c r="C9" s="93" t="str">
        <f>'9'!C9</f>
        <v>Manggar</v>
      </c>
      <c r="D9" s="329">
        <v>9984</v>
      </c>
      <c r="E9" s="330">
        <v>0</v>
      </c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331"/>
      <c r="U9" s="81"/>
      <c r="V9" s="332"/>
      <c r="W9" s="81"/>
      <c r="X9" s="81"/>
      <c r="Y9" s="81"/>
      <c r="Z9" s="81"/>
      <c r="AA9" s="81"/>
      <c r="AB9" s="81"/>
      <c r="AC9" s="81"/>
      <c r="AD9" s="331"/>
      <c r="AE9" s="81"/>
      <c r="AF9" s="331"/>
      <c r="AG9" s="81"/>
    </row>
    <row r="10" spans="1:34" x14ac:dyDescent="0.25">
      <c r="A10" s="724">
        <v>2</v>
      </c>
      <c r="B10" s="93" t="str">
        <f>'9'!B10</f>
        <v>Damar</v>
      </c>
      <c r="C10" s="93" t="str">
        <f>'9'!C10</f>
        <v>Mengkubang</v>
      </c>
      <c r="D10" s="329">
        <v>3210</v>
      </c>
      <c r="E10" s="330">
        <v>0</v>
      </c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331"/>
      <c r="U10" s="81"/>
      <c r="V10" s="332"/>
      <c r="W10" s="81"/>
      <c r="X10" s="81"/>
      <c r="Y10" s="81"/>
      <c r="Z10" s="81"/>
      <c r="AA10" s="81"/>
      <c r="AB10" s="81"/>
      <c r="AC10" s="81"/>
      <c r="AD10" s="331"/>
      <c r="AE10" s="81"/>
      <c r="AF10" s="331"/>
      <c r="AG10" s="81"/>
    </row>
    <row r="11" spans="1:34" x14ac:dyDescent="0.25">
      <c r="A11" s="724">
        <v>3</v>
      </c>
      <c r="B11" s="93" t="str">
        <f>'9'!B11</f>
        <v>Kelapa Kampit</v>
      </c>
      <c r="C11" s="93" t="str">
        <f>'9'!C11</f>
        <v>Kelapa Kampit</v>
      </c>
      <c r="D11" s="329">
        <v>4357</v>
      </c>
      <c r="E11" s="330">
        <v>0</v>
      </c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331"/>
      <c r="U11" s="81"/>
      <c r="V11" s="332"/>
      <c r="W11" s="81"/>
      <c r="X11" s="81"/>
      <c r="Y11" s="81"/>
      <c r="Z11" s="81"/>
      <c r="AA11" s="81"/>
      <c r="AB11" s="81"/>
      <c r="AC11" s="81"/>
      <c r="AD11" s="331"/>
      <c r="AE11" s="81"/>
      <c r="AF11" s="331"/>
      <c r="AG11" s="81"/>
    </row>
    <row r="12" spans="1:34" x14ac:dyDescent="0.25">
      <c r="A12" s="724">
        <v>4</v>
      </c>
      <c r="B12" s="93" t="str">
        <f>'9'!B12</f>
        <v>Gantung</v>
      </c>
      <c r="C12" s="93" t="str">
        <f>'9'!C12</f>
        <v>Gantung</v>
      </c>
      <c r="D12" s="329">
        <v>7581</v>
      </c>
      <c r="E12" s="330">
        <v>0</v>
      </c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331"/>
      <c r="U12" s="81"/>
      <c r="V12" s="332"/>
      <c r="W12" s="81"/>
      <c r="X12" s="81"/>
      <c r="Y12" s="81"/>
      <c r="Z12" s="81"/>
      <c r="AA12" s="81"/>
      <c r="AB12" s="81"/>
      <c r="AC12" s="81"/>
      <c r="AD12" s="331"/>
      <c r="AE12" s="81"/>
      <c r="AF12" s="331"/>
      <c r="AG12" s="81"/>
    </row>
    <row r="13" spans="1:34" x14ac:dyDescent="0.25">
      <c r="A13" s="724">
        <v>5</v>
      </c>
      <c r="B13" s="93" t="str">
        <f>'9'!B13</f>
        <v>Simpang Renggiang</v>
      </c>
      <c r="C13" s="93" t="str">
        <f>'9'!C13</f>
        <v>Renggiang</v>
      </c>
      <c r="D13" s="329">
        <v>1711</v>
      </c>
      <c r="E13" s="330">
        <v>0</v>
      </c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331"/>
      <c r="U13" s="81"/>
      <c r="V13" s="332"/>
      <c r="W13" s="81"/>
      <c r="X13" s="81"/>
      <c r="Y13" s="81"/>
      <c r="Z13" s="81"/>
      <c r="AA13" s="81"/>
      <c r="AB13" s="81"/>
      <c r="AC13" s="81"/>
      <c r="AD13" s="331"/>
      <c r="AE13" s="81"/>
      <c r="AF13" s="331"/>
      <c r="AG13" s="81"/>
    </row>
    <row r="14" spans="1:34" x14ac:dyDescent="0.25">
      <c r="A14" s="724">
        <v>6</v>
      </c>
      <c r="B14" s="93" t="str">
        <f>'9'!B14</f>
        <v>Simpang Pesak</v>
      </c>
      <c r="C14" s="93" t="str">
        <f>'9'!C14</f>
        <v>Simpang Pesak</v>
      </c>
      <c r="D14" s="329">
        <v>2129</v>
      </c>
      <c r="E14" s="330">
        <v>0</v>
      </c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331"/>
      <c r="U14" s="81"/>
      <c r="V14" s="332"/>
      <c r="W14" s="81"/>
      <c r="X14" s="81"/>
      <c r="Y14" s="81"/>
      <c r="Z14" s="81"/>
      <c r="AA14" s="81"/>
      <c r="AB14" s="81"/>
      <c r="AC14" s="81"/>
      <c r="AD14" s="331"/>
      <c r="AE14" s="81"/>
      <c r="AF14" s="331"/>
      <c r="AG14" s="81"/>
    </row>
    <row r="15" spans="1:34" x14ac:dyDescent="0.25">
      <c r="A15" s="724">
        <v>7</v>
      </c>
      <c r="B15" s="93" t="str">
        <f>'9'!B15</f>
        <v>Dendang</v>
      </c>
      <c r="C15" s="93" t="str">
        <f>'9'!C15</f>
        <v>Dendang</v>
      </c>
      <c r="D15" s="329">
        <v>2372</v>
      </c>
      <c r="E15" s="330">
        <v>0</v>
      </c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331"/>
      <c r="U15" s="81"/>
      <c r="V15" s="332"/>
      <c r="W15" s="81"/>
      <c r="X15" s="81"/>
      <c r="Y15" s="81"/>
      <c r="Z15" s="81"/>
      <c r="AA15" s="81"/>
      <c r="AB15" s="81"/>
      <c r="AC15" s="81"/>
      <c r="AD15" s="331"/>
      <c r="AE15" s="81"/>
      <c r="AF15" s="331"/>
      <c r="AG15" s="81"/>
    </row>
    <row r="16" spans="1:34" x14ac:dyDescent="0.25">
      <c r="A16" s="395"/>
      <c r="B16" s="65"/>
      <c r="C16" s="65"/>
      <c r="D16" s="333"/>
      <c r="E16" s="334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331"/>
      <c r="U16" s="81"/>
      <c r="V16" s="332"/>
      <c r="W16" s="81"/>
      <c r="X16" s="81"/>
      <c r="Y16" s="81"/>
      <c r="Z16" s="81"/>
      <c r="AA16" s="81"/>
      <c r="AB16" s="81"/>
      <c r="AC16" s="81"/>
      <c r="AD16" s="331"/>
      <c r="AE16" s="81"/>
      <c r="AF16" s="331"/>
      <c r="AG16" s="81"/>
    </row>
    <row r="17" spans="1:33" ht="15.75" x14ac:dyDescent="0.25">
      <c r="A17" s="403" t="s">
        <v>476</v>
      </c>
      <c r="B17" s="404"/>
      <c r="C17" s="405"/>
      <c r="D17" s="335">
        <f>SUM(D9:D16)</f>
        <v>31344</v>
      </c>
      <c r="E17" s="336">
        <f>SUM(E9:E16)</f>
        <v>0</v>
      </c>
      <c r="F17" s="337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331"/>
      <c r="U17" s="81"/>
      <c r="V17" s="332"/>
      <c r="W17" s="81"/>
      <c r="X17" s="81"/>
      <c r="Y17" s="81"/>
      <c r="Z17" s="81"/>
      <c r="AA17" s="81"/>
      <c r="AB17" s="81"/>
      <c r="AC17" s="81"/>
      <c r="AD17" s="331"/>
      <c r="AE17" s="81"/>
      <c r="AF17" s="331"/>
      <c r="AG17" s="81"/>
    </row>
    <row r="18" spans="1:33" ht="16.5" thickBot="1" x14ac:dyDescent="0.3">
      <c r="A18" s="251" t="s">
        <v>861</v>
      </c>
      <c r="B18" s="301"/>
      <c r="C18" s="301"/>
      <c r="D18" s="338"/>
      <c r="E18" s="935">
        <f>IFERROR(E17/D17*100000,"N/A")</f>
        <v>0</v>
      </c>
      <c r="F18" s="337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331"/>
      <c r="U18" s="81"/>
      <c r="V18" s="332"/>
      <c r="W18" s="81"/>
      <c r="X18" s="81"/>
      <c r="Y18" s="81"/>
      <c r="Z18" s="81"/>
      <c r="AA18" s="81"/>
      <c r="AB18" s="81"/>
      <c r="AC18" s="81"/>
      <c r="AD18" s="331"/>
      <c r="AE18" s="81"/>
      <c r="AF18" s="331"/>
      <c r="AG18" s="81"/>
    </row>
    <row r="19" spans="1:33" ht="18" x14ac:dyDescent="0.25">
      <c r="A19" s="80"/>
      <c r="B19" s="339"/>
      <c r="C19" s="339"/>
      <c r="D19" s="339"/>
      <c r="E19" s="339"/>
      <c r="F19" s="340"/>
    </row>
    <row r="20" spans="1:33" x14ac:dyDescent="0.25">
      <c r="A20" s="544" t="s">
        <v>411</v>
      </c>
      <c r="B20" s="544"/>
      <c r="C20" s="544"/>
      <c r="D20" s="544"/>
      <c r="E20" s="544"/>
    </row>
    <row r="21" spans="1:33" x14ac:dyDescent="0.25">
      <c r="A21" s="544" t="s">
        <v>862</v>
      </c>
      <c r="B21" s="544"/>
      <c r="C21" s="544"/>
      <c r="D21" s="544"/>
      <c r="E21" s="544"/>
    </row>
    <row r="24" spans="1:33" x14ac:dyDescent="0.25">
      <c r="E24" s="341"/>
    </row>
  </sheetData>
  <mergeCells count="2">
    <mergeCell ref="A3:E3"/>
    <mergeCell ref="G7:I7"/>
  </mergeCells>
  <printOptions horizontalCentered="1"/>
  <pageMargins left="1.05" right="0.9" top="1.1499999999999999" bottom="0.9" header="0" footer="0"/>
  <pageSetup paperSize="9" scale="98" orientation="landscape" horizontalDpi="300" verticalDpi="300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92D050"/>
    <pageSetUpPr fitToPage="1"/>
  </sheetPr>
  <dimension ref="A1:U24"/>
  <sheetViews>
    <sheetView zoomScale="90" zoomScaleNormal="90" workbookViewId="0">
      <selection activeCell="Q29" sqref="Q29"/>
    </sheetView>
  </sheetViews>
  <sheetFormatPr defaultColWidth="9.140625" defaultRowHeight="15" x14ac:dyDescent="0.25"/>
  <cols>
    <col min="1" max="1" width="5.7109375" style="63" customWidth="1"/>
    <col min="2" max="3" width="21.7109375" style="63" customWidth="1"/>
    <col min="4" max="6" width="11.7109375" style="63" customWidth="1"/>
    <col min="7" max="7" width="14" style="63" customWidth="1"/>
    <col min="8" max="13" width="11.7109375" style="63" customWidth="1"/>
    <col min="14" max="14" width="14.28515625" style="63" customWidth="1"/>
    <col min="15" max="20" width="11.7109375" style="63" customWidth="1"/>
    <col min="21" max="256" width="9.140625" style="63"/>
    <col min="257" max="257" width="5.7109375" style="63" customWidth="1"/>
    <col min="258" max="259" width="21.7109375" style="63" customWidth="1"/>
    <col min="260" max="262" width="11.7109375" style="63" customWidth="1"/>
    <col min="263" max="263" width="14" style="63" customWidth="1"/>
    <col min="264" max="269" width="11.7109375" style="63" customWidth="1"/>
    <col min="270" max="270" width="14.28515625" style="63" customWidth="1"/>
    <col min="271" max="276" width="11.7109375" style="63" customWidth="1"/>
    <col min="277" max="512" width="9.140625" style="63"/>
    <col min="513" max="513" width="5.7109375" style="63" customWidth="1"/>
    <col min="514" max="515" width="21.7109375" style="63" customWidth="1"/>
    <col min="516" max="518" width="11.7109375" style="63" customWidth="1"/>
    <col min="519" max="519" width="14" style="63" customWidth="1"/>
    <col min="520" max="525" width="11.7109375" style="63" customWidth="1"/>
    <col min="526" max="526" width="14.28515625" style="63" customWidth="1"/>
    <col min="527" max="532" width="11.7109375" style="63" customWidth="1"/>
    <col min="533" max="768" width="9.140625" style="63"/>
    <col min="769" max="769" width="5.7109375" style="63" customWidth="1"/>
    <col min="770" max="771" width="21.7109375" style="63" customWidth="1"/>
    <col min="772" max="774" width="11.7109375" style="63" customWidth="1"/>
    <col min="775" max="775" width="14" style="63" customWidth="1"/>
    <col min="776" max="781" width="11.7109375" style="63" customWidth="1"/>
    <col min="782" max="782" width="14.28515625" style="63" customWidth="1"/>
    <col min="783" max="788" width="11.7109375" style="63" customWidth="1"/>
    <col min="789" max="1024" width="9.140625" style="63"/>
    <col min="1025" max="1025" width="5.7109375" style="63" customWidth="1"/>
    <col min="1026" max="1027" width="21.7109375" style="63" customWidth="1"/>
    <col min="1028" max="1030" width="11.7109375" style="63" customWidth="1"/>
    <col min="1031" max="1031" width="14" style="63" customWidth="1"/>
    <col min="1032" max="1037" width="11.7109375" style="63" customWidth="1"/>
    <col min="1038" max="1038" width="14.28515625" style="63" customWidth="1"/>
    <col min="1039" max="1044" width="11.7109375" style="63" customWidth="1"/>
    <col min="1045" max="1280" width="9.140625" style="63"/>
    <col min="1281" max="1281" width="5.7109375" style="63" customWidth="1"/>
    <col min="1282" max="1283" width="21.7109375" style="63" customWidth="1"/>
    <col min="1284" max="1286" width="11.7109375" style="63" customWidth="1"/>
    <col min="1287" max="1287" width="14" style="63" customWidth="1"/>
    <col min="1288" max="1293" width="11.7109375" style="63" customWidth="1"/>
    <col min="1294" max="1294" width="14.28515625" style="63" customWidth="1"/>
    <col min="1295" max="1300" width="11.7109375" style="63" customWidth="1"/>
    <col min="1301" max="1536" width="9.140625" style="63"/>
    <col min="1537" max="1537" width="5.7109375" style="63" customWidth="1"/>
    <col min="1538" max="1539" width="21.7109375" style="63" customWidth="1"/>
    <col min="1540" max="1542" width="11.7109375" style="63" customWidth="1"/>
    <col min="1543" max="1543" width="14" style="63" customWidth="1"/>
    <col min="1544" max="1549" width="11.7109375" style="63" customWidth="1"/>
    <col min="1550" max="1550" width="14.28515625" style="63" customWidth="1"/>
    <col min="1551" max="1556" width="11.7109375" style="63" customWidth="1"/>
    <col min="1557" max="1792" width="9.140625" style="63"/>
    <col min="1793" max="1793" width="5.7109375" style="63" customWidth="1"/>
    <col min="1794" max="1795" width="21.7109375" style="63" customWidth="1"/>
    <col min="1796" max="1798" width="11.7109375" style="63" customWidth="1"/>
    <col min="1799" max="1799" width="14" style="63" customWidth="1"/>
    <col min="1800" max="1805" width="11.7109375" style="63" customWidth="1"/>
    <col min="1806" max="1806" width="14.28515625" style="63" customWidth="1"/>
    <col min="1807" max="1812" width="11.7109375" style="63" customWidth="1"/>
    <col min="1813" max="2048" width="9.140625" style="63"/>
    <col min="2049" max="2049" width="5.7109375" style="63" customWidth="1"/>
    <col min="2050" max="2051" width="21.7109375" style="63" customWidth="1"/>
    <col min="2052" max="2054" width="11.7109375" style="63" customWidth="1"/>
    <col min="2055" max="2055" width="14" style="63" customWidth="1"/>
    <col min="2056" max="2061" width="11.7109375" style="63" customWidth="1"/>
    <col min="2062" max="2062" width="14.28515625" style="63" customWidth="1"/>
    <col min="2063" max="2068" width="11.7109375" style="63" customWidth="1"/>
    <col min="2069" max="2304" width="9.140625" style="63"/>
    <col min="2305" max="2305" width="5.7109375" style="63" customWidth="1"/>
    <col min="2306" max="2307" width="21.7109375" style="63" customWidth="1"/>
    <col min="2308" max="2310" width="11.7109375" style="63" customWidth="1"/>
    <col min="2311" max="2311" width="14" style="63" customWidth="1"/>
    <col min="2312" max="2317" width="11.7109375" style="63" customWidth="1"/>
    <col min="2318" max="2318" width="14.28515625" style="63" customWidth="1"/>
    <col min="2319" max="2324" width="11.7109375" style="63" customWidth="1"/>
    <col min="2325" max="2560" width="9.140625" style="63"/>
    <col min="2561" max="2561" width="5.7109375" style="63" customWidth="1"/>
    <col min="2562" max="2563" width="21.7109375" style="63" customWidth="1"/>
    <col min="2564" max="2566" width="11.7109375" style="63" customWidth="1"/>
    <col min="2567" max="2567" width="14" style="63" customWidth="1"/>
    <col min="2568" max="2573" width="11.7109375" style="63" customWidth="1"/>
    <col min="2574" max="2574" width="14.28515625" style="63" customWidth="1"/>
    <col min="2575" max="2580" width="11.7109375" style="63" customWidth="1"/>
    <col min="2581" max="2816" width="9.140625" style="63"/>
    <col min="2817" max="2817" width="5.7109375" style="63" customWidth="1"/>
    <col min="2818" max="2819" width="21.7109375" style="63" customWidth="1"/>
    <col min="2820" max="2822" width="11.7109375" style="63" customWidth="1"/>
    <col min="2823" max="2823" width="14" style="63" customWidth="1"/>
    <col min="2824" max="2829" width="11.7109375" style="63" customWidth="1"/>
    <col min="2830" max="2830" width="14.28515625" style="63" customWidth="1"/>
    <col min="2831" max="2836" width="11.7109375" style="63" customWidth="1"/>
    <col min="2837" max="3072" width="9.140625" style="63"/>
    <col min="3073" max="3073" width="5.7109375" style="63" customWidth="1"/>
    <col min="3074" max="3075" width="21.7109375" style="63" customWidth="1"/>
    <col min="3076" max="3078" width="11.7109375" style="63" customWidth="1"/>
    <col min="3079" max="3079" width="14" style="63" customWidth="1"/>
    <col min="3080" max="3085" width="11.7109375" style="63" customWidth="1"/>
    <col min="3086" max="3086" width="14.28515625" style="63" customWidth="1"/>
    <col min="3087" max="3092" width="11.7109375" style="63" customWidth="1"/>
    <col min="3093" max="3328" width="9.140625" style="63"/>
    <col min="3329" max="3329" width="5.7109375" style="63" customWidth="1"/>
    <col min="3330" max="3331" width="21.7109375" style="63" customWidth="1"/>
    <col min="3332" max="3334" width="11.7109375" style="63" customWidth="1"/>
    <col min="3335" max="3335" width="14" style="63" customWidth="1"/>
    <col min="3336" max="3341" width="11.7109375" style="63" customWidth="1"/>
    <col min="3342" max="3342" width="14.28515625" style="63" customWidth="1"/>
    <col min="3343" max="3348" width="11.7109375" style="63" customWidth="1"/>
    <col min="3349" max="3584" width="9.140625" style="63"/>
    <col min="3585" max="3585" width="5.7109375" style="63" customWidth="1"/>
    <col min="3586" max="3587" width="21.7109375" style="63" customWidth="1"/>
    <col min="3588" max="3590" width="11.7109375" style="63" customWidth="1"/>
    <col min="3591" max="3591" width="14" style="63" customWidth="1"/>
    <col min="3592" max="3597" width="11.7109375" style="63" customWidth="1"/>
    <col min="3598" max="3598" width="14.28515625" style="63" customWidth="1"/>
    <col min="3599" max="3604" width="11.7109375" style="63" customWidth="1"/>
    <col min="3605" max="3840" width="9.140625" style="63"/>
    <col min="3841" max="3841" width="5.7109375" style="63" customWidth="1"/>
    <col min="3842" max="3843" width="21.7109375" style="63" customWidth="1"/>
    <col min="3844" max="3846" width="11.7109375" style="63" customWidth="1"/>
    <col min="3847" max="3847" width="14" style="63" customWidth="1"/>
    <col min="3848" max="3853" width="11.7109375" style="63" customWidth="1"/>
    <col min="3854" max="3854" width="14.28515625" style="63" customWidth="1"/>
    <col min="3855" max="3860" width="11.7109375" style="63" customWidth="1"/>
    <col min="3861" max="4096" width="9.140625" style="63"/>
    <col min="4097" max="4097" width="5.7109375" style="63" customWidth="1"/>
    <col min="4098" max="4099" width="21.7109375" style="63" customWidth="1"/>
    <col min="4100" max="4102" width="11.7109375" style="63" customWidth="1"/>
    <col min="4103" max="4103" width="14" style="63" customWidth="1"/>
    <col min="4104" max="4109" width="11.7109375" style="63" customWidth="1"/>
    <col min="4110" max="4110" width="14.28515625" style="63" customWidth="1"/>
    <col min="4111" max="4116" width="11.7109375" style="63" customWidth="1"/>
    <col min="4117" max="4352" width="9.140625" style="63"/>
    <col min="4353" max="4353" width="5.7109375" style="63" customWidth="1"/>
    <col min="4354" max="4355" width="21.7109375" style="63" customWidth="1"/>
    <col min="4356" max="4358" width="11.7109375" style="63" customWidth="1"/>
    <col min="4359" max="4359" width="14" style="63" customWidth="1"/>
    <col min="4360" max="4365" width="11.7109375" style="63" customWidth="1"/>
    <col min="4366" max="4366" width="14.28515625" style="63" customWidth="1"/>
    <col min="4367" max="4372" width="11.7109375" style="63" customWidth="1"/>
    <col min="4373" max="4608" width="9.140625" style="63"/>
    <col min="4609" max="4609" width="5.7109375" style="63" customWidth="1"/>
    <col min="4610" max="4611" width="21.7109375" style="63" customWidth="1"/>
    <col min="4612" max="4614" width="11.7109375" style="63" customWidth="1"/>
    <col min="4615" max="4615" width="14" style="63" customWidth="1"/>
    <col min="4616" max="4621" width="11.7109375" style="63" customWidth="1"/>
    <col min="4622" max="4622" width="14.28515625" style="63" customWidth="1"/>
    <col min="4623" max="4628" width="11.7109375" style="63" customWidth="1"/>
    <col min="4629" max="4864" width="9.140625" style="63"/>
    <col min="4865" max="4865" width="5.7109375" style="63" customWidth="1"/>
    <col min="4866" max="4867" width="21.7109375" style="63" customWidth="1"/>
    <col min="4868" max="4870" width="11.7109375" style="63" customWidth="1"/>
    <col min="4871" max="4871" width="14" style="63" customWidth="1"/>
    <col min="4872" max="4877" width="11.7109375" style="63" customWidth="1"/>
    <col min="4878" max="4878" width="14.28515625" style="63" customWidth="1"/>
    <col min="4879" max="4884" width="11.7109375" style="63" customWidth="1"/>
    <col min="4885" max="5120" width="9.140625" style="63"/>
    <col min="5121" max="5121" width="5.7109375" style="63" customWidth="1"/>
    <col min="5122" max="5123" width="21.7109375" style="63" customWidth="1"/>
    <col min="5124" max="5126" width="11.7109375" style="63" customWidth="1"/>
    <col min="5127" max="5127" width="14" style="63" customWidth="1"/>
    <col min="5128" max="5133" width="11.7109375" style="63" customWidth="1"/>
    <col min="5134" max="5134" width="14.28515625" style="63" customWidth="1"/>
    <col min="5135" max="5140" width="11.7109375" style="63" customWidth="1"/>
    <col min="5141" max="5376" width="9.140625" style="63"/>
    <col min="5377" max="5377" width="5.7109375" style="63" customWidth="1"/>
    <col min="5378" max="5379" width="21.7109375" style="63" customWidth="1"/>
    <col min="5380" max="5382" width="11.7109375" style="63" customWidth="1"/>
    <col min="5383" max="5383" width="14" style="63" customWidth="1"/>
    <col min="5384" max="5389" width="11.7109375" style="63" customWidth="1"/>
    <col min="5390" max="5390" width="14.28515625" style="63" customWidth="1"/>
    <col min="5391" max="5396" width="11.7109375" style="63" customWidth="1"/>
    <col min="5397" max="5632" width="9.140625" style="63"/>
    <col min="5633" max="5633" width="5.7109375" style="63" customWidth="1"/>
    <col min="5634" max="5635" width="21.7109375" style="63" customWidth="1"/>
    <col min="5636" max="5638" width="11.7109375" style="63" customWidth="1"/>
    <col min="5639" max="5639" width="14" style="63" customWidth="1"/>
    <col min="5640" max="5645" width="11.7109375" style="63" customWidth="1"/>
    <col min="5646" max="5646" width="14.28515625" style="63" customWidth="1"/>
    <col min="5647" max="5652" width="11.7109375" style="63" customWidth="1"/>
    <col min="5653" max="5888" width="9.140625" style="63"/>
    <col min="5889" max="5889" width="5.7109375" style="63" customWidth="1"/>
    <col min="5890" max="5891" width="21.7109375" style="63" customWidth="1"/>
    <col min="5892" max="5894" width="11.7109375" style="63" customWidth="1"/>
    <col min="5895" max="5895" width="14" style="63" customWidth="1"/>
    <col min="5896" max="5901" width="11.7109375" style="63" customWidth="1"/>
    <col min="5902" max="5902" width="14.28515625" style="63" customWidth="1"/>
    <col min="5903" max="5908" width="11.7109375" style="63" customWidth="1"/>
    <col min="5909" max="6144" width="9.140625" style="63"/>
    <col min="6145" max="6145" width="5.7109375" style="63" customWidth="1"/>
    <col min="6146" max="6147" width="21.7109375" style="63" customWidth="1"/>
    <col min="6148" max="6150" width="11.7109375" style="63" customWidth="1"/>
    <col min="6151" max="6151" width="14" style="63" customWidth="1"/>
    <col min="6152" max="6157" width="11.7109375" style="63" customWidth="1"/>
    <col min="6158" max="6158" width="14.28515625" style="63" customWidth="1"/>
    <col min="6159" max="6164" width="11.7109375" style="63" customWidth="1"/>
    <col min="6165" max="6400" width="9.140625" style="63"/>
    <col min="6401" max="6401" width="5.7109375" style="63" customWidth="1"/>
    <col min="6402" max="6403" width="21.7109375" style="63" customWidth="1"/>
    <col min="6404" max="6406" width="11.7109375" style="63" customWidth="1"/>
    <col min="6407" max="6407" width="14" style="63" customWidth="1"/>
    <col min="6408" max="6413" width="11.7109375" style="63" customWidth="1"/>
    <col min="6414" max="6414" width="14.28515625" style="63" customWidth="1"/>
    <col min="6415" max="6420" width="11.7109375" style="63" customWidth="1"/>
    <col min="6421" max="6656" width="9.140625" style="63"/>
    <col min="6657" max="6657" width="5.7109375" style="63" customWidth="1"/>
    <col min="6658" max="6659" width="21.7109375" style="63" customWidth="1"/>
    <col min="6660" max="6662" width="11.7109375" style="63" customWidth="1"/>
    <col min="6663" max="6663" width="14" style="63" customWidth="1"/>
    <col min="6664" max="6669" width="11.7109375" style="63" customWidth="1"/>
    <col min="6670" max="6670" width="14.28515625" style="63" customWidth="1"/>
    <col min="6671" max="6676" width="11.7109375" style="63" customWidth="1"/>
    <col min="6677" max="6912" width="9.140625" style="63"/>
    <col min="6913" max="6913" width="5.7109375" style="63" customWidth="1"/>
    <col min="6914" max="6915" width="21.7109375" style="63" customWidth="1"/>
    <col min="6916" max="6918" width="11.7109375" style="63" customWidth="1"/>
    <col min="6919" max="6919" width="14" style="63" customWidth="1"/>
    <col min="6920" max="6925" width="11.7109375" style="63" customWidth="1"/>
    <col min="6926" max="6926" width="14.28515625" style="63" customWidth="1"/>
    <col min="6927" max="6932" width="11.7109375" style="63" customWidth="1"/>
    <col min="6933" max="7168" width="9.140625" style="63"/>
    <col min="7169" max="7169" width="5.7109375" style="63" customWidth="1"/>
    <col min="7170" max="7171" width="21.7109375" style="63" customWidth="1"/>
    <col min="7172" max="7174" width="11.7109375" style="63" customWidth="1"/>
    <col min="7175" max="7175" width="14" style="63" customWidth="1"/>
    <col min="7176" max="7181" width="11.7109375" style="63" customWidth="1"/>
    <col min="7182" max="7182" width="14.28515625" style="63" customWidth="1"/>
    <col min="7183" max="7188" width="11.7109375" style="63" customWidth="1"/>
    <col min="7189" max="7424" width="9.140625" style="63"/>
    <col min="7425" max="7425" width="5.7109375" style="63" customWidth="1"/>
    <col min="7426" max="7427" width="21.7109375" style="63" customWidth="1"/>
    <col min="7428" max="7430" width="11.7109375" style="63" customWidth="1"/>
    <col min="7431" max="7431" width="14" style="63" customWidth="1"/>
    <col min="7432" max="7437" width="11.7109375" style="63" customWidth="1"/>
    <col min="7438" max="7438" width="14.28515625" style="63" customWidth="1"/>
    <col min="7439" max="7444" width="11.7109375" style="63" customWidth="1"/>
    <col min="7445" max="7680" width="9.140625" style="63"/>
    <col min="7681" max="7681" width="5.7109375" style="63" customWidth="1"/>
    <col min="7682" max="7683" width="21.7109375" style="63" customWidth="1"/>
    <col min="7684" max="7686" width="11.7109375" style="63" customWidth="1"/>
    <col min="7687" max="7687" width="14" style="63" customWidth="1"/>
    <col min="7688" max="7693" width="11.7109375" style="63" customWidth="1"/>
    <col min="7694" max="7694" width="14.28515625" style="63" customWidth="1"/>
    <col min="7695" max="7700" width="11.7109375" style="63" customWidth="1"/>
    <col min="7701" max="7936" width="9.140625" style="63"/>
    <col min="7937" max="7937" width="5.7109375" style="63" customWidth="1"/>
    <col min="7938" max="7939" width="21.7109375" style="63" customWidth="1"/>
    <col min="7940" max="7942" width="11.7109375" style="63" customWidth="1"/>
    <col min="7943" max="7943" width="14" style="63" customWidth="1"/>
    <col min="7944" max="7949" width="11.7109375" style="63" customWidth="1"/>
    <col min="7950" max="7950" width="14.28515625" style="63" customWidth="1"/>
    <col min="7951" max="7956" width="11.7109375" style="63" customWidth="1"/>
    <col min="7957" max="8192" width="9.140625" style="63"/>
    <col min="8193" max="8193" width="5.7109375" style="63" customWidth="1"/>
    <col min="8194" max="8195" width="21.7109375" style="63" customWidth="1"/>
    <col min="8196" max="8198" width="11.7109375" style="63" customWidth="1"/>
    <col min="8199" max="8199" width="14" style="63" customWidth="1"/>
    <col min="8200" max="8205" width="11.7109375" style="63" customWidth="1"/>
    <col min="8206" max="8206" width="14.28515625" style="63" customWidth="1"/>
    <col min="8207" max="8212" width="11.7109375" style="63" customWidth="1"/>
    <col min="8213" max="8448" width="9.140625" style="63"/>
    <col min="8449" max="8449" width="5.7109375" style="63" customWidth="1"/>
    <col min="8450" max="8451" width="21.7109375" style="63" customWidth="1"/>
    <col min="8452" max="8454" width="11.7109375" style="63" customWidth="1"/>
    <col min="8455" max="8455" width="14" style="63" customWidth="1"/>
    <col min="8456" max="8461" width="11.7109375" style="63" customWidth="1"/>
    <col min="8462" max="8462" width="14.28515625" style="63" customWidth="1"/>
    <col min="8463" max="8468" width="11.7109375" style="63" customWidth="1"/>
    <col min="8469" max="8704" width="9.140625" style="63"/>
    <col min="8705" max="8705" width="5.7109375" style="63" customWidth="1"/>
    <col min="8706" max="8707" width="21.7109375" style="63" customWidth="1"/>
    <col min="8708" max="8710" width="11.7109375" style="63" customWidth="1"/>
    <col min="8711" max="8711" width="14" style="63" customWidth="1"/>
    <col min="8712" max="8717" width="11.7109375" style="63" customWidth="1"/>
    <col min="8718" max="8718" width="14.28515625" style="63" customWidth="1"/>
    <col min="8719" max="8724" width="11.7109375" style="63" customWidth="1"/>
    <col min="8725" max="8960" width="9.140625" style="63"/>
    <col min="8961" max="8961" width="5.7109375" style="63" customWidth="1"/>
    <col min="8962" max="8963" width="21.7109375" style="63" customWidth="1"/>
    <col min="8964" max="8966" width="11.7109375" style="63" customWidth="1"/>
    <col min="8967" max="8967" width="14" style="63" customWidth="1"/>
    <col min="8968" max="8973" width="11.7109375" style="63" customWidth="1"/>
    <col min="8974" max="8974" width="14.28515625" style="63" customWidth="1"/>
    <col min="8975" max="8980" width="11.7109375" style="63" customWidth="1"/>
    <col min="8981" max="9216" width="9.140625" style="63"/>
    <col min="9217" max="9217" width="5.7109375" style="63" customWidth="1"/>
    <col min="9218" max="9219" width="21.7109375" style="63" customWidth="1"/>
    <col min="9220" max="9222" width="11.7109375" style="63" customWidth="1"/>
    <col min="9223" max="9223" width="14" style="63" customWidth="1"/>
    <col min="9224" max="9229" width="11.7109375" style="63" customWidth="1"/>
    <col min="9230" max="9230" width="14.28515625" style="63" customWidth="1"/>
    <col min="9231" max="9236" width="11.7109375" style="63" customWidth="1"/>
    <col min="9237" max="9472" width="9.140625" style="63"/>
    <col min="9473" max="9473" width="5.7109375" style="63" customWidth="1"/>
    <col min="9474" max="9475" width="21.7109375" style="63" customWidth="1"/>
    <col min="9476" max="9478" width="11.7109375" style="63" customWidth="1"/>
    <col min="9479" max="9479" width="14" style="63" customWidth="1"/>
    <col min="9480" max="9485" width="11.7109375" style="63" customWidth="1"/>
    <col min="9486" max="9486" width="14.28515625" style="63" customWidth="1"/>
    <col min="9487" max="9492" width="11.7109375" style="63" customWidth="1"/>
    <col min="9493" max="9728" width="9.140625" style="63"/>
    <col min="9729" max="9729" width="5.7109375" style="63" customWidth="1"/>
    <col min="9730" max="9731" width="21.7109375" style="63" customWidth="1"/>
    <col min="9732" max="9734" width="11.7109375" style="63" customWidth="1"/>
    <col min="9735" max="9735" width="14" style="63" customWidth="1"/>
    <col min="9736" max="9741" width="11.7109375" style="63" customWidth="1"/>
    <col min="9742" max="9742" width="14.28515625" style="63" customWidth="1"/>
    <col min="9743" max="9748" width="11.7109375" style="63" customWidth="1"/>
    <col min="9749" max="9984" width="9.140625" style="63"/>
    <col min="9985" max="9985" width="5.7109375" style="63" customWidth="1"/>
    <col min="9986" max="9987" width="21.7109375" style="63" customWidth="1"/>
    <col min="9988" max="9990" width="11.7109375" style="63" customWidth="1"/>
    <col min="9991" max="9991" width="14" style="63" customWidth="1"/>
    <col min="9992" max="9997" width="11.7109375" style="63" customWidth="1"/>
    <col min="9998" max="9998" width="14.28515625" style="63" customWidth="1"/>
    <col min="9999" max="10004" width="11.7109375" style="63" customWidth="1"/>
    <col min="10005" max="10240" width="9.140625" style="63"/>
    <col min="10241" max="10241" width="5.7109375" style="63" customWidth="1"/>
    <col min="10242" max="10243" width="21.7109375" style="63" customWidth="1"/>
    <col min="10244" max="10246" width="11.7109375" style="63" customWidth="1"/>
    <col min="10247" max="10247" width="14" style="63" customWidth="1"/>
    <col min="10248" max="10253" width="11.7109375" style="63" customWidth="1"/>
    <col min="10254" max="10254" width="14.28515625" style="63" customWidth="1"/>
    <col min="10255" max="10260" width="11.7109375" style="63" customWidth="1"/>
    <col min="10261" max="10496" width="9.140625" style="63"/>
    <col min="10497" max="10497" width="5.7109375" style="63" customWidth="1"/>
    <col min="10498" max="10499" width="21.7109375" style="63" customWidth="1"/>
    <col min="10500" max="10502" width="11.7109375" style="63" customWidth="1"/>
    <col min="10503" max="10503" width="14" style="63" customWidth="1"/>
    <col min="10504" max="10509" width="11.7109375" style="63" customWidth="1"/>
    <col min="10510" max="10510" width="14.28515625" style="63" customWidth="1"/>
    <col min="10511" max="10516" width="11.7109375" style="63" customWidth="1"/>
    <col min="10517" max="10752" width="9.140625" style="63"/>
    <col min="10753" max="10753" width="5.7109375" style="63" customWidth="1"/>
    <col min="10754" max="10755" width="21.7109375" style="63" customWidth="1"/>
    <col min="10756" max="10758" width="11.7109375" style="63" customWidth="1"/>
    <col min="10759" max="10759" width="14" style="63" customWidth="1"/>
    <col min="10760" max="10765" width="11.7109375" style="63" customWidth="1"/>
    <col min="10766" max="10766" width="14.28515625" style="63" customWidth="1"/>
    <col min="10767" max="10772" width="11.7109375" style="63" customWidth="1"/>
    <col min="10773" max="11008" width="9.140625" style="63"/>
    <col min="11009" max="11009" width="5.7109375" style="63" customWidth="1"/>
    <col min="11010" max="11011" width="21.7109375" style="63" customWidth="1"/>
    <col min="11012" max="11014" width="11.7109375" style="63" customWidth="1"/>
    <col min="11015" max="11015" width="14" style="63" customWidth="1"/>
    <col min="11016" max="11021" width="11.7109375" style="63" customWidth="1"/>
    <col min="11022" max="11022" width="14.28515625" style="63" customWidth="1"/>
    <col min="11023" max="11028" width="11.7109375" style="63" customWidth="1"/>
    <col min="11029" max="11264" width="9.140625" style="63"/>
    <col min="11265" max="11265" width="5.7109375" style="63" customWidth="1"/>
    <col min="11266" max="11267" width="21.7109375" style="63" customWidth="1"/>
    <col min="11268" max="11270" width="11.7109375" style="63" customWidth="1"/>
    <col min="11271" max="11271" width="14" style="63" customWidth="1"/>
    <col min="11272" max="11277" width="11.7109375" style="63" customWidth="1"/>
    <col min="11278" max="11278" width="14.28515625" style="63" customWidth="1"/>
    <col min="11279" max="11284" width="11.7109375" style="63" customWidth="1"/>
    <col min="11285" max="11520" width="9.140625" style="63"/>
    <col min="11521" max="11521" width="5.7109375" style="63" customWidth="1"/>
    <col min="11522" max="11523" width="21.7109375" style="63" customWidth="1"/>
    <col min="11524" max="11526" width="11.7109375" style="63" customWidth="1"/>
    <col min="11527" max="11527" width="14" style="63" customWidth="1"/>
    <col min="11528" max="11533" width="11.7109375" style="63" customWidth="1"/>
    <col min="11534" max="11534" width="14.28515625" style="63" customWidth="1"/>
    <col min="11535" max="11540" width="11.7109375" style="63" customWidth="1"/>
    <col min="11541" max="11776" width="9.140625" style="63"/>
    <col min="11777" max="11777" width="5.7109375" style="63" customWidth="1"/>
    <col min="11778" max="11779" width="21.7109375" style="63" customWidth="1"/>
    <col min="11780" max="11782" width="11.7109375" style="63" customWidth="1"/>
    <col min="11783" max="11783" width="14" style="63" customWidth="1"/>
    <col min="11784" max="11789" width="11.7109375" style="63" customWidth="1"/>
    <col min="11790" max="11790" width="14.28515625" style="63" customWidth="1"/>
    <col min="11791" max="11796" width="11.7109375" style="63" customWidth="1"/>
    <col min="11797" max="12032" width="9.140625" style="63"/>
    <col min="12033" max="12033" width="5.7109375" style="63" customWidth="1"/>
    <col min="12034" max="12035" width="21.7109375" style="63" customWidth="1"/>
    <col min="12036" max="12038" width="11.7109375" style="63" customWidth="1"/>
    <col min="12039" max="12039" width="14" style="63" customWidth="1"/>
    <col min="12040" max="12045" width="11.7109375" style="63" customWidth="1"/>
    <col min="12046" max="12046" width="14.28515625" style="63" customWidth="1"/>
    <col min="12047" max="12052" width="11.7109375" style="63" customWidth="1"/>
    <col min="12053" max="12288" width="9.140625" style="63"/>
    <col min="12289" max="12289" width="5.7109375" style="63" customWidth="1"/>
    <col min="12290" max="12291" width="21.7109375" style="63" customWidth="1"/>
    <col min="12292" max="12294" width="11.7109375" style="63" customWidth="1"/>
    <col min="12295" max="12295" width="14" style="63" customWidth="1"/>
    <col min="12296" max="12301" width="11.7109375" style="63" customWidth="1"/>
    <col min="12302" max="12302" width="14.28515625" style="63" customWidth="1"/>
    <col min="12303" max="12308" width="11.7109375" style="63" customWidth="1"/>
    <col min="12309" max="12544" width="9.140625" style="63"/>
    <col min="12545" max="12545" width="5.7109375" style="63" customWidth="1"/>
    <col min="12546" max="12547" width="21.7109375" style="63" customWidth="1"/>
    <col min="12548" max="12550" width="11.7109375" style="63" customWidth="1"/>
    <col min="12551" max="12551" width="14" style="63" customWidth="1"/>
    <col min="12552" max="12557" width="11.7109375" style="63" customWidth="1"/>
    <col min="12558" max="12558" width="14.28515625" style="63" customWidth="1"/>
    <col min="12559" max="12564" width="11.7109375" style="63" customWidth="1"/>
    <col min="12565" max="12800" width="9.140625" style="63"/>
    <col min="12801" max="12801" width="5.7109375" style="63" customWidth="1"/>
    <col min="12802" max="12803" width="21.7109375" style="63" customWidth="1"/>
    <col min="12804" max="12806" width="11.7109375" style="63" customWidth="1"/>
    <col min="12807" max="12807" width="14" style="63" customWidth="1"/>
    <col min="12808" max="12813" width="11.7109375" style="63" customWidth="1"/>
    <col min="12814" max="12814" width="14.28515625" style="63" customWidth="1"/>
    <col min="12815" max="12820" width="11.7109375" style="63" customWidth="1"/>
    <col min="12821" max="13056" width="9.140625" style="63"/>
    <col min="13057" max="13057" width="5.7109375" style="63" customWidth="1"/>
    <col min="13058" max="13059" width="21.7109375" style="63" customWidth="1"/>
    <col min="13060" max="13062" width="11.7109375" style="63" customWidth="1"/>
    <col min="13063" max="13063" width="14" style="63" customWidth="1"/>
    <col min="13064" max="13069" width="11.7109375" style="63" customWidth="1"/>
    <col min="13070" max="13070" width="14.28515625" style="63" customWidth="1"/>
    <col min="13071" max="13076" width="11.7109375" style="63" customWidth="1"/>
    <col min="13077" max="13312" width="9.140625" style="63"/>
    <col min="13313" max="13313" width="5.7109375" style="63" customWidth="1"/>
    <col min="13314" max="13315" width="21.7109375" style="63" customWidth="1"/>
    <col min="13316" max="13318" width="11.7109375" style="63" customWidth="1"/>
    <col min="13319" max="13319" width="14" style="63" customWidth="1"/>
    <col min="13320" max="13325" width="11.7109375" style="63" customWidth="1"/>
    <col min="13326" max="13326" width="14.28515625" style="63" customWidth="1"/>
    <col min="13327" max="13332" width="11.7109375" style="63" customWidth="1"/>
    <col min="13333" max="13568" width="9.140625" style="63"/>
    <col min="13569" max="13569" width="5.7109375" style="63" customWidth="1"/>
    <col min="13570" max="13571" width="21.7109375" style="63" customWidth="1"/>
    <col min="13572" max="13574" width="11.7109375" style="63" customWidth="1"/>
    <col min="13575" max="13575" width="14" style="63" customWidth="1"/>
    <col min="13576" max="13581" width="11.7109375" style="63" customWidth="1"/>
    <col min="13582" max="13582" width="14.28515625" style="63" customWidth="1"/>
    <col min="13583" max="13588" width="11.7109375" style="63" customWidth="1"/>
    <col min="13589" max="13824" width="9.140625" style="63"/>
    <col min="13825" max="13825" width="5.7109375" style="63" customWidth="1"/>
    <col min="13826" max="13827" width="21.7109375" style="63" customWidth="1"/>
    <col min="13828" max="13830" width="11.7109375" style="63" customWidth="1"/>
    <col min="13831" max="13831" width="14" style="63" customWidth="1"/>
    <col min="13832" max="13837" width="11.7109375" style="63" customWidth="1"/>
    <col min="13838" max="13838" width="14.28515625" style="63" customWidth="1"/>
    <col min="13839" max="13844" width="11.7109375" style="63" customWidth="1"/>
    <col min="13845" max="14080" width="9.140625" style="63"/>
    <col min="14081" max="14081" width="5.7109375" style="63" customWidth="1"/>
    <col min="14082" max="14083" width="21.7109375" style="63" customWidth="1"/>
    <col min="14084" max="14086" width="11.7109375" style="63" customWidth="1"/>
    <col min="14087" max="14087" width="14" style="63" customWidth="1"/>
    <col min="14088" max="14093" width="11.7109375" style="63" customWidth="1"/>
    <col min="14094" max="14094" width="14.28515625" style="63" customWidth="1"/>
    <col min="14095" max="14100" width="11.7109375" style="63" customWidth="1"/>
    <col min="14101" max="14336" width="9.140625" style="63"/>
    <col min="14337" max="14337" width="5.7109375" style="63" customWidth="1"/>
    <col min="14338" max="14339" width="21.7109375" style="63" customWidth="1"/>
    <col min="14340" max="14342" width="11.7109375" style="63" customWidth="1"/>
    <col min="14343" max="14343" width="14" style="63" customWidth="1"/>
    <col min="14344" max="14349" width="11.7109375" style="63" customWidth="1"/>
    <col min="14350" max="14350" width="14.28515625" style="63" customWidth="1"/>
    <col min="14351" max="14356" width="11.7109375" style="63" customWidth="1"/>
    <col min="14357" max="14592" width="9.140625" style="63"/>
    <col min="14593" max="14593" width="5.7109375" style="63" customWidth="1"/>
    <col min="14594" max="14595" width="21.7109375" style="63" customWidth="1"/>
    <col min="14596" max="14598" width="11.7109375" style="63" customWidth="1"/>
    <col min="14599" max="14599" width="14" style="63" customWidth="1"/>
    <col min="14600" max="14605" width="11.7109375" style="63" customWidth="1"/>
    <col min="14606" max="14606" width="14.28515625" style="63" customWidth="1"/>
    <col min="14607" max="14612" width="11.7109375" style="63" customWidth="1"/>
    <col min="14613" max="14848" width="9.140625" style="63"/>
    <col min="14849" max="14849" width="5.7109375" style="63" customWidth="1"/>
    <col min="14850" max="14851" width="21.7109375" style="63" customWidth="1"/>
    <col min="14852" max="14854" width="11.7109375" style="63" customWidth="1"/>
    <col min="14855" max="14855" width="14" style="63" customWidth="1"/>
    <col min="14856" max="14861" width="11.7109375" style="63" customWidth="1"/>
    <col min="14862" max="14862" width="14.28515625" style="63" customWidth="1"/>
    <col min="14863" max="14868" width="11.7109375" style="63" customWidth="1"/>
    <col min="14869" max="15104" width="9.140625" style="63"/>
    <col min="15105" max="15105" width="5.7109375" style="63" customWidth="1"/>
    <col min="15106" max="15107" width="21.7109375" style="63" customWidth="1"/>
    <col min="15108" max="15110" width="11.7109375" style="63" customWidth="1"/>
    <col min="15111" max="15111" width="14" style="63" customWidth="1"/>
    <col min="15112" max="15117" width="11.7109375" style="63" customWidth="1"/>
    <col min="15118" max="15118" width="14.28515625" style="63" customWidth="1"/>
    <col min="15119" max="15124" width="11.7109375" style="63" customWidth="1"/>
    <col min="15125" max="15360" width="9.140625" style="63"/>
    <col min="15361" max="15361" width="5.7109375" style="63" customWidth="1"/>
    <col min="15362" max="15363" width="21.7109375" style="63" customWidth="1"/>
    <col min="15364" max="15366" width="11.7109375" style="63" customWidth="1"/>
    <col min="15367" max="15367" width="14" style="63" customWidth="1"/>
    <col min="15368" max="15373" width="11.7109375" style="63" customWidth="1"/>
    <col min="15374" max="15374" width="14.28515625" style="63" customWidth="1"/>
    <col min="15375" max="15380" width="11.7109375" style="63" customWidth="1"/>
    <col min="15381" max="15616" width="9.140625" style="63"/>
    <col min="15617" max="15617" width="5.7109375" style="63" customWidth="1"/>
    <col min="15618" max="15619" width="21.7109375" style="63" customWidth="1"/>
    <col min="15620" max="15622" width="11.7109375" style="63" customWidth="1"/>
    <col min="15623" max="15623" width="14" style="63" customWidth="1"/>
    <col min="15624" max="15629" width="11.7109375" style="63" customWidth="1"/>
    <col min="15630" max="15630" width="14.28515625" style="63" customWidth="1"/>
    <col min="15631" max="15636" width="11.7109375" style="63" customWidth="1"/>
    <col min="15637" max="15872" width="9.140625" style="63"/>
    <col min="15873" max="15873" width="5.7109375" style="63" customWidth="1"/>
    <col min="15874" max="15875" width="21.7109375" style="63" customWidth="1"/>
    <col min="15876" max="15878" width="11.7109375" style="63" customWidth="1"/>
    <col min="15879" max="15879" width="14" style="63" customWidth="1"/>
    <col min="15880" max="15885" width="11.7109375" style="63" customWidth="1"/>
    <col min="15886" max="15886" width="14.28515625" style="63" customWidth="1"/>
    <col min="15887" max="15892" width="11.7109375" style="63" customWidth="1"/>
    <col min="15893" max="16128" width="9.140625" style="63"/>
    <col min="16129" max="16129" width="5.7109375" style="63" customWidth="1"/>
    <col min="16130" max="16131" width="21.7109375" style="63" customWidth="1"/>
    <col min="16132" max="16134" width="11.7109375" style="63" customWidth="1"/>
    <col min="16135" max="16135" width="14" style="63" customWidth="1"/>
    <col min="16136" max="16141" width="11.7109375" style="63" customWidth="1"/>
    <col min="16142" max="16142" width="14.28515625" style="63" customWidth="1"/>
    <col min="16143" max="16148" width="11.7109375" style="63" customWidth="1"/>
    <col min="16149" max="16384" width="9.140625" style="63"/>
  </cols>
  <sheetData>
    <row r="1" spans="1:21" ht="15.75" x14ac:dyDescent="0.25">
      <c r="A1" s="217" t="s">
        <v>928</v>
      </c>
    </row>
    <row r="3" spans="1:21" ht="15.75" x14ac:dyDescent="0.25">
      <c r="A3" s="426" t="s">
        <v>863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  <c r="T3" s="426"/>
    </row>
    <row r="4" spans="1:21" ht="15.75" x14ac:dyDescent="0.25">
      <c r="A4" s="160"/>
      <c r="B4" s="160"/>
      <c r="C4" s="160"/>
      <c r="D4" s="160"/>
      <c r="E4" s="160"/>
      <c r="F4" s="160"/>
      <c r="G4" s="160"/>
      <c r="H4" s="160"/>
      <c r="I4" s="427" t="str">
        <f>'1'!$E$5</f>
        <v>KABUPATEN</v>
      </c>
      <c r="J4" s="428" t="str">
        <f>'1'!$F$5</f>
        <v>BELITUNG TIMUR</v>
      </c>
      <c r="K4" s="160"/>
      <c r="L4" s="426"/>
      <c r="M4" s="426"/>
      <c r="N4" s="426"/>
      <c r="O4" s="426"/>
      <c r="P4" s="426"/>
      <c r="Q4" s="426"/>
      <c r="R4" s="160"/>
      <c r="S4" s="160"/>
      <c r="T4" s="160"/>
    </row>
    <row r="5" spans="1:21" ht="15.75" x14ac:dyDescent="0.25">
      <c r="A5" s="160"/>
      <c r="B5" s="160"/>
      <c r="C5" s="160"/>
      <c r="D5" s="160"/>
      <c r="E5" s="160"/>
      <c r="F5" s="160"/>
      <c r="G5" s="160"/>
      <c r="H5" s="160"/>
      <c r="I5" s="427" t="str">
        <f>'1'!$E$6</f>
        <v>TAHUN</v>
      </c>
      <c r="J5" s="428">
        <f>'1'!$F$6</f>
        <v>2023</v>
      </c>
      <c r="K5" s="160"/>
      <c r="L5" s="426"/>
      <c r="M5" s="426"/>
      <c r="N5" s="426"/>
      <c r="O5" s="426"/>
      <c r="P5" s="426"/>
      <c r="Q5" s="426"/>
      <c r="R5" s="160"/>
      <c r="S5" s="160"/>
      <c r="T5" s="160"/>
    </row>
    <row r="6" spans="1:21" ht="15.75" thickBot="1" x14ac:dyDescent="0.3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</row>
    <row r="7" spans="1:21" ht="14.25" customHeight="1" x14ac:dyDescent="0.25">
      <c r="A7" s="1164" t="s">
        <v>2</v>
      </c>
      <c r="B7" s="1164" t="s">
        <v>253</v>
      </c>
      <c r="C7" s="1225" t="s">
        <v>407</v>
      </c>
      <c r="D7" s="587" t="s">
        <v>864</v>
      </c>
      <c r="E7" s="588"/>
      <c r="F7" s="588"/>
      <c r="G7" s="588"/>
      <c r="H7" s="588"/>
      <c r="I7" s="588"/>
      <c r="J7" s="588"/>
      <c r="K7" s="589"/>
      <c r="L7" s="588"/>
      <c r="M7" s="588"/>
      <c r="N7" s="589"/>
      <c r="O7" s="588"/>
      <c r="P7" s="588"/>
      <c r="Q7" s="588"/>
      <c r="R7" s="588"/>
      <c r="S7" s="588"/>
      <c r="T7" s="588"/>
      <c r="U7" s="67"/>
    </row>
    <row r="8" spans="1:21" ht="19.5" customHeight="1" x14ac:dyDescent="0.25">
      <c r="A8" s="1164"/>
      <c r="B8" s="1164"/>
      <c r="C8" s="1225"/>
      <c r="D8" s="1191" t="s">
        <v>645</v>
      </c>
      <c r="E8" s="1192"/>
      <c r="F8" s="1192"/>
      <c r="G8" s="1193"/>
      <c r="H8" s="1292" t="s">
        <v>865</v>
      </c>
      <c r="I8" s="1293"/>
      <c r="J8" s="1294"/>
      <c r="K8" s="1243" t="s">
        <v>641</v>
      </c>
      <c r="L8" s="1385"/>
      <c r="M8" s="1385"/>
      <c r="N8" s="1362"/>
      <c r="O8" s="1243" t="s">
        <v>866</v>
      </c>
      <c r="P8" s="1385"/>
      <c r="Q8" s="1385"/>
      <c r="R8" s="1292" t="s">
        <v>867</v>
      </c>
      <c r="S8" s="1293"/>
      <c r="T8" s="1294"/>
      <c r="U8" s="67"/>
    </row>
    <row r="9" spans="1:21" ht="20.25" customHeight="1" x14ac:dyDescent="0.25">
      <c r="A9" s="1164"/>
      <c r="B9" s="1164"/>
      <c r="C9" s="1225"/>
      <c r="D9" s="1191" t="s">
        <v>868</v>
      </c>
      <c r="E9" s="1192"/>
      <c r="F9" s="1193"/>
      <c r="G9" s="1172" t="s">
        <v>869</v>
      </c>
      <c r="H9" s="1166"/>
      <c r="I9" s="1167"/>
      <c r="J9" s="1168"/>
      <c r="K9" s="1239" t="s">
        <v>868</v>
      </c>
      <c r="L9" s="1192"/>
      <c r="M9" s="1193"/>
      <c r="N9" s="1172" t="s">
        <v>869</v>
      </c>
      <c r="O9" s="1239" t="s">
        <v>868</v>
      </c>
      <c r="P9" s="1192"/>
      <c r="Q9" s="1193"/>
      <c r="R9" s="1166"/>
      <c r="S9" s="1167"/>
      <c r="T9" s="1168"/>
      <c r="U9" s="67"/>
    </row>
    <row r="10" spans="1:21" ht="15.75" x14ac:dyDescent="0.25">
      <c r="A10" s="1165"/>
      <c r="B10" s="1165"/>
      <c r="C10" s="1226"/>
      <c r="D10" s="583" t="s">
        <v>6</v>
      </c>
      <c r="E10" s="583" t="s">
        <v>7</v>
      </c>
      <c r="F10" s="583" t="s">
        <v>369</v>
      </c>
      <c r="G10" s="1170"/>
      <c r="H10" s="583" t="s">
        <v>6</v>
      </c>
      <c r="I10" s="583" t="s">
        <v>7</v>
      </c>
      <c r="J10" s="583" t="s">
        <v>369</v>
      </c>
      <c r="K10" s="583" t="s">
        <v>6</v>
      </c>
      <c r="L10" s="586" t="s">
        <v>7</v>
      </c>
      <c r="M10" s="583" t="s">
        <v>369</v>
      </c>
      <c r="N10" s="1170"/>
      <c r="O10" s="583" t="s">
        <v>6</v>
      </c>
      <c r="P10" s="586" t="s">
        <v>7</v>
      </c>
      <c r="Q10" s="583" t="s">
        <v>369</v>
      </c>
      <c r="R10" s="583" t="s">
        <v>6</v>
      </c>
      <c r="S10" s="583" t="s">
        <v>7</v>
      </c>
      <c r="T10" s="583" t="s">
        <v>369</v>
      </c>
    </row>
    <row r="11" spans="1:21" s="747" customFormat="1" ht="12" x14ac:dyDescent="0.25">
      <c r="A11" s="745">
        <v>1</v>
      </c>
      <c r="B11" s="745">
        <v>2</v>
      </c>
      <c r="C11" s="745">
        <v>3</v>
      </c>
      <c r="D11" s="745">
        <v>4</v>
      </c>
      <c r="E11" s="745">
        <v>5</v>
      </c>
      <c r="F11" s="745">
        <v>6</v>
      </c>
      <c r="G11" s="745">
        <v>7</v>
      </c>
      <c r="H11" s="745">
        <v>8</v>
      </c>
      <c r="I11" s="745">
        <v>9</v>
      </c>
      <c r="J11" s="745">
        <v>10</v>
      </c>
      <c r="K11" s="745">
        <v>11</v>
      </c>
      <c r="L11" s="745">
        <v>12</v>
      </c>
      <c r="M11" s="745">
        <v>13</v>
      </c>
      <c r="N11" s="745">
        <v>14</v>
      </c>
      <c r="O11" s="745">
        <v>15</v>
      </c>
      <c r="P11" s="745">
        <v>16</v>
      </c>
      <c r="Q11" s="745">
        <v>17</v>
      </c>
      <c r="R11" s="745">
        <v>18</v>
      </c>
      <c r="S11" s="745">
        <v>19</v>
      </c>
      <c r="T11" s="745">
        <v>20</v>
      </c>
    </row>
    <row r="12" spans="1:21" ht="20.100000000000001" customHeight="1" x14ac:dyDescent="0.25">
      <c r="A12" s="725">
        <v>1</v>
      </c>
      <c r="B12" s="93" t="str">
        <f>'9'!B9</f>
        <v>Manggar</v>
      </c>
      <c r="C12" s="93" t="str">
        <f>'9'!C9</f>
        <v>Manggar</v>
      </c>
      <c r="D12" s="101">
        <v>0</v>
      </c>
      <c r="E12" s="101">
        <v>0</v>
      </c>
      <c r="F12" s="101">
        <f>D12+E12</f>
        <v>0</v>
      </c>
      <c r="G12" s="101">
        <v>0</v>
      </c>
      <c r="H12" s="101">
        <v>0</v>
      </c>
      <c r="I12" s="101">
        <v>0</v>
      </c>
      <c r="J12" s="101">
        <f t="shared" ref="J12:J18" si="0">H12+I12</f>
        <v>0</v>
      </c>
      <c r="K12" s="304">
        <v>0</v>
      </c>
      <c r="L12" s="302">
        <v>0</v>
      </c>
      <c r="M12" s="279">
        <f t="shared" ref="M12:M18" si="1">K12+L12</f>
        <v>0</v>
      </c>
      <c r="N12" s="304">
        <v>0</v>
      </c>
      <c r="O12" s="304">
        <v>0</v>
      </c>
      <c r="P12" s="302">
        <v>0</v>
      </c>
      <c r="Q12" s="279">
        <f t="shared" ref="Q12:Q18" si="2">O12+P12</f>
        <v>0</v>
      </c>
      <c r="R12" s="101">
        <v>0</v>
      </c>
      <c r="S12" s="101">
        <v>0</v>
      </c>
      <c r="T12" s="101">
        <f>R12+S12</f>
        <v>0</v>
      </c>
      <c r="U12" s="342"/>
    </row>
    <row r="13" spans="1:21" ht="20.100000000000001" customHeight="1" x14ac:dyDescent="0.25">
      <c r="A13" s="724">
        <v>2</v>
      </c>
      <c r="B13" s="93" t="str">
        <f>'9'!B10</f>
        <v>Damar</v>
      </c>
      <c r="C13" s="93" t="str">
        <f>'9'!C10</f>
        <v>Mengkubang</v>
      </c>
      <c r="D13" s="101">
        <v>0</v>
      </c>
      <c r="E13" s="101">
        <v>0</v>
      </c>
      <c r="F13" s="101">
        <f t="shared" ref="F13:F18" si="3">D13+E13</f>
        <v>0</v>
      </c>
      <c r="G13" s="101">
        <v>0</v>
      </c>
      <c r="H13" s="101">
        <v>0</v>
      </c>
      <c r="I13" s="101">
        <v>0</v>
      </c>
      <c r="J13" s="101">
        <f t="shared" si="0"/>
        <v>0</v>
      </c>
      <c r="K13" s="306">
        <v>0</v>
      </c>
      <c r="L13" s="139">
        <v>0</v>
      </c>
      <c r="M13" s="101">
        <f t="shared" si="1"/>
        <v>0</v>
      </c>
      <c r="N13" s="306">
        <v>0</v>
      </c>
      <c r="O13" s="306">
        <v>0</v>
      </c>
      <c r="P13" s="139">
        <v>0</v>
      </c>
      <c r="Q13" s="101">
        <f t="shared" si="2"/>
        <v>0</v>
      </c>
      <c r="R13" s="101">
        <v>0</v>
      </c>
      <c r="S13" s="101">
        <v>0</v>
      </c>
      <c r="T13" s="101">
        <f>R13+S13</f>
        <v>0</v>
      </c>
      <c r="U13" s="342"/>
    </row>
    <row r="14" spans="1:21" ht="20.100000000000001" customHeight="1" x14ac:dyDescent="0.25">
      <c r="A14" s="724">
        <v>3</v>
      </c>
      <c r="B14" s="93" t="str">
        <f>'9'!B11</f>
        <v>Kelapa Kampit</v>
      </c>
      <c r="C14" s="93" t="str">
        <f>'9'!C11</f>
        <v>Kelapa Kampit</v>
      </c>
      <c r="D14" s="101">
        <v>0</v>
      </c>
      <c r="E14" s="101">
        <v>0</v>
      </c>
      <c r="F14" s="101">
        <f t="shared" si="3"/>
        <v>0</v>
      </c>
      <c r="G14" s="101">
        <v>0</v>
      </c>
      <c r="H14" s="101">
        <v>0</v>
      </c>
      <c r="I14" s="101">
        <v>0</v>
      </c>
      <c r="J14" s="101">
        <f t="shared" si="0"/>
        <v>0</v>
      </c>
      <c r="K14" s="306">
        <v>0</v>
      </c>
      <c r="L14" s="139">
        <v>0</v>
      </c>
      <c r="M14" s="101">
        <f t="shared" si="1"/>
        <v>0</v>
      </c>
      <c r="N14" s="306">
        <v>0</v>
      </c>
      <c r="O14" s="306">
        <v>0</v>
      </c>
      <c r="P14" s="139">
        <v>0</v>
      </c>
      <c r="Q14" s="101">
        <f t="shared" si="2"/>
        <v>0</v>
      </c>
      <c r="R14" s="101">
        <v>0</v>
      </c>
      <c r="S14" s="101">
        <v>0</v>
      </c>
      <c r="T14" s="101">
        <f>R14+S14</f>
        <v>0</v>
      </c>
      <c r="U14" s="342"/>
    </row>
    <row r="15" spans="1:21" ht="20.100000000000001" customHeight="1" x14ac:dyDescent="0.25">
      <c r="A15" s="724">
        <v>4</v>
      </c>
      <c r="B15" s="93" t="str">
        <f>'9'!B12</f>
        <v>Gantung</v>
      </c>
      <c r="C15" s="93" t="str">
        <f>'9'!C12</f>
        <v>Gantung</v>
      </c>
      <c r="D15" s="101">
        <v>0</v>
      </c>
      <c r="E15" s="101">
        <v>0</v>
      </c>
      <c r="F15" s="101">
        <f t="shared" si="3"/>
        <v>0</v>
      </c>
      <c r="G15" s="101">
        <v>0</v>
      </c>
      <c r="H15" s="101">
        <v>0</v>
      </c>
      <c r="I15" s="101">
        <v>0</v>
      </c>
      <c r="J15" s="101">
        <f>H15+I15</f>
        <v>0</v>
      </c>
      <c r="K15" s="306">
        <v>0</v>
      </c>
      <c r="L15" s="139">
        <v>0</v>
      </c>
      <c r="M15" s="101">
        <f t="shared" si="1"/>
        <v>0</v>
      </c>
      <c r="N15" s="306">
        <v>0</v>
      </c>
      <c r="O15" s="306">
        <v>0</v>
      </c>
      <c r="P15" s="139">
        <v>0</v>
      </c>
      <c r="Q15" s="101">
        <f t="shared" si="2"/>
        <v>0</v>
      </c>
      <c r="R15" s="101">
        <v>0</v>
      </c>
      <c r="S15" s="101">
        <v>0</v>
      </c>
      <c r="T15" s="101">
        <f>R15+S15</f>
        <v>0</v>
      </c>
      <c r="U15" s="342"/>
    </row>
    <row r="16" spans="1:21" ht="20.100000000000001" customHeight="1" x14ac:dyDescent="0.25">
      <c r="A16" s="724">
        <v>5</v>
      </c>
      <c r="B16" s="93" t="str">
        <f>'9'!B13</f>
        <v>Simpang Renggiang</v>
      </c>
      <c r="C16" s="93" t="str">
        <f>'9'!C13</f>
        <v>Renggiang</v>
      </c>
      <c r="D16" s="101">
        <v>0</v>
      </c>
      <c r="E16" s="101">
        <v>0</v>
      </c>
      <c r="F16" s="101">
        <f t="shared" si="3"/>
        <v>0</v>
      </c>
      <c r="G16" s="101">
        <v>0</v>
      </c>
      <c r="H16" s="101">
        <v>0</v>
      </c>
      <c r="I16" s="101">
        <v>0</v>
      </c>
      <c r="J16" s="101">
        <f t="shared" si="0"/>
        <v>0</v>
      </c>
      <c r="K16" s="306">
        <v>0</v>
      </c>
      <c r="L16" s="139">
        <v>0</v>
      </c>
      <c r="M16" s="101">
        <f t="shared" si="1"/>
        <v>0</v>
      </c>
      <c r="N16" s="306">
        <v>0</v>
      </c>
      <c r="O16" s="306">
        <v>0</v>
      </c>
      <c r="P16" s="139">
        <v>0</v>
      </c>
      <c r="Q16" s="101">
        <f t="shared" si="2"/>
        <v>0</v>
      </c>
      <c r="R16" s="101">
        <v>0</v>
      </c>
      <c r="S16" s="101">
        <v>0</v>
      </c>
      <c r="T16" s="101">
        <f t="shared" ref="T16:T18" si="4">R16+S16</f>
        <v>0</v>
      </c>
      <c r="U16" s="342"/>
    </row>
    <row r="17" spans="1:21" ht="20.100000000000001" customHeight="1" x14ac:dyDescent="0.25">
      <c r="A17" s="724">
        <v>6</v>
      </c>
      <c r="B17" s="93" t="str">
        <f>'9'!B14</f>
        <v>Simpang Pesak</v>
      </c>
      <c r="C17" s="93" t="str">
        <f>'9'!C14</f>
        <v>Simpang Pesak</v>
      </c>
      <c r="D17" s="101">
        <v>0</v>
      </c>
      <c r="E17" s="101">
        <v>0</v>
      </c>
      <c r="F17" s="101">
        <f t="shared" si="3"/>
        <v>0</v>
      </c>
      <c r="G17" s="101">
        <v>0</v>
      </c>
      <c r="H17" s="101">
        <v>0</v>
      </c>
      <c r="I17" s="101">
        <v>0</v>
      </c>
      <c r="J17" s="101">
        <f t="shared" si="0"/>
        <v>0</v>
      </c>
      <c r="K17" s="306">
        <v>0</v>
      </c>
      <c r="L17" s="139">
        <v>0</v>
      </c>
      <c r="M17" s="101">
        <f t="shared" si="1"/>
        <v>0</v>
      </c>
      <c r="N17" s="306">
        <v>0</v>
      </c>
      <c r="O17" s="306">
        <v>0</v>
      </c>
      <c r="P17" s="139">
        <v>0</v>
      </c>
      <c r="Q17" s="101">
        <f t="shared" si="2"/>
        <v>0</v>
      </c>
      <c r="R17" s="101">
        <v>0</v>
      </c>
      <c r="S17" s="101">
        <v>0</v>
      </c>
      <c r="T17" s="101">
        <f t="shared" si="4"/>
        <v>0</v>
      </c>
      <c r="U17" s="342"/>
    </row>
    <row r="18" spans="1:21" ht="20.100000000000001" customHeight="1" x14ac:dyDescent="0.25">
      <c r="A18" s="724">
        <v>7</v>
      </c>
      <c r="B18" s="93" t="str">
        <f>'9'!B15</f>
        <v>Dendang</v>
      </c>
      <c r="C18" s="93" t="str">
        <f>'9'!C15</f>
        <v>Dendang</v>
      </c>
      <c r="D18" s="101">
        <v>0</v>
      </c>
      <c r="E18" s="101">
        <v>0</v>
      </c>
      <c r="F18" s="101">
        <f t="shared" si="3"/>
        <v>0</v>
      </c>
      <c r="G18" s="101">
        <v>0</v>
      </c>
      <c r="H18" s="101">
        <v>0</v>
      </c>
      <c r="I18" s="101">
        <v>0</v>
      </c>
      <c r="J18" s="101">
        <f t="shared" si="0"/>
        <v>0</v>
      </c>
      <c r="K18" s="306">
        <v>0</v>
      </c>
      <c r="L18" s="139">
        <v>0</v>
      </c>
      <c r="M18" s="101">
        <f t="shared" si="1"/>
        <v>0</v>
      </c>
      <c r="N18" s="306">
        <v>0</v>
      </c>
      <c r="O18" s="306">
        <v>0</v>
      </c>
      <c r="P18" s="139">
        <v>0</v>
      </c>
      <c r="Q18" s="101">
        <f t="shared" si="2"/>
        <v>0</v>
      </c>
      <c r="R18" s="101">
        <v>0</v>
      </c>
      <c r="S18" s="101">
        <v>0</v>
      </c>
      <c r="T18" s="101">
        <f t="shared" si="4"/>
        <v>0</v>
      </c>
      <c r="U18" s="342"/>
    </row>
    <row r="19" spans="1:21" ht="20.100000000000001" customHeight="1" x14ac:dyDescent="0.25">
      <c r="A19" s="396"/>
      <c r="B19" s="66"/>
      <c r="C19" s="66"/>
      <c r="D19" s="215"/>
      <c r="E19" s="215"/>
      <c r="F19" s="215"/>
      <c r="G19" s="215"/>
      <c r="H19" s="215"/>
      <c r="I19" s="215"/>
      <c r="J19" s="215"/>
      <c r="K19" s="343"/>
      <c r="L19" s="343"/>
      <c r="M19" s="215"/>
      <c r="N19" s="306"/>
      <c r="O19" s="343"/>
      <c r="P19" s="343"/>
      <c r="Q19" s="215"/>
      <c r="R19" s="215"/>
      <c r="S19" s="215"/>
      <c r="T19" s="215"/>
      <c r="U19" s="342"/>
    </row>
    <row r="20" spans="1:21" ht="21" customHeight="1" x14ac:dyDescent="0.25">
      <c r="A20" s="313" t="s">
        <v>476</v>
      </c>
      <c r="B20" s="344"/>
      <c r="C20" s="345"/>
      <c r="D20" s="346">
        <f t="shared" ref="D20:T20" si="5">SUM(D12:D19)</f>
        <v>0</v>
      </c>
      <c r="E20" s="346">
        <f t="shared" si="5"/>
        <v>0</v>
      </c>
      <c r="F20" s="346">
        <f t="shared" si="5"/>
        <v>0</v>
      </c>
      <c r="G20" s="346">
        <f t="shared" si="5"/>
        <v>0</v>
      </c>
      <c r="H20" s="346">
        <f t="shared" si="5"/>
        <v>0</v>
      </c>
      <c r="I20" s="346">
        <f t="shared" si="5"/>
        <v>0</v>
      </c>
      <c r="J20" s="346">
        <f t="shared" si="5"/>
        <v>0</v>
      </c>
      <c r="K20" s="346">
        <f t="shared" si="5"/>
        <v>0</v>
      </c>
      <c r="L20" s="346">
        <f t="shared" si="5"/>
        <v>0</v>
      </c>
      <c r="M20" s="97">
        <f t="shared" si="5"/>
        <v>0</v>
      </c>
      <c r="N20" s="97">
        <f t="shared" si="5"/>
        <v>0</v>
      </c>
      <c r="O20" s="346">
        <f t="shared" si="5"/>
        <v>0</v>
      </c>
      <c r="P20" s="346">
        <f t="shared" si="5"/>
        <v>0</v>
      </c>
      <c r="Q20" s="97">
        <f t="shared" si="5"/>
        <v>0</v>
      </c>
      <c r="R20" s="346">
        <f t="shared" si="5"/>
        <v>0</v>
      </c>
      <c r="S20" s="346">
        <f t="shared" si="5"/>
        <v>0</v>
      </c>
      <c r="T20" s="346">
        <f t="shared" si="5"/>
        <v>0</v>
      </c>
      <c r="U20" s="342"/>
    </row>
    <row r="21" spans="1:21" ht="24.95" customHeight="1" thickBot="1" x14ac:dyDescent="0.3">
      <c r="A21" s="742" t="s">
        <v>870</v>
      </c>
      <c r="B21" s="415"/>
      <c r="C21" s="347"/>
      <c r="D21" s="348"/>
      <c r="E21" s="349"/>
      <c r="F21" s="350"/>
      <c r="G21" s="936" t="str">
        <f>IFERROR(G20/F20*100,"NULL")</f>
        <v>NULL</v>
      </c>
      <c r="H21" s="351"/>
      <c r="I21" s="352"/>
      <c r="J21" s="352"/>
      <c r="K21" s="351"/>
      <c r="L21" s="352"/>
      <c r="M21" s="353"/>
      <c r="N21" s="937" t="str">
        <f>IFERROR(N20/M20*100,"NULL")</f>
        <v>NULL</v>
      </c>
      <c r="O21" s="351"/>
      <c r="P21" s="352"/>
      <c r="Q21" s="353"/>
      <c r="R21" s="351"/>
      <c r="S21" s="352"/>
      <c r="T21" s="352"/>
      <c r="U21" s="67"/>
    </row>
    <row r="22" spans="1:21" ht="24.95" customHeight="1" thickBot="1" x14ac:dyDescent="0.3">
      <c r="A22" s="742" t="s">
        <v>1242</v>
      </c>
      <c r="B22" s="415"/>
      <c r="C22" s="347"/>
      <c r="D22" s="348"/>
      <c r="E22" s="349"/>
      <c r="F22" s="350"/>
      <c r="G22" s="351"/>
      <c r="H22" s="354"/>
      <c r="I22" s="355"/>
      <c r="J22" s="355"/>
      <c r="K22" s="355"/>
      <c r="L22" s="355"/>
      <c r="M22" s="355"/>
      <c r="N22" s="356"/>
      <c r="O22" s="357"/>
      <c r="P22" s="357"/>
      <c r="Q22" s="357"/>
      <c r="R22" s="936">
        <f>IFERROR(R20/'2'!E28*100000,0)</f>
        <v>0</v>
      </c>
      <c r="S22" s="936">
        <f>IFERROR(S20/'2'!E28*100000,0)</f>
        <v>0</v>
      </c>
      <c r="T22" s="936">
        <f>IFERROR(T20/'2'!E28*100000,0)</f>
        <v>0</v>
      </c>
      <c r="U22" s="67"/>
    </row>
    <row r="24" spans="1:21" x14ac:dyDescent="0.25">
      <c r="A24" s="544" t="s">
        <v>411</v>
      </c>
    </row>
  </sheetData>
  <mergeCells count="13">
    <mergeCell ref="O8:Q8"/>
    <mergeCell ref="R8:T9"/>
    <mergeCell ref="D9:F9"/>
    <mergeCell ref="G9:G10"/>
    <mergeCell ref="K9:M9"/>
    <mergeCell ref="N9:N10"/>
    <mergeCell ref="O9:Q9"/>
    <mergeCell ref="K8:N8"/>
    <mergeCell ref="A7:A10"/>
    <mergeCell ref="B7:B10"/>
    <mergeCell ref="C7:C10"/>
    <mergeCell ref="D8:G8"/>
    <mergeCell ref="H8:J9"/>
  </mergeCells>
  <printOptions horizontalCentered="1"/>
  <pageMargins left="0.94" right="0.79" top="1.1499999999999999" bottom="0.9" header="0" footer="0"/>
  <pageSetup paperSize="9" scale="51" orientation="landscape" horizontalDpi="300" verticalDpi="300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tabColor rgb="FF92D050"/>
    <pageSetUpPr fitToPage="1"/>
  </sheetPr>
  <dimension ref="A1:H21"/>
  <sheetViews>
    <sheetView topLeftCell="C1" zoomScaleNormal="100" workbookViewId="0">
      <selection activeCell="D11" sqref="D11:E17"/>
    </sheetView>
  </sheetViews>
  <sheetFormatPr defaultColWidth="9.140625" defaultRowHeight="15" x14ac:dyDescent="0.25"/>
  <cols>
    <col min="1" max="1" width="6.42578125" style="63" customWidth="1"/>
    <col min="2" max="2" width="25.7109375" style="63" customWidth="1"/>
    <col min="3" max="3" width="27.28515625" style="63" customWidth="1"/>
    <col min="4" max="6" width="25.7109375" style="63" customWidth="1"/>
    <col min="7" max="7" width="20.7109375" style="63" customWidth="1"/>
    <col min="8" max="256" width="9.140625" style="63"/>
    <col min="257" max="257" width="6.42578125" style="63" customWidth="1"/>
    <col min="258" max="258" width="25.7109375" style="63" customWidth="1"/>
    <col min="259" max="259" width="27.28515625" style="63" customWidth="1"/>
    <col min="260" max="262" width="25.7109375" style="63" customWidth="1"/>
    <col min="263" max="263" width="20.7109375" style="63" customWidth="1"/>
    <col min="264" max="512" width="9.140625" style="63"/>
    <col min="513" max="513" width="6.42578125" style="63" customWidth="1"/>
    <col min="514" max="514" width="25.7109375" style="63" customWidth="1"/>
    <col min="515" max="515" width="27.28515625" style="63" customWidth="1"/>
    <col min="516" max="518" width="25.7109375" style="63" customWidth="1"/>
    <col min="519" max="519" width="20.7109375" style="63" customWidth="1"/>
    <col min="520" max="768" width="9.140625" style="63"/>
    <col min="769" max="769" width="6.42578125" style="63" customWidth="1"/>
    <col min="770" max="770" width="25.7109375" style="63" customWidth="1"/>
    <col min="771" max="771" width="27.28515625" style="63" customWidth="1"/>
    <col min="772" max="774" width="25.7109375" style="63" customWidth="1"/>
    <col min="775" max="775" width="20.7109375" style="63" customWidth="1"/>
    <col min="776" max="1024" width="9.140625" style="63"/>
    <col min="1025" max="1025" width="6.42578125" style="63" customWidth="1"/>
    <col min="1026" max="1026" width="25.7109375" style="63" customWidth="1"/>
    <col min="1027" max="1027" width="27.28515625" style="63" customWidth="1"/>
    <col min="1028" max="1030" width="25.7109375" style="63" customWidth="1"/>
    <col min="1031" max="1031" width="20.7109375" style="63" customWidth="1"/>
    <col min="1032" max="1280" width="9.140625" style="63"/>
    <col min="1281" max="1281" width="6.42578125" style="63" customWidth="1"/>
    <col min="1282" max="1282" width="25.7109375" style="63" customWidth="1"/>
    <col min="1283" max="1283" width="27.28515625" style="63" customWidth="1"/>
    <col min="1284" max="1286" width="25.7109375" style="63" customWidth="1"/>
    <col min="1287" max="1287" width="20.7109375" style="63" customWidth="1"/>
    <col min="1288" max="1536" width="9.140625" style="63"/>
    <col min="1537" max="1537" width="6.42578125" style="63" customWidth="1"/>
    <col min="1538" max="1538" width="25.7109375" style="63" customWidth="1"/>
    <col min="1539" max="1539" width="27.28515625" style="63" customWidth="1"/>
    <col min="1540" max="1542" width="25.7109375" style="63" customWidth="1"/>
    <col min="1543" max="1543" width="20.7109375" style="63" customWidth="1"/>
    <col min="1544" max="1792" width="9.140625" style="63"/>
    <col min="1793" max="1793" width="6.42578125" style="63" customWidth="1"/>
    <col min="1794" max="1794" width="25.7109375" style="63" customWidth="1"/>
    <col min="1795" max="1795" width="27.28515625" style="63" customWidth="1"/>
    <col min="1796" max="1798" width="25.7109375" style="63" customWidth="1"/>
    <col min="1799" max="1799" width="20.7109375" style="63" customWidth="1"/>
    <col min="1800" max="2048" width="9.140625" style="63"/>
    <col min="2049" max="2049" width="6.42578125" style="63" customWidth="1"/>
    <col min="2050" max="2050" width="25.7109375" style="63" customWidth="1"/>
    <col min="2051" max="2051" width="27.28515625" style="63" customWidth="1"/>
    <col min="2052" max="2054" width="25.7109375" style="63" customWidth="1"/>
    <col min="2055" max="2055" width="20.7109375" style="63" customWidth="1"/>
    <col min="2056" max="2304" width="9.140625" style="63"/>
    <col min="2305" max="2305" width="6.42578125" style="63" customWidth="1"/>
    <col min="2306" max="2306" width="25.7109375" style="63" customWidth="1"/>
    <col min="2307" max="2307" width="27.28515625" style="63" customWidth="1"/>
    <col min="2308" max="2310" width="25.7109375" style="63" customWidth="1"/>
    <col min="2311" max="2311" width="20.7109375" style="63" customWidth="1"/>
    <col min="2312" max="2560" width="9.140625" style="63"/>
    <col min="2561" max="2561" width="6.42578125" style="63" customWidth="1"/>
    <col min="2562" max="2562" width="25.7109375" style="63" customWidth="1"/>
    <col min="2563" max="2563" width="27.28515625" style="63" customWidth="1"/>
    <col min="2564" max="2566" width="25.7109375" style="63" customWidth="1"/>
    <col min="2567" max="2567" width="20.7109375" style="63" customWidth="1"/>
    <col min="2568" max="2816" width="9.140625" style="63"/>
    <col min="2817" max="2817" width="6.42578125" style="63" customWidth="1"/>
    <col min="2818" max="2818" width="25.7109375" style="63" customWidth="1"/>
    <col min="2819" max="2819" width="27.28515625" style="63" customWidth="1"/>
    <col min="2820" max="2822" width="25.7109375" style="63" customWidth="1"/>
    <col min="2823" max="2823" width="20.7109375" style="63" customWidth="1"/>
    <col min="2824" max="3072" width="9.140625" style="63"/>
    <col min="3073" max="3073" width="6.42578125" style="63" customWidth="1"/>
    <col min="3074" max="3074" width="25.7109375" style="63" customWidth="1"/>
    <col min="3075" max="3075" width="27.28515625" style="63" customWidth="1"/>
    <col min="3076" max="3078" width="25.7109375" style="63" customWidth="1"/>
    <col min="3079" max="3079" width="20.7109375" style="63" customWidth="1"/>
    <col min="3080" max="3328" width="9.140625" style="63"/>
    <col min="3329" max="3329" width="6.42578125" style="63" customWidth="1"/>
    <col min="3330" max="3330" width="25.7109375" style="63" customWidth="1"/>
    <col min="3331" max="3331" width="27.28515625" style="63" customWidth="1"/>
    <col min="3332" max="3334" width="25.7109375" style="63" customWidth="1"/>
    <col min="3335" max="3335" width="20.7109375" style="63" customWidth="1"/>
    <col min="3336" max="3584" width="9.140625" style="63"/>
    <col min="3585" max="3585" width="6.42578125" style="63" customWidth="1"/>
    <col min="3586" max="3586" width="25.7109375" style="63" customWidth="1"/>
    <col min="3587" max="3587" width="27.28515625" style="63" customWidth="1"/>
    <col min="3588" max="3590" width="25.7109375" style="63" customWidth="1"/>
    <col min="3591" max="3591" width="20.7109375" style="63" customWidth="1"/>
    <col min="3592" max="3840" width="9.140625" style="63"/>
    <col min="3841" max="3841" width="6.42578125" style="63" customWidth="1"/>
    <col min="3842" max="3842" width="25.7109375" style="63" customWidth="1"/>
    <col min="3843" max="3843" width="27.28515625" style="63" customWidth="1"/>
    <col min="3844" max="3846" width="25.7109375" style="63" customWidth="1"/>
    <col min="3847" max="3847" width="20.7109375" style="63" customWidth="1"/>
    <col min="3848" max="4096" width="9.140625" style="63"/>
    <col min="4097" max="4097" width="6.42578125" style="63" customWidth="1"/>
    <col min="4098" max="4098" width="25.7109375" style="63" customWidth="1"/>
    <col min="4099" max="4099" width="27.28515625" style="63" customWidth="1"/>
    <col min="4100" max="4102" width="25.7109375" style="63" customWidth="1"/>
    <col min="4103" max="4103" width="20.7109375" style="63" customWidth="1"/>
    <col min="4104" max="4352" width="9.140625" style="63"/>
    <col min="4353" max="4353" width="6.42578125" style="63" customWidth="1"/>
    <col min="4354" max="4354" width="25.7109375" style="63" customWidth="1"/>
    <col min="4355" max="4355" width="27.28515625" style="63" customWidth="1"/>
    <col min="4356" max="4358" width="25.7109375" style="63" customWidth="1"/>
    <col min="4359" max="4359" width="20.7109375" style="63" customWidth="1"/>
    <col min="4360" max="4608" width="9.140625" style="63"/>
    <col min="4609" max="4609" width="6.42578125" style="63" customWidth="1"/>
    <col min="4610" max="4610" width="25.7109375" style="63" customWidth="1"/>
    <col min="4611" max="4611" width="27.28515625" style="63" customWidth="1"/>
    <col min="4612" max="4614" width="25.7109375" style="63" customWidth="1"/>
    <col min="4615" max="4615" width="20.7109375" style="63" customWidth="1"/>
    <col min="4616" max="4864" width="9.140625" style="63"/>
    <col min="4865" max="4865" width="6.42578125" style="63" customWidth="1"/>
    <col min="4866" max="4866" width="25.7109375" style="63" customWidth="1"/>
    <col min="4867" max="4867" width="27.28515625" style="63" customWidth="1"/>
    <col min="4868" max="4870" width="25.7109375" style="63" customWidth="1"/>
    <col min="4871" max="4871" width="20.7109375" style="63" customWidth="1"/>
    <col min="4872" max="5120" width="9.140625" style="63"/>
    <col min="5121" max="5121" width="6.42578125" style="63" customWidth="1"/>
    <col min="5122" max="5122" width="25.7109375" style="63" customWidth="1"/>
    <col min="5123" max="5123" width="27.28515625" style="63" customWidth="1"/>
    <col min="5124" max="5126" width="25.7109375" style="63" customWidth="1"/>
    <col min="5127" max="5127" width="20.7109375" style="63" customWidth="1"/>
    <col min="5128" max="5376" width="9.140625" style="63"/>
    <col min="5377" max="5377" width="6.42578125" style="63" customWidth="1"/>
    <col min="5378" max="5378" width="25.7109375" style="63" customWidth="1"/>
    <col min="5379" max="5379" width="27.28515625" style="63" customWidth="1"/>
    <col min="5380" max="5382" width="25.7109375" style="63" customWidth="1"/>
    <col min="5383" max="5383" width="20.7109375" style="63" customWidth="1"/>
    <col min="5384" max="5632" width="9.140625" style="63"/>
    <col min="5633" max="5633" width="6.42578125" style="63" customWidth="1"/>
    <col min="5634" max="5634" width="25.7109375" style="63" customWidth="1"/>
    <col min="5635" max="5635" width="27.28515625" style="63" customWidth="1"/>
    <col min="5636" max="5638" width="25.7109375" style="63" customWidth="1"/>
    <col min="5639" max="5639" width="20.7109375" style="63" customWidth="1"/>
    <col min="5640" max="5888" width="9.140625" style="63"/>
    <col min="5889" max="5889" width="6.42578125" style="63" customWidth="1"/>
    <col min="5890" max="5890" width="25.7109375" style="63" customWidth="1"/>
    <col min="5891" max="5891" width="27.28515625" style="63" customWidth="1"/>
    <col min="5892" max="5894" width="25.7109375" style="63" customWidth="1"/>
    <col min="5895" max="5895" width="20.7109375" style="63" customWidth="1"/>
    <col min="5896" max="6144" width="9.140625" style="63"/>
    <col min="6145" max="6145" width="6.42578125" style="63" customWidth="1"/>
    <col min="6146" max="6146" width="25.7109375" style="63" customWidth="1"/>
    <col min="6147" max="6147" width="27.28515625" style="63" customWidth="1"/>
    <col min="6148" max="6150" width="25.7109375" style="63" customWidth="1"/>
    <col min="6151" max="6151" width="20.7109375" style="63" customWidth="1"/>
    <col min="6152" max="6400" width="9.140625" style="63"/>
    <col min="6401" max="6401" width="6.42578125" style="63" customWidth="1"/>
    <col min="6402" max="6402" width="25.7109375" style="63" customWidth="1"/>
    <col min="6403" max="6403" width="27.28515625" style="63" customWidth="1"/>
    <col min="6404" max="6406" width="25.7109375" style="63" customWidth="1"/>
    <col min="6407" max="6407" width="20.7109375" style="63" customWidth="1"/>
    <col min="6408" max="6656" width="9.140625" style="63"/>
    <col min="6657" max="6657" width="6.42578125" style="63" customWidth="1"/>
    <col min="6658" max="6658" width="25.7109375" style="63" customWidth="1"/>
    <col min="6659" max="6659" width="27.28515625" style="63" customWidth="1"/>
    <col min="6660" max="6662" width="25.7109375" style="63" customWidth="1"/>
    <col min="6663" max="6663" width="20.7109375" style="63" customWidth="1"/>
    <col min="6664" max="6912" width="9.140625" style="63"/>
    <col min="6913" max="6913" width="6.42578125" style="63" customWidth="1"/>
    <col min="6914" max="6914" width="25.7109375" style="63" customWidth="1"/>
    <col min="6915" max="6915" width="27.28515625" style="63" customWidth="1"/>
    <col min="6916" max="6918" width="25.7109375" style="63" customWidth="1"/>
    <col min="6919" max="6919" width="20.7109375" style="63" customWidth="1"/>
    <col min="6920" max="7168" width="9.140625" style="63"/>
    <col min="7169" max="7169" width="6.42578125" style="63" customWidth="1"/>
    <col min="7170" max="7170" width="25.7109375" style="63" customWidth="1"/>
    <col min="7171" max="7171" width="27.28515625" style="63" customWidth="1"/>
    <col min="7172" max="7174" width="25.7109375" style="63" customWidth="1"/>
    <col min="7175" max="7175" width="20.7109375" style="63" customWidth="1"/>
    <col min="7176" max="7424" width="9.140625" style="63"/>
    <col min="7425" max="7425" width="6.42578125" style="63" customWidth="1"/>
    <col min="7426" max="7426" width="25.7109375" style="63" customWidth="1"/>
    <col min="7427" max="7427" width="27.28515625" style="63" customWidth="1"/>
    <col min="7428" max="7430" width="25.7109375" style="63" customWidth="1"/>
    <col min="7431" max="7431" width="20.7109375" style="63" customWidth="1"/>
    <col min="7432" max="7680" width="9.140625" style="63"/>
    <col min="7681" max="7681" width="6.42578125" style="63" customWidth="1"/>
    <col min="7682" max="7682" width="25.7109375" style="63" customWidth="1"/>
    <col min="7683" max="7683" width="27.28515625" style="63" customWidth="1"/>
    <col min="7684" max="7686" width="25.7109375" style="63" customWidth="1"/>
    <col min="7687" max="7687" width="20.7109375" style="63" customWidth="1"/>
    <col min="7688" max="7936" width="9.140625" style="63"/>
    <col min="7937" max="7937" width="6.42578125" style="63" customWidth="1"/>
    <col min="7938" max="7938" width="25.7109375" style="63" customWidth="1"/>
    <col min="7939" max="7939" width="27.28515625" style="63" customWidth="1"/>
    <col min="7940" max="7942" width="25.7109375" style="63" customWidth="1"/>
    <col min="7943" max="7943" width="20.7109375" style="63" customWidth="1"/>
    <col min="7944" max="8192" width="9.140625" style="63"/>
    <col min="8193" max="8193" width="6.42578125" style="63" customWidth="1"/>
    <col min="8194" max="8194" width="25.7109375" style="63" customWidth="1"/>
    <col min="8195" max="8195" width="27.28515625" style="63" customWidth="1"/>
    <col min="8196" max="8198" width="25.7109375" style="63" customWidth="1"/>
    <col min="8199" max="8199" width="20.7109375" style="63" customWidth="1"/>
    <col min="8200" max="8448" width="9.140625" style="63"/>
    <col min="8449" max="8449" width="6.42578125" style="63" customWidth="1"/>
    <col min="8450" max="8450" width="25.7109375" style="63" customWidth="1"/>
    <col min="8451" max="8451" width="27.28515625" style="63" customWidth="1"/>
    <col min="8452" max="8454" width="25.7109375" style="63" customWidth="1"/>
    <col min="8455" max="8455" width="20.7109375" style="63" customWidth="1"/>
    <col min="8456" max="8704" width="9.140625" style="63"/>
    <col min="8705" max="8705" width="6.42578125" style="63" customWidth="1"/>
    <col min="8706" max="8706" width="25.7109375" style="63" customWidth="1"/>
    <col min="8707" max="8707" width="27.28515625" style="63" customWidth="1"/>
    <col min="8708" max="8710" width="25.7109375" style="63" customWidth="1"/>
    <col min="8711" max="8711" width="20.7109375" style="63" customWidth="1"/>
    <col min="8712" max="8960" width="9.140625" style="63"/>
    <col min="8961" max="8961" width="6.42578125" style="63" customWidth="1"/>
    <col min="8962" max="8962" width="25.7109375" style="63" customWidth="1"/>
    <col min="8963" max="8963" width="27.28515625" style="63" customWidth="1"/>
    <col min="8964" max="8966" width="25.7109375" style="63" customWidth="1"/>
    <col min="8967" max="8967" width="20.7109375" style="63" customWidth="1"/>
    <col min="8968" max="9216" width="9.140625" style="63"/>
    <col min="9217" max="9217" width="6.42578125" style="63" customWidth="1"/>
    <col min="9218" max="9218" width="25.7109375" style="63" customWidth="1"/>
    <col min="9219" max="9219" width="27.28515625" style="63" customWidth="1"/>
    <col min="9220" max="9222" width="25.7109375" style="63" customWidth="1"/>
    <col min="9223" max="9223" width="20.7109375" style="63" customWidth="1"/>
    <col min="9224" max="9472" width="9.140625" style="63"/>
    <col min="9473" max="9473" width="6.42578125" style="63" customWidth="1"/>
    <col min="9474" max="9474" width="25.7109375" style="63" customWidth="1"/>
    <col min="9475" max="9475" width="27.28515625" style="63" customWidth="1"/>
    <col min="9476" max="9478" width="25.7109375" style="63" customWidth="1"/>
    <col min="9479" max="9479" width="20.7109375" style="63" customWidth="1"/>
    <col min="9480" max="9728" width="9.140625" style="63"/>
    <col min="9729" max="9729" width="6.42578125" style="63" customWidth="1"/>
    <col min="9730" max="9730" width="25.7109375" style="63" customWidth="1"/>
    <col min="9731" max="9731" width="27.28515625" style="63" customWidth="1"/>
    <col min="9732" max="9734" width="25.7109375" style="63" customWidth="1"/>
    <col min="9735" max="9735" width="20.7109375" style="63" customWidth="1"/>
    <col min="9736" max="9984" width="9.140625" style="63"/>
    <col min="9985" max="9985" width="6.42578125" style="63" customWidth="1"/>
    <col min="9986" max="9986" width="25.7109375" style="63" customWidth="1"/>
    <col min="9987" max="9987" width="27.28515625" style="63" customWidth="1"/>
    <col min="9988" max="9990" width="25.7109375" style="63" customWidth="1"/>
    <col min="9991" max="9991" width="20.7109375" style="63" customWidth="1"/>
    <col min="9992" max="10240" width="9.140625" style="63"/>
    <col min="10241" max="10241" width="6.42578125" style="63" customWidth="1"/>
    <col min="10242" max="10242" width="25.7109375" style="63" customWidth="1"/>
    <col min="10243" max="10243" width="27.28515625" style="63" customWidth="1"/>
    <col min="10244" max="10246" width="25.7109375" style="63" customWidth="1"/>
    <col min="10247" max="10247" width="20.7109375" style="63" customWidth="1"/>
    <col min="10248" max="10496" width="9.140625" style="63"/>
    <col min="10497" max="10497" width="6.42578125" style="63" customWidth="1"/>
    <col min="10498" max="10498" width="25.7109375" style="63" customWidth="1"/>
    <col min="10499" max="10499" width="27.28515625" style="63" customWidth="1"/>
    <col min="10500" max="10502" width="25.7109375" style="63" customWidth="1"/>
    <col min="10503" max="10503" width="20.7109375" style="63" customWidth="1"/>
    <col min="10504" max="10752" width="9.140625" style="63"/>
    <col min="10753" max="10753" width="6.42578125" style="63" customWidth="1"/>
    <col min="10754" max="10754" width="25.7109375" style="63" customWidth="1"/>
    <col min="10755" max="10755" width="27.28515625" style="63" customWidth="1"/>
    <col min="10756" max="10758" width="25.7109375" style="63" customWidth="1"/>
    <col min="10759" max="10759" width="20.7109375" style="63" customWidth="1"/>
    <col min="10760" max="11008" width="9.140625" style="63"/>
    <col min="11009" max="11009" width="6.42578125" style="63" customWidth="1"/>
    <col min="11010" max="11010" width="25.7109375" style="63" customWidth="1"/>
    <col min="11011" max="11011" width="27.28515625" style="63" customWidth="1"/>
    <col min="11012" max="11014" width="25.7109375" style="63" customWidth="1"/>
    <col min="11015" max="11015" width="20.7109375" style="63" customWidth="1"/>
    <col min="11016" max="11264" width="9.140625" style="63"/>
    <col min="11265" max="11265" width="6.42578125" style="63" customWidth="1"/>
    <col min="11266" max="11266" width="25.7109375" style="63" customWidth="1"/>
    <col min="11267" max="11267" width="27.28515625" style="63" customWidth="1"/>
    <col min="11268" max="11270" width="25.7109375" style="63" customWidth="1"/>
    <col min="11271" max="11271" width="20.7109375" style="63" customWidth="1"/>
    <col min="11272" max="11520" width="9.140625" style="63"/>
    <col min="11521" max="11521" width="6.42578125" style="63" customWidth="1"/>
    <col min="11522" max="11522" width="25.7109375" style="63" customWidth="1"/>
    <col min="11523" max="11523" width="27.28515625" style="63" customWidth="1"/>
    <col min="11524" max="11526" width="25.7109375" style="63" customWidth="1"/>
    <col min="11527" max="11527" width="20.7109375" style="63" customWidth="1"/>
    <col min="11528" max="11776" width="9.140625" style="63"/>
    <col min="11777" max="11777" width="6.42578125" style="63" customWidth="1"/>
    <col min="11778" max="11778" width="25.7109375" style="63" customWidth="1"/>
    <col min="11779" max="11779" width="27.28515625" style="63" customWidth="1"/>
    <col min="11780" max="11782" width="25.7109375" style="63" customWidth="1"/>
    <col min="11783" max="11783" width="20.7109375" style="63" customWidth="1"/>
    <col min="11784" max="12032" width="9.140625" style="63"/>
    <col min="12033" max="12033" width="6.42578125" style="63" customWidth="1"/>
    <col min="12034" max="12034" width="25.7109375" style="63" customWidth="1"/>
    <col min="12035" max="12035" width="27.28515625" style="63" customWidth="1"/>
    <col min="12036" max="12038" width="25.7109375" style="63" customWidth="1"/>
    <col min="12039" max="12039" width="20.7109375" style="63" customWidth="1"/>
    <col min="12040" max="12288" width="9.140625" style="63"/>
    <col min="12289" max="12289" width="6.42578125" style="63" customWidth="1"/>
    <col min="12290" max="12290" width="25.7109375" style="63" customWidth="1"/>
    <col min="12291" max="12291" width="27.28515625" style="63" customWidth="1"/>
    <col min="12292" max="12294" width="25.7109375" style="63" customWidth="1"/>
    <col min="12295" max="12295" width="20.7109375" style="63" customWidth="1"/>
    <col min="12296" max="12544" width="9.140625" style="63"/>
    <col min="12545" max="12545" width="6.42578125" style="63" customWidth="1"/>
    <col min="12546" max="12546" width="25.7109375" style="63" customWidth="1"/>
    <col min="12547" max="12547" width="27.28515625" style="63" customWidth="1"/>
    <col min="12548" max="12550" width="25.7109375" style="63" customWidth="1"/>
    <col min="12551" max="12551" width="20.7109375" style="63" customWidth="1"/>
    <col min="12552" max="12800" width="9.140625" style="63"/>
    <col min="12801" max="12801" width="6.42578125" style="63" customWidth="1"/>
    <col min="12802" max="12802" width="25.7109375" style="63" customWidth="1"/>
    <col min="12803" max="12803" width="27.28515625" style="63" customWidth="1"/>
    <col min="12804" max="12806" width="25.7109375" style="63" customWidth="1"/>
    <col min="12807" max="12807" width="20.7109375" style="63" customWidth="1"/>
    <col min="12808" max="13056" width="9.140625" style="63"/>
    <col min="13057" max="13057" width="6.42578125" style="63" customWidth="1"/>
    <col min="13058" max="13058" width="25.7109375" style="63" customWidth="1"/>
    <col min="13059" max="13059" width="27.28515625" style="63" customWidth="1"/>
    <col min="13060" max="13062" width="25.7109375" style="63" customWidth="1"/>
    <col min="13063" max="13063" width="20.7109375" style="63" customWidth="1"/>
    <col min="13064" max="13312" width="9.140625" style="63"/>
    <col min="13313" max="13313" width="6.42578125" style="63" customWidth="1"/>
    <col min="13314" max="13314" width="25.7109375" style="63" customWidth="1"/>
    <col min="13315" max="13315" width="27.28515625" style="63" customWidth="1"/>
    <col min="13316" max="13318" width="25.7109375" style="63" customWidth="1"/>
    <col min="13319" max="13319" width="20.7109375" style="63" customWidth="1"/>
    <col min="13320" max="13568" width="9.140625" style="63"/>
    <col min="13569" max="13569" width="6.42578125" style="63" customWidth="1"/>
    <col min="13570" max="13570" width="25.7109375" style="63" customWidth="1"/>
    <col min="13571" max="13571" width="27.28515625" style="63" customWidth="1"/>
    <col min="13572" max="13574" width="25.7109375" style="63" customWidth="1"/>
    <col min="13575" max="13575" width="20.7109375" style="63" customWidth="1"/>
    <col min="13576" max="13824" width="9.140625" style="63"/>
    <col min="13825" max="13825" width="6.42578125" style="63" customWidth="1"/>
    <col min="13826" max="13826" width="25.7109375" style="63" customWidth="1"/>
    <col min="13827" max="13827" width="27.28515625" style="63" customWidth="1"/>
    <col min="13828" max="13830" width="25.7109375" style="63" customWidth="1"/>
    <col min="13831" max="13831" width="20.7109375" style="63" customWidth="1"/>
    <col min="13832" max="14080" width="9.140625" style="63"/>
    <col min="14081" max="14081" width="6.42578125" style="63" customWidth="1"/>
    <col min="14082" max="14082" width="25.7109375" style="63" customWidth="1"/>
    <col min="14083" max="14083" width="27.28515625" style="63" customWidth="1"/>
    <col min="14084" max="14086" width="25.7109375" style="63" customWidth="1"/>
    <col min="14087" max="14087" width="20.7109375" style="63" customWidth="1"/>
    <col min="14088" max="14336" width="9.140625" style="63"/>
    <col min="14337" max="14337" width="6.42578125" style="63" customWidth="1"/>
    <col min="14338" max="14338" width="25.7109375" style="63" customWidth="1"/>
    <col min="14339" max="14339" width="27.28515625" style="63" customWidth="1"/>
    <col min="14340" max="14342" width="25.7109375" style="63" customWidth="1"/>
    <col min="14343" max="14343" width="20.7109375" style="63" customWidth="1"/>
    <col min="14344" max="14592" width="9.140625" style="63"/>
    <col min="14593" max="14593" width="6.42578125" style="63" customWidth="1"/>
    <col min="14594" max="14594" width="25.7109375" style="63" customWidth="1"/>
    <col min="14595" max="14595" width="27.28515625" style="63" customWidth="1"/>
    <col min="14596" max="14598" width="25.7109375" style="63" customWidth="1"/>
    <col min="14599" max="14599" width="20.7109375" style="63" customWidth="1"/>
    <col min="14600" max="14848" width="9.140625" style="63"/>
    <col min="14849" max="14849" width="6.42578125" style="63" customWidth="1"/>
    <col min="14850" max="14850" width="25.7109375" style="63" customWidth="1"/>
    <col min="14851" max="14851" width="27.28515625" style="63" customWidth="1"/>
    <col min="14852" max="14854" width="25.7109375" style="63" customWidth="1"/>
    <col min="14855" max="14855" width="20.7109375" style="63" customWidth="1"/>
    <col min="14856" max="15104" width="9.140625" style="63"/>
    <col min="15105" max="15105" width="6.42578125" style="63" customWidth="1"/>
    <col min="15106" max="15106" width="25.7109375" style="63" customWidth="1"/>
    <col min="15107" max="15107" width="27.28515625" style="63" customWidth="1"/>
    <col min="15108" max="15110" width="25.7109375" style="63" customWidth="1"/>
    <col min="15111" max="15111" width="20.7109375" style="63" customWidth="1"/>
    <col min="15112" max="15360" width="9.140625" style="63"/>
    <col min="15361" max="15361" width="6.42578125" style="63" customWidth="1"/>
    <col min="15362" max="15362" width="25.7109375" style="63" customWidth="1"/>
    <col min="15363" max="15363" width="27.28515625" style="63" customWidth="1"/>
    <col min="15364" max="15366" width="25.7109375" style="63" customWidth="1"/>
    <col min="15367" max="15367" width="20.7109375" style="63" customWidth="1"/>
    <col min="15368" max="15616" width="9.140625" style="63"/>
    <col min="15617" max="15617" width="6.42578125" style="63" customWidth="1"/>
    <col min="15618" max="15618" width="25.7109375" style="63" customWidth="1"/>
    <col min="15619" max="15619" width="27.28515625" style="63" customWidth="1"/>
    <col min="15620" max="15622" width="25.7109375" style="63" customWidth="1"/>
    <col min="15623" max="15623" width="20.7109375" style="63" customWidth="1"/>
    <col min="15624" max="15872" width="9.140625" style="63"/>
    <col min="15873" max="15873" width="6.42578125" style="63" customWidth="1"/>
    <col min="15874" max="15874" width="25.7109375" style="63" customWidth="1"/>
    <col min="15875" max="15875" width="27.28515625" style="63" customWidth="1"/>
    <col min="15876" max="15878" width="25.7109375" style="63" customWidth="1"/>
    <col min="15879" max="15879" width="20.7109375" style="63" customWidth="1"/>
    <col min="15880" max="16128" width="9.140625" style="63"/>
    <col min="16129" max="16129" width="6.42578125" style="63" customWidth="1"/>
    <col min="16130" max="16130" width="25.7109375" style="63" customWidth="1"/>
    <col min="16131" max="16131" width="27.28515625" style="63" customWidth="1"/>
    <col min="16132" max="16134" width="25.7109375" style="63" customWidth="1"/>
    <col min="16135" max="16135" width="20.7109375" style="63" customWidth="1"/>
    <col min="16136" max="16384" width="9.140625" style="63"/>
  </cols>
  <sheetData>
    <row r="1" spans="1:8" ht="15.75" x14ac:dyDescent="0.25">
      <c r="A1" s="160" t="s">
        <v>932</v>
      </c>
    </row>
    <row r="3" spans="1:8" ht="15.75" x14ac:dyDescent="0.25">
      <c r="A3" s="1188" t="s">
        <v>871</v>
      </c>
      <c r="B3" s="1188"/>
      <c r="C3" s="1188"/>
      <c r="D3" s="1188"/>
      <c r="E3" s="1188"/>
      <c r="F3" s="1188"/>
      <c r="G3" s="83"/>
      <c r="H3" s="402"/>
    </row>
    <row r="4" spans="1:8" ht="15.75" x14ac:dyDescent="0.25">
      <c r="A4" s="426"/>
      <c r="B4" s="426"/>
      <c r="C4" s="427" t="str">
        <f>'1'!$E$5</f>
        <v>KABUPATEN</v>
      </c>
      <c r="D4" s="428" t="str">
        <f>'1'!$F$5</f>
        <v>BELITUNG TIMUR</v>
      </c>
      <c r="E4" s="160"/>
      <c r="F4" s="426"/>
      <c r="G4" s="83"/>
      <c r="H4" s="402"/>
    </row>
    <row r="5" spans="1:8" ht="15.75" x14ac:dyDescent="0.25">
      <c r="C5" s="427" t="str">
        <f>'1'!$E$6</f>
        <v>TAHUN</v>
      </c>
      <c r="D5" s="428">
        <f>'1'!$F$6</f>
        <v>2023</v>
      </c>
      <c r="H5" s="402"/>
    </row>
    <row r="6" spans="1:8" x14ac:dyDescent="0.25">
      <c r="E6" s="83"/>
      <c r="F6" s="83"/>
      <c r="G6" s="83"/>
      <c r="H6" s="402"/>
    </row>
    <row r="7" spans="1:8" ht="15.75" thickBot="1" x14ac:dyDescent="0.3"/>
    <row r="8" spans="1:8" ht="18" customHeight="1" x14ac:dyDescent="0.25">
      <c r="A8" s="1190" t="s">
        <v>2</v>
      </c>
      <c r="B8" s="1190" t="s">
        <v>253</v>
      </c>
      <c r="C8" s="1190" t="s">
        <v>407</v>
      </c>
      <c r="D8" s="1180" t="s">
        <v>872</v>
      </c>
      <c r="E8" s="1442"/>
      <c r="F8" s="1182"/>
    </row>
    <row r="9" spans="1:8" ht="15.75" x14ac:dyDescent="0.25">
      <c r="A9" s="1165"/>
      <c r="B9" s="1165"/>
      <c r="C9" s="1165"/>
      <c r="D9" s="580" t="s">
        <v>255</v>
      </c>
      <c r="E9" s="581" t="s">
        <v>873</v>
      </c>
      <c r="F9" s="585" t="s">
        <v>27</v>
      </c>
    </row>
    <row r="10" spans="1:8" s="747" customFormat="1" ht="12" x14ac:dyDescent="0.25">
      <c r="A10" s="745">
        <v>1</v>
      </c>
      <c r="B10" s="745">
        <v>2</v>
      </c>
      <c r="C10" s="745">
        <v>3</v>
      </c>
      <c r="D10" s="745">
        <v>4</v>
      </c>
      <c r="E10" s="745">
        <v>5</v>
      </c>
      <c r="F10" s="745">
        <v>6</v>
      </c>
    </row>
    <row r="11" spans="1:8" x14ac:dyDescent="0.25">
      <c r="A11" s="725">
        <v>1</v>
      </c>
      <c r="B11" s="93" t="str">
        <f>'9'!B9</f>
        <v>Manggar</v>
      </c>
      <c r="C11" s="93" t="str">
        <f>'9'!C9</f>
        <v>Manggar</v>
      </c>
      <c r="D11" s="153">
        <v>0</v>
      </c>
      <c r="E11" s="153">
        <v>0</v>
      </c>
      <c r="F11" s="863" t="str">
        <f t="shared" ref="F11:F17" si="0">IFERROR(E11/D11*100,"NUL")</f>
        <v>NUL</v>
      </c>
    </row>
    <row r="12" spans="1:8" x14ac:dyDescent="0.25">
      <c r="A12" s="724">
        <v>2</v>
      </c>
      <c r="B12" s="93" t="str">
        <f>'9'!B10</f>
        <v>Damar</v>
      </c>
      <c r="C12" s="93" t="str">
        <f>'9'!C10</f>
        <v>Mengkubang</v>
      </c>
      <c r="D12" s="153">
        <v>0</v>
      </c>
      <c r="E12" s="153">
        <v>0</v>
      </c>
      <c r="F12" s="863" t="str">
        <f t="shared" si="0"/>
        <v>NUL</v>
      </c>
    </row>
    <row r="13" spans="1:8" x14ac:dyDescent="0.25">
      <c r="A13" s="724">
        <v>3</v>
      </c>
      <c r="B13" s="93" t="str">
        <f>'9'!B11</f>
        <v>Kelapa Kampit</v>
      </c>
      <c r="C13" s="93" t="str">
        <f>'9'!C11</f>
        <v>Kelapa Kampit</v>
      </c>
      <c r="D13" s="153">
        <v>0</v>
      </c>
      <c r="E13" s="153">
        <v>0</v>
      </c>
      <c r="F13" s="863" t="str">
        <f t="shared" si="0"/>
        <v>NUL</v>
      </c>
    </row>
    <row r="14" spans="1:8" x14ac:dyDescent="0.25">
      <c r="A14" s="724">
        <v>4</v>
      </c>
      <c r="B14" s="93" t="str">
        <f>'9'!B12</f>
        <v>Gantung</v>
      </c>
      <c r="C14" s="93" t="str">
        <f>'9'!C12</f>
        <v>Gantung</v>
      </c>
      <c r="D14" s="153">
        <v>0</v>
      </c>
      <c r="E14" s="153">
        <v>0</v>
      </c>
      <c r="F14" s="863" t="str">
        <f t="shared" si="0"/>
        <v>NUL</v>
      </c>
    </row>
    <row r="15" spans="1:8" x14ac:dyDescent="0.25">
      <c r="A15" s="724">
        <v>5</v>
      </c>
      <c r="B15" s="93" t="str">
        <f>'9'!B13</f>
        <v>Simpang Renggiang</v>
      </c>
      <c r="C15" s="93" t="str">
        <f>'9'!C13</f>
        <v>Renggiang</v>
      </c>
      <c r="D15" s="153">
        <v>0</v>
      </c>
      <c r="E15" s="153">
        <v>0</v>
      </c>
      <c r="F15" s="863" t="str">
        <f t="shared" si="0"/>
        <v>NUL</v>
      </c>
    </row>
    <row r="16" spans="1:8" x14ac:dyDescent="0.25">
      <c r="A16" s="724">
        <v>6</v>
      </c>
      <c r="B16" s="93" t="str">
        <f>'9'!B14</f>
        <v>Simpang Pesak</v>
      </c>
      <c r="C16" s="93" t="str">
        <f>'9'!C14</f>
        <v>Simpang Pesak</v>
      </c>
      <c r="D16" s="153">
        <v>0</v>
      </c>
      <c r="E16" s="153">
        <v>0</v>
      </c>
      <c r="F16" s="863" t="str">
        <f t="shared" si="0"/>
        <v>NUL</v>
      </c>
    </row>
    <row r="17" spans="1:8" x14ac:dyDescent="0.25">
      <c r="A17" s="724">
        <v>7</v>
      </c>
      <c r="B17" s="93" t="str">
        <f>'9'!B15</f>
        <v>Dendang</v>
      </c>
      <c r="C17" s="93" t="str">
        <f>'9'!C15</f>
        <v>Dendang</v>
      </c>
      <c r="D17" s="153">
        <v>0</v>
      </c>
      <c r="E17" s="153">
        <v>0</v>
      </c>
      <c r="F17" s="863" t="str">
        <f t="shared" si="0"/>
        <v>NUL</v>
      </c>
    </row>
    <row r="18" spans="1:8" x14ac:dyDescent="0.25">
      <c r="A18" s="66"/>
      <c r="B18" s="66"/>
      <c r="C18" s="66"/>
      <c r="D18" s="156"/>
      <c r="E18" s="156"/>
      <c r="F18" s="863"/>
    </row>
    <row r="19" spans="1:8" ht="18.75" customHeight="1" thickBot="1" x14ac:dyDescent="0.3">
      <c r="A19" s="406" t="s">
        <v>476</v>
      </c>
      <c r="B19" s="407"/>
      <c r="C19" s="408"/>
      <c r="D19" s="358">
        <f>SUM(D11:D18)</f>
        <v>0</v>
      </c>
      <c r="E19" s="358">
        <f>SUM(E11:E18)</f>
        <v>0</v>
      </c>
      <c r="F19" s="864" t="str">
        <f>IFERROR(E19/D19*100,"NUL")</f>
        <v>NUL</v>
      </c>
      <c r="G19" s="402"/>
    </row>
    <row r="20" spans="1:8" x14ac:dyDescent="0.25">
      <c r="D20" s="402"/>
      <c r="E20" s="402"/>
      <c r="F20" s="402"/>
      <c r="G20" s="402"/>
      <c r="H20" s="402"/>
    </row>
    <row r="21" spans="1:8" x14ac:dyDescent="0.25">
      <c r="A21" s="544" t="s">
        <v>874</v>
      </c>
    </row>
  </sheetData>
  <mergeCells count="5">
    <mergeCell ref="A3:F3"/>
    <mergeCell ref="A8:A9"/>
    <mergeCell ref="B8:B9"/>
    <mergeCell ref="C8:C9"/>
    <mergeCell ref="D8:F8"/>
  </mergeCells>
  <printOptions horizontalCentered="1"/>
  <pageMargins left="1.57" right="0.9055118110236221" top="1.1417322834645669" bottom="0.9055118110236221" header="0" footer="0"/>
  <pageSetup paperSize="9" scale="87" orientation="landscape" horizontalDpi="300" verticalDpi="300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rgb="FF92D050"/>
    <pageSetUpPr fitToPage="1"/>
  </sheetPr>
  <dimension ref="A1:AH16"/>
  <sheetViews>
    <sheetView zoomScaleNormal="100" workbookViewId="0">
      <selection activeCell="A30" sqref="A30"/>
    </sheetView>
  </sheetViews>
  <sheetFormatPr defaultColWidth="9.140625" defaultRowHeight="15" x14ac:dyDescent="0.25"/>
  <cols>
    <col min="1" max="1" width="5.7109375" style="63" customWidth="1"/>
    <col min="2" max="2" width="20.5703125" style="63" customWidth="1"/>
    <col min="3" max="3" width="11" style="63" customWidth="1"/>
    <col min="4" max="4" width="13.28515625" style="63" customWidth="1"/>
    <col min="5" max="5" width="14.28515625" style="63" customWidth="1"/>
    <col min="6" max="6" width="12.85546875" style="63" customWidth="1"/>
    <col min="7" max="7" width="11.28515625" style="63" customWidth="1"/>
    <col min="8" max="10" width="8.7109375" style="63" customWidth="1"/>
    <col min="11" max="22" width="6.5703125" style="63" customWidth="1"/>
    <col min="23" max="28" width="7.7109375" style="63" customWidth="1"/>
    <col min="29" max="34" width="9.7109375" style="63" customWidth="1"/>
    <col min="35" max="35" width="9.140625" style="63"/>
    <col min="36" max="36" width="12" style="63" bestFit="1" customWidth="1"/>
    <col min="37" max="256" width="9.140625" style="63"/>
    <col min="257" max="257" width="5.7109375" style="63" customWidth="1"/>
    <col min="258" max="258" width="20.5703125" style="63" customWidth="1"/>
    <col min="259" max="259" width="9.7109375" style="63" customWidth="1"/>
    <col min="260" max="260" width="10.7109375" style="63" customWidth="1"/>
    <col min="261" max="263" width="10.42578125" style="63" customWidth="1"/>
    <col min="264" max="266" width="8.7109375" style="63" customWidth="1"/>
    <col min="267" max="278" width="5.7109375" style="63" customWidth="1"/>
    <col min="279" max="284" width="7.7109375" style="63" customWidth="1"/>
    <col min="285" max="290" width="9.7109375" style="63" customWidth="1"/>
    <col min="291" max="291" width="9.140625" style="63"/>
    <col min="292" max="292" width="12" style="63" bestFit="1" customWidth="1"/>
    <col min="293" max="512" width="9.140625" style="63"/>
    <col min="513" max="513" width="5.7109375" style="63" customWidth="1"/>
    <col min="514" max="514" width="20.5703125" style="63" customWidth="1"/>
    <col min="515" max="515" width="9.7109375" style="63" customWidth="1"/>
    <col min="516" max="516" width="10.7109375" style="63" customWidth="1"/>
    <col min="517" max="519" width="10.42578125" style="63" customWidth="1"/>
    <col min="520" max="522" width="8.7109375" style="63" customWidth="1"/>
    <col min="523" max="534" width="5.7109375" style="63" customWidth="1"/>
    <col min="535" max="540" width="7.7109375" style="63" customWidth="1"/>
    <col min="541" max="546" width="9.7109375" style="63" customWidth="1"/>
    <col min="547" max="547" width="9.140625" style="63"/>
    <col min="548" max="548" width="12" style="63" bestFit="1" customWidth="1"/>
    <col min="549" max="768" width="9.140625" style="63"/>
    <col min="769" max="769" width="5.7109375" style="63" customWidth="1"/>
    <col min="770" max="770" width="20.5703125" style="63" customWidth="1"/>
    <col min="771" max="771" width="9.7109375" style="63" customWidth="1"/>
    <col min="772" max="772" width="10.7109375" style="63" customWidth="1"/>
    <col min="773" max="775" width="10.42578125" style="63" customWidth="1"/>
    <col min="776" max="778" width="8.7109375" style="63" customWidth="1"/>
    <col min="779" max="790" width="5.7109375" style="63" customWidth="1"/>
    <col min="791" max="796" width="7.7109375" style="63" customWidth="1"/>
    <col min="797" max="802" width="9.7109375" style="63" customWidth="1"/>
    <col min="803" max="803" width="9.140625" style="63"/>
    <col min="804" max="804" width="12" style="63" bestFit="1" customWidth="1"/>
    <col min="805" max="1024" width="9.140625" style="63"/>
    <col min="1025" max="1025" width="5.7109375" style="63" customWidth="1"/>
    <col min="1026" max="1026" width="20.5703125" style="63" customWidth="1"/>
    <col min="1027" max="1027" width="9.7109375" style="63" customWidth="1"/>
    <col min="1028" max="1028" width="10.7109375" style="63" customWidth="1"/>
    <col min="1029" max="1031" width="10.42578125" style="63" customWidth="1"/>
    <col min="1032" max="1034" width="8.7109375" style="63" customWidth="1"/>
    <col min="1035" max="1046" width="5.7109375" style="63" customWidth="1"/>
    <col min="1047" max="1052" width="7.7109375" style="63" customWidth="1"/>
    <col min="1053" max="1058" width="9.7109375" style="63" customWidth="1"/>
    <col min="1059" max="1059" width="9.140625" style="63"/>
    <col min="1060" max="1060" width="12" style="63" bestFit="1" customWidth="1"/>
    <col min="1061" max="1280" width="9.140625" style="63"/>
    <col min="1281" max="1281" width="5.7109375" style="63" customWidth="1"/>
    <col min="1282" max="1282" width="20.5703125" style="63" customWidth="1"/>
    <col min="1283" max="1283" width="9.7109375" style="63" customWidth="1"/>
    <col min="1284" max="1284" width="10.7109375" style="63" customWidth="1"/>
    <col min="1285" max="1287" width="10.42578125" style="63" customWidth="1"/>
    <col min="1288" max="1290" width="8.7109375" style="63" customWidth="1"/>
    <col min="1291" max="1302" width="5.7109375" style="63" customWidth="1"/>
    <col min="1303" max="1308" width="7.7109375" style="63" customWidth="1"/>
    <col min="1309" max="1314" width="9.7109375" style="63" customWidth="1"/>
    <col min="1315" max="1315" width="9.140625" style="63"/>
    <col min="1316" max="1316" width="12" style="63" bestFit="1" customWidth="1"/>
    <col min="1317" max="1536" width="9.140625" style="63"/>
    <col min="1537" max="1537" width="5.7109375" style="63" customWidth="1"/>
    <col min="1538" max="1538" width="20.5703125" style="63" customWidth="1"/>
    <col min="1539" max="1539" width="9.7109375" style="63" customWidth="1"/>
    <col min="1540" max="1540" width="10.7109375" style="63" customWidth="1"/>
    <col min="1541" max="1543" width="10.42578125" style="63" customWidth="1"/>
    <col min="1544" max="1546" width="8.7109375" style="63" customWidth="1"/>
    <col min="1547" max="1558" width="5.7109375" style="63" customWidth="1"/>
    <col min="1559" max="1564" width="7.7109375" style="63" customWidth="1"/>
    <col min="1565" max="1570" width="9.7109375" style="63" customWidth="1"/>
    <col min="1571" max="1571" width="9.140625" style="63"/>
    <col min="1572" max="1572" width="12" style="63" bestFit="1" customWidth="1"/>
    <col min="1573" max="1792" width="9.140625" style="63"/>
    <col min="1793" max="1793" width="5.7109375" style="63" customWidth="1"/>
    <col min="1794" max="1794" width="20.5703125" style="63" customWidth="1"/>
    <col min="1795" max="1795" width="9.7109375" style="63" customWidth="1"/>
    <col min="1796" max="1796" width="10.7109375" style="63" customWidth="1"/>
    <col min="1797" max="1799" width="10.42578125" style="63" customWidth="1"/>
    <col min="1800" max="1802" width="8.7109375" style="63" customWidth="1"/>
    <col min="1803" max="1814" width="5.7109375" style="63" customWidth="1"/>
    <col min="1815" max="1820" width="7.7109375" style="63" customWidth="1"/>
    <col min="1821" max="1826" width="9.7109375" style="63" customWidth="1"/>
    <col min="1827" max="1827" width="9.140625" style="63"/>
    <col min="1828" max="1828" width="12" style="63" bestFit="1" customWidth="1"/>
    <col min="1829" max="2048" width="9.140625" style="63"/>
    <col min="2049" max="2049" width="5.7109375" style="63" customWidth="1"/>
    <col min="2050" max="2050" width="20.5703125" style="63" customWidth="1"/>
    <col min="2051" max="2051" width="9.7109375" style="63" customWidth="1"/>
    <col min="2052" max="2052" width="10.7109375" style="63" customWidth="1"/>
    <col min="2053" max="2055" width="10.42578125" style="63" customWidth="1"/>
    <col min="2056" max="2058" width="8.7109375" style="63" customWidth="1"/>
    <col min="2059" max="2070" width="5.7109375" style="63" customWidth="1"/>
    <col min="2071" max="2076" width="7.7109375" style="63" customWidth="1"/>
    <col min="2077" max="2082" width="9.7109375" style="63" customWidth="1"/>
    <col min="2083" max="2083" width="9.140625" style="63"/>
    <col min="2084" max="2084" width="12" style="63" bestFit="1" customWidth="1"/>
    <col min="2085" max="2304" width="9.140625" style="63"/>
    <col min="2305" max="2305" width="5.7109375" style="63" customWidth="1"/>
    <col min="2306" max="2306" width="20.5703125" style="63" customWidth="1"/>
    <col min="2307" max="2307" width="9.7109375" style="63" customWidth="1"/>
    <col min="2308" max="2308" width="10.7109375" style="63" customWidth="1"/>
    <col min="2309" max="2311" width="10.42578125" style="63" customWidth="1"/>
    <col min="2312" max="2314" width="8.7109375" style="63" customWidth="1"/>
    <col min="2315" max="2326" width="5.7109375" style="63" customWidth="1"/>
    <col min="2327" max="2332" width="7.7109375" style="63" customWidth="1"/>
    <col min="2333" max="2338" width="9.7109375" style="63" customWidth="1"/>
    <col min="2339" max="2339" width="9.140625" style="63"/>
    <col min="2340" max="2340" width="12" style="63" bestFit="1" customWidth="1"/>
    <col min="2341" max="2560" width="9.140625" style="63"/>
    <col min="2561" max="2561" width="5.7109375" style="63" customWidth="1"/>
    <col min="2562" max="2562" width="20.5703125" style="63" customWidth="1"/>
    <col min="2563" max="2563" width="9.7109375" style="63" customWidth="1"/>
    <col min="2564" max="2564" width="10.7109375" style="63" customWidth="1"/>
    <col min="2565" max="2567" width="10.42578125" style="63" customWidth="1"/>
    <col min="2568" max="2570" width="8.7109375" style="63" customWidth="1"/>
    <col min="2571" max="2582" width="5.7109375" style="63" customWidth="1"/>
    <col min="2583" max="2588" width="7.7109375" style="63" customWidth="1"/>
    <col min="2589" max="2594" width="9.7109375" style="63" customWidth="1"/>
    <col min="2595" max="2595" width="9.140625" style="63"/>
    <col min="2596" max="2596" width="12" style="63" bestFit="1" customWidth="1"/>
    <col min="2597" max="2816" width="9.140625" style="63"/>
    <col min="2817" max="2817" width="5.7109375" style="63" customWidth="1"/>
    <col min="2818" max="2818" width="20.5703125" style="63" customWidth="1"/>
    <col min="2819" max="2819" width="9.7109375" style="63" customWidth="1"/>
    <col min="2820" max="2820" width="10.7109375" style="63" customWidth="1"/>
    <col min="2821" max="2823" width="10.42578125" style="63" customWidth="1"/>
    <col min="2824" max="2826" width="8.7109375" style="63" customWidth="1"/>
    <col min="2827" max="2838" width="5.7109375" style="63" customWidth="1"/>
    <col min="2839" max="2844" width="7.7109375" style="63" customWidth="1"/>
    <col min="2845" max="2850" width="9.7109375" style="63" customWidth="1"/>
    <col min="2851" max="2851" width="9.140625" style="63"/>
    <col min="2852" max="2852" width="12" style="63" bestFit="1" customWidth="1"/>
    <col min="2853" max="3072" width="9.140625" style="63"/>
    <col min="3073" max="3073" width="5.7109375" style="63" customWidth="1"/>
    <col min="3074" max="3074" width="20.5703125" style="63" customWidth="1"/>
    <col min="3075" max="3075" width="9.7109375" style="63" customWidth="1"/>
    <col min="3076" max="3076" width="10.7109375" style="63" customWidth="1"/>
    <col min="3077" max="3079" width="10.42578125" style="63" customWidth="1"/>
    <col min="3080" max="3082" width="8.7109375" style="63" customWidth="1"/>
    <col min="3083" max="3094" width="5.7109375" style="63" customWidth="1"/>
    <col min="3095" max="3100" width="7.7109375" style="63" customWidth="1"/>
    <col min="3101" max="3106" width="9.7109375" style="63" customWidth="1"/>
    <col min="3107" max="3107" width="9.140625" style="63"/>
    <col min="3108" max="3108" width="12" style="63" bestFit="1" customWidth="1"/>
    <col min="3109" max="3328" width="9.140625" style="63"/>
    <col min="3329" max="3329" width="5.7109375" style="63" customWidth="1"/>
    <col min="3330" max="3330" width="20.5703125" style="63" customWidth="1"/>
    <col min="3331" max="3331" width="9.7109375" style="63" customWidth="1"/>
    <col min="3332" max="3332" width="10.7109375" style="63" customWidth="1"/>
    <col min="3333" max="3335" width="10.42578125" style="63" customWidth="1"/>
    <col min="3336" max="3338" width="8.7109375" style="63" customWidth="1"/>
    <col min="3339" max="3350" width="5.7109375" style="63" customWidth="1"/>
    <col min="3351" max="3356" width="7.7109375" style="63" customWidth="1"/>
    <col min="3357" max="3362" width="9.7109375" style="63" customWidth="1"/>
    <col min="3363" max="3363" width="9.140625" style="63"/>
    <col min="3364" max="3364" width="12" style="63" bestFit="1" customWidth="1"/>
    <col min="3365" max="3584" width="9.140625" style="63"/>
    <col min="3585" max="3585" width="5.7109375" style="63" customWidth="1"/>
    <col min="3586" max="3586" width="20.5703125" style="63" customWidth="1"/>
    <col min="3587" max="3587" width="9.7109375" style="63" customWidth="1"/>
    <col min="3588" max="3588" width="10.7109375" style="63" customWidth="1"/>
    <col min="3589" max="3591" width="10.42578125" style="63" customWidth="1"/>
    <col min="3592" max="3594" width="8.7109375" style="63" customWidth="1"/>
    <col min="3595" max="3606" width="5.7109375" style="63" customWidth="1"/>
    <col min="3607" max="3612" width="7.7109375" style="63" customWidth="1"/>
    <col min="3613" max="3618" width="9.7109375" style="63" customWidth="1"/>
    <col min="3619" max="3619" width="9.140625" style="63"/>
    <col min="3620" max="3620" width="12" style="63" bestFit="1" customWidth="1"/>
    <col min="3621" max="3840" width="9.140625" style="63"/>
    <col min="3841" max="3841" width="5.7109375" style="63" customWidth="1"/>
    <col min="3842" max="3842" width="20.5703125" style="63" customWidth="1"/>
    <col min="3843" max="3843" width="9.7109375" style="63" customWidth="1"/>
    <col min="3844" max="3844" width="10.7109375" style="63" customWidth="1"/>
    <col min="3845" max="3847" width="10.42578125" style="63" customWidth="1"/>
    <col min="3848" max="3850" width="8.7109375" style="63" customWidth="1"/>
    <col min="3851" max="3862" width="5.7109375" style="63" customWidth="1"/>
    <col min="3863" max="3868" width="7.7109375" style="63" customWidth="1"/>
    <col min="3869" max="3874" width="9.7109375" style="63" customWidth="1"/>
    <col min="3875" max="3875" width="9.140625" style="63"/>
    <col min="3876" max="3876" width="12" style="63" bestFit="1" customWidth="1"/>
    <col min="3877" max="4096" width="9.140625" style="63"/>
    <col min="4097" max="4097" width="5.7109375" style="63" customWidth="1"/>
    <col min="4098" max="4098" width="20.5703125" style="63" customWidth="1"/>
    <col min="4099" max="4099" width="9.7109375" style="63" customWidth="1"/>
    <col min="4100" max="4100" width="10.7109375" style="63" customWidth="1"/>
    <col min="4101" max="4103" width="10.42578125" style="63" customWidth="1"/>
    <col min="4104" max="4106" width="8.7109375" style="63" customWidth="1"/>
    <col min="4107" max="4118" width="5.7109375" style="63" customWidth="1"/>
    <col min="4119" max="4124" width="7.7109375" style="63" customWidth="1"/>
    <col min="4125" max="4130" width="9.7109375" style="63" customWidth="1"/>
    <col min="4131" max="4131" width="9.140625" style="63"/>
    <col min="4132" max="4132" width="12" style="63" bestFit="1" customWidth="1"/>
    <col min="4133" max="4352" width="9.140625" style="63"/>
    <col min="4353" max="4353" width="5.7109375" style="63" customWidth="1"/>
    <col min="4354" max="4354" width="20.5703125" style="63" customWidth="1"/>
    <col min="4355" max="4355" width="9.7109375" style="63" customWidth="1"/>
    <col min="4356" max="4356" width="10.7109375" style="63" customWidth="1"/>
    <col min="4357" max="4359" width="10.42578125" style="63" customWidth="1"/>
    <col min="4360" max="4362" width="8.7109375" style="63" customWidth="1"/>
    <col min="4363" max="4374" width="5.7109375" style="63" customWidth="1"/>
    <col min="4375" max="4380" width="7.7109375" style="63" customWidth="1"/>
    <col min="4381" max="4386" width="9.7109375" style="63" customWidth="1"/>
    <col min="4387" max="4387" width="9.140625" style="63"/>
    <col min="4388" max="4388" width="12" style="63" bestFit="1" customWidth="1"/>
    <col min="4389" max="4608" width="9.140625" style="63"/>
    <col min="4609" max="4609" width="5.7109375" style="63" customWidth="1"/>
    <col min="4610" max="4610" width="20.5703125" style="63" customWidth="1"/>
    <col min="4611" max="4611" width="9.7109375" style="63" customWidth="1"/>
    <col min="4612" max="4612" width="10.7109375" style="63" customWidth="1"/>
    <col min="4613" max="4615" width="10.42578125" style="63" customWidth="1"/>
    <col min="4616" max="4618" width="8.7109375" style="63" customWidth="1"/>
    <col min="4619" max="4630" width="5.7109375" style="63" customWidth="1"/>
    <col min="4631" max="4636" width="7.7109375" style="63" customWidth="1"/>
    <col min="4637" max="4642" width="9.7109375" style="63" customWidth="1"/>
    <col min="4643" max="4643" width="9.140625" style="63"/>
    <col min="4644" max="4644" width="12" style="63" bestFit="1" customWidth="1"/>
    <col min="4645" max="4864" width="9.140625" style="63"/>
    <col min="4865" max="4865" width="5.7109375" style="63" customWidth="1"/>
    <col min="4866" max="4866" width="20.5703125" style="63" customWidth="1"/>
    <col min="4867" max="4867" width="9.7109375" style="63" customWidth="1"/>
    <col min="4868" max="4868" width="10.7109375" style="63" customWidth="1"/>
    <col min="4869" max="4871" width="10.42578125" style="63" customWidth="1"/>
    <col min="4872" max="4874" width="8.7109375" style="63" customWidth="1"/>
    <col min="4875" max="4886" width="5.7109375" style="63" customWidth="1"/>
    <col min="4887" max="4892" width="7.7109375" style="63" customWidth="1"/>
    <col min="4893" max="4898" width="9.7109375" style="63" customWidth="1"/>
    <col min="4899" max="4899" width="9.140625" style="63"/>
    <col min="4900" max="4900" width="12" style="63" bestFit="1" customWidth="1"/>
    <col min="4901" max="5120" width="9.140625" style="63"/>
    <col min="5121" max="5121" width="5.7109375" style="63" customWidth="1"/>
    <col min="5122" max="5122" width="20.5703125" style="63" customWidth="1"/>
    <col min="5123" max="5123" width="9.7109375" style="63" customWidth="1"/>
    <col min="5124" max="5124" width="10.7109375" style="63" customWidth="1"/>
    <col min="5125" max="5127" width="10.42578125" style="63" customWidth="1"/>
    <col min="5128" max="5130" width="8.7109375" style="63" customWidth="1"/>
    <col min="5131" max="5142" width="5.7109375" style="63" customWidth="1"/>
    <col min="5143" max="5148" width="7.7109375" style="63" customWidth="1"/>
    <col min="5149" max="5154" width="9.7109375" style="63" customWidth="1"/>
    <col min="5155" max="5155" width="9.140625" style="63"/>
    <col min="5156" max="5156" width="12" style="63" bestFit="1" customWidth="1"/>
    <col min="5157" max="5376" width="9.140625" style="63"/>
    <col min="5377" max="5377" width="5.7109375" style="63" customWidth="1"/>
    <col min="5378" max="5378" width="20.5703125" style="63" customWidth="1"/>
    <col min="5379" max="5379" width="9.7109375" style="63" customWidth="1"/>
    <col min="5380" max="5380" width="10.7109375" style="63" customWidth="1"/>
    <col min="5381" max="5383" width="10.42578125" style="63" customWidth="1"/>
    <col min="5384" max="5386" width="8.7109375" style="63" customWidth="1"/>
    <col min="5387" max="5398" width="5.7109375" style="63" customWidth="1"/>
    <col min="5399" max="5404" width="7.7109375" style="63" customWidth="1"/>
    <col min="5405" max="5410" width="9.7109375" style="63" customWidth="1"/>
    <col min="5411" max="5411" width="9.140625" style="63"/>
    <col min="5412" max="5412" width="12" style="63" bestFit="1" customWidth="1"/>
    <col min="5413" max="5632" width="9.140625" style="63"/>
    <col min="5633" max="5633" width="5.7109375" style="63" customWidth="1"/>
    <col min="5634" max="5634" width="20.5703125" style="63" customWidth="1"/>
    <col min="5635" max="5635" width="9.7109375" style="63" customWidth="1"/>
    <col min="5636" max="5636" width="10.7109375" style="63" customWidth="1"/>
    <col min="5637" max="5639" width="10.42578125" style="63" customWidth="1"/>
    <col min="5640" max="5642" width="8.7109375" style="63" customWidth="1"/>
    <col min="5643" max="5654" width="5.7109375" style="63" customWidth="1"/>
    <col min="5655" max="5660" width="7.7109375" style="63" customWidth="1"/>
    <col min="5661" max="5666" width="9.7109375" style="63" customWidth="1"/>
    <col min="5667" max="5667" width="9.140625" style="63"/>
    <col min="5668" max="5668" width="12" style="63" bestFit="1" customWidth="1"/>
    <col min="5669" max="5888" width="9.140625" style="63"/>
    <col min="5889" max="5889" width="5.7109375" style="63" customWidth="1"/>
    <col min="5890" max="5890" width="20.5703125" style="63" customWidth="1"/>
    <col min="5891" max="5891" width="9.7109375" style="63" customWidth="1"/>
    <col min="5892" max="5892" width="10.7109375" style="63" customWidth="1"/>
    <col min="5893" max="5895" width="10.42578125" style="63" customWidth="1"/>
    <col min="5896" max="5898" width="8.7109375" style="63" customWidth="1"/>
    <col min="5899" max="5910" width="5.7109375" style="63" customWidth="1"/>
    <col min="5911" max="5916" width="7.7109375" style="63" customWidth="1"/>
    <col min="5917" max="5922" width="9.7109375" style="63" customWidth="1"/>
    <col min="5923" max="5923" width="9.140625" style="63"/>
    <col min="5924" max="5924" width="12" style="63" bestFit="1" customWidth="1"/>
    <col min="5925" max="6144" width="9.140625" style="63"/>
    <col min="6145" max="6145" width="5.7109375" style="63" customWidth="1"/>
    <col min="6146" max="6146" width="20.5703125" style="63" customWidth="1"/>
    <col min="6147" max="6147" width="9.7109375" style="63" customWidth="1"/>
    <col min="6148" max="6148" width="10.7109375" style="63" customWidth="1"/>
    <col min="6149" max="6151" width="10.42578125" style="63" customWidth="1"/>
    <col min="6152" max="6154" width="8.7109375" style="63" customWidth="1"/>
    <col min="6155" max="6166" width="5.7109375" style="63" customWidth="1"/>
    <col min="6167" max="6172" width="7.7109375" style="63" customWidth="1"/>
    <col min="6173" max="6178" width="9.7109375" style="63" customWidth="1"/>
    <col min="6179" max="6179" width="9.140625" style="63"/>
    <col min="6180" max="6180" width="12" style="63" bestFit="1" customWidth="1"/>
    <col min="6181" max="6400" width="9.140625" style="63"/>
    <col min="6401" max="6401" width="5.7109375" style="63" customWidth="1"/>
    <col min="6402" max="6402" width="20.5703125" style="63" customWidth="1"/>
    <col min="6403" max="6403" width="9.7109375" style="63" customWidth="1"/>
    <col min="6404" max="6404" width="10.7109375" style="63" customWidth="1"/>
    <col min="6405" max="6407" width="10.42578125" style="63" customWidth="1"/>
    <col min="6408" max="6410" width="8.7109375" style="63" customWidth="1"/>
    <col min="6411" max="6422" width="5.7109375" style="63" customWidth="1"/>
    <col min="6423" max="6428" width="7.7109375" style="63" customWidth="1"/>
    <col min="6429" max="6434" width="9.7109375" style="63" customWidth="1"/>
    <col min="6435" max="6435" width="9.140625" style="63"/>
    <col min="6436" max="6436" width="12" style="63" bestFit="1" customWidth="1"/>
    <col min="6437" max="6656" width="9.140625" style="63"/>
    <col min="6657" max="6657" width="5.7109375" style="63" customWidth="1"/>
    <col min="6658" max="6658" width="20.5703125" style="63" customWidth="1"/>
    <col min="6659" max="6659" width="9.7109375" style="63" customWidth="1"/>
    <col min="6660" max="6660" width="10.7109375" style="63" customWidth="1"/>
    <col min="6661" max="6663" width="10.42578125" style="63" customWidth="1"/>
    <col min="6664" max="6666" width="8.7109375" style="63" customWidth="1"/>
    <col min="6667" max="6678" width="5.7109375" style="63" customWidth="1"/>
    <col min="6679" max="6684" width="7.7109375" style="63" customWidth="1"/>
    <col min="6685" max="6690" width="9.7109375" style="63" customWidth="1"/>
    <col min="6691" max="6691" width="9.140625" style="63"/>
    <col min="6692" max="6692" width="12" style="63" bestFit="1" customWidth="1"/>
    <col min="6693" max="6912" width="9.140625" style="63"/>
    <col min="6913" max="6913" width="5.7109375" style="63" customWidth="1"/>
    <col min="6914" max="6914" width="20.5703125" style="63" customWidth="1"/>
    <col min="6915" max="6915" width="9.7109375" style="63" customWidth="1"/>
    <col min="6916" max="6916" width="10.7109375" style="63" customWidth="1"/>
    <col min="6917" max="6919" width="10.42578125" style="63" customWidth="1"/>
    <col min="6920" max="6922" width="8.7109375" style="63" customWidth="1"/>
    <col min="6923" max="6934" width="5.7109375" style="63" customWidth="1"/>
    <col min="6935" max="6940" width="7.7109375" style="63" customWidth="1"/>
    <col min="6941" max="6946" width="9.7109375" style="63" customWidth="1"/>
    <col min="6947" max="6947" width="9.140625" style="63"/>
    <col min="6948" max="6948" width="12" style="63" bestFit="1" customWidth="1"/>
    <col min="6949" max="7168" width="9.140625" style="63"/>
    <col min="7169" max="7169" width="5.7109375" style="63" customWidth="1"/>
    <col min="7170" max="7170" width="20.5703125" style="63" customWidth="1"/>
    <col min="7171" max="7171" width="9.7109375" style="63" customWidth="1"/>
    <col min="7172" max="7172" width="10.7109375" style="63" customWidth="1"/>
    <col min="7173" max="7175" width="10.42578125" style="63" customWidth="1"/>
    <col min="7176" max="7178" width="8.7109375" style="63" customWidth="1"/>
    <col min="7179" max="7190" width="5.7109375" style="63" customWidth="1"/>
    <col min="7191" max="7196" width="7.7109375" style="63" customWidth="1"/>
    <col min="7197" max="7202" width="9.7109375" style="63" customWidth="1"/>
    <col min="7203" max="7203" width="9.140625" style="63"/>
    <col min="7204" max="7204" width="12" style="63" bestFit="1" customWidth="1"/>
    <col min="7205" max="7424" width="9.140625" style="63"/>
    <col min="7425" max="7425" width="5.7109375" style="63" customWidth="1"/>
    <col min="7426" max="7426" width="20.5703125" style="63" customWidth="1"/>
    <col min="7427" max="7427" width="9.7109375" style="63" customWidth="1"/>
    <col min="7428" max="7428" width="10.7109375" style="63" customWidth="1"/>
    <col min="7429" max="7431" width="10.42578125" style="63" customWidth="1"/>
    <col min="7432" max="7434" width="8.7109375" style="63" customWidth="1"/>
    <col min="7435" max="7446" width="5.7109375" style="63" customWidth="1"/>
    <col min="7447" max="7452" width="7.7109375" style="63" customWidth="1"/>
    <col min="7453" max="7458" width="9.7109375" style="63" customWidth="1"/>
    <col min="7459" max="7459" width="9.140625" style="63"/>
    <col min="7460" max="7460" width="12" style="63" bestFit="1" customWidth="1"/>
    <col min="7461" max="7680" width="9.140625" style="63"/>
    <col min="7681" max="7681" width="5.7109375" style="63" customWidth="1"/>
    <col min="7682" max="7682" width="20.5703125" style="63" customWidth="1"/>
    <col min="7683" max="7683" width="9.7109375" style="63" customWidth="1"/>
    <col min="7684" max="7684" width="10.7109375" style="63" customWidth="1"/>
    <col min="7685" max="7687" width="10.42578125" style="63" customWidth="1"/>
    <col min="7688" max="7690" width="8.7109375" style="63" customWidth="1"/>
    <col min="7691" max="7702" width="5.7109375" style="63" customWidth="1"/>
    <col min="7703" max="7708" width="7.7109375" style="63" customWidth="1"/>
    <col min="7709" max="7714" width="9.7109375" style="63" customWidth="1"/>
    <col min="7715" max="7715" width="9.140625" style="63"/>
    <col min="7716" max="7716" width="12" style="63" bestFit="1" customWidth="1"/>
    <col min="7717" max="7936" width="9.140625" style="63"/>
    <col min="7937" max="7937" width="5.7109375" style="63" customWidth="1"/>
    <col min="7938" max="7938" width="20.5703125" style="63" customWidth="1"/>
    <col min="7939" max="7939" width="9.7109375" style="63" customWidth="1"/>
    <col min="7940" max="7940" width="10.7109375" style="63" customWidth="1"/>
    <col min="7941" max="7943" width="10.42578125" style="63" customWidth="1"/>
    <col min="7944" max="7946" width="8.7109375" style="63" customWidth="1"/>
    <col min="7947" max="7958" width="5.7109375" style="63" customWidth="1"/>
    <col min="7959" max="7964" width="7.7109375" style="63" customWidth="1"/>
    <col min="7965" max="7970" width="9.7109375" style="63" customWidth="1"/>
    <col min="7971" max="7971" width="9.140625" style="63"/>
    <col min="7972" max="7972" width="12" style="63" bestFit="1" customWidth="1"/>
    <col min="7973" max="8192" width="9.140625" style="63"/>
    <col min="8193" max="8193" width="5.7109375" style="63" customWidth="1"/>
    <col min="8194" max="8194" width="20.5703125" style="63" customWidth="1"/>
    <col min="8195" max="8195" width="9.7109375" style="63" customWidth="1"/>
    <col min="8196" max="8196" width="10.7109375" style="63" customWidth="1"/>
    <col min="8197" max="8199" width="10.42578125" style="63" customWidth="1"/>
    <col min="8200" max="8202" width="8.7109375" style="63" customWidth="1"/>
    <col min="8203" max="8214" width="5.7109375" style="63" customWidth="1"/>
    <col min="8215" max="8220" width="7.7109375" style="63" customWidth="1"/>
    <col min="8221" max="8226" width="9.7109375" style="63" customWidth="1"/>
    <col min="8227" max="8227" width="9.140625" style="63"/>
    <col min="8228" max="8228" width="12" style="63" bestFit="1" customWidth="1"/>
    <col min="8229" max="8448" width="9.140625" style="63"/>
    <col min="8449" max="8449" width="5.7109375" style="63" customWidth="1"/>
    <col min="8450" max="8450" width="20.5703125" style="63" customWidth="1"/>
    <col min="8451" max="8451" width="9.7109375" style="63" customWidth="1"/>
    <col min="8452" max="8452" width="10.7109375" style="63" customWidth="1"/>
    <col min="8453" max="8455" width="10.42578125" style="63" customWidth="1"/>
    <col min="8456" max="8458" width="8.7109375" style="63" customWidth="1"/>
    <col min="8459" max="8470" width="5.7109375" style="63" customWidth="1"/>
    <col min="8471" max="8476" width="7.7109375" style="63" customWidth="1"/>
    <col min="8477" max="8482" width="9.7109375" style="63" customWidth="1"/>
    <col min="8483" max="8483" width="9.140625" style="63"/>
    <col min="8484" max="8484" width="12" style="63" bestFit="1" customWidth="1"/>
    <col min="8485" max="8704" width="9.140625" style="63"/>
    <col min="8705" max="8705" width="5.7109375" style="63" customWidth="1"/>
    <col min="8706" max="8706" width="20.5703125" style="63" customWidth="1"/>
    <col min="8707" max="8707" width="9.7109375" style="63" customWidth="1"/>
    <col min="8708" max="8708" width="10.7109375" style="63" customWidth="1"/>
    <col min="8709" max="8711" width="10.42578125" style="63" customWidth="1"/>
    <col min="8712" max="8714" width="8.7109375" style="63" customWidth="1"/>
    <col min="8715" max="8726" width="5.7109375" style="63" customWidth="1"/>
    <col min="8727" max="8732" width="7.7109375" style="63" customWidth="1"/>
    <col min="8733" max="8738" width="9.7109375" style="63" customWidth="1"/>
    <col min="8739" max="8739" width="9.140625" style="63"/>
    <col min="8740" max="8740" width="12" style="63" bestFit="1" customWidth="1"/>
    <col min="8741" max="8960" width="9.140625" style="63"/>
    <col min="8961" max="8961" width="5.7109375" style="63" customWidth="1"/>
    <col min="8962" max="8962" width="20.5703125" style="63" customWidth="1"/>
    <col min="8963" max="8963" width="9.7109375" style="63" customWidth="1"/>
    <col min="8964" max="8964" width="10.7109375" style="63" customWidth="1"/>
    <col min="8965" max="8967" width="10.42578125" style="63" customWidth="1"/>
    <col min="8968" max="8970" width="8.7109375" style="63" customWidth="1"/>
    <col min="8971" max="8982" width="5.7109375" style="63" customWidth="1"/>
    <col min="8983" max="8988" width="7.7109375" style="63" customWidth="1"/>
    <col min="8989" max="8994" width="9.7109375" style="63" customWidth="1"/>
    <col min="8995" max="8995" width="9.140625" style="63"/>
    <col min="8996" max="8996" width="12" style="63" bestFit="1" customWidth="1"/>
    <col min="8997" max="9216" width="9.140625" style="63"/>
    <col min="9217" max="9217" width="5.7109375" style="63" customWidth="1"/>
    <col min="9218" max="9218" width="20.5703125" style="63" customWidth="1"/>
    <col min="9219" max="9219" width="9.7109375" style="63" customWidth="1"/>
    <col min="9220" max="9220" width="10.7109375" style="63" customWidth="1"/>
    <col min="9221" max="9223" width="10.42578125" style="63" customWidth="1"/>
    <col min="9224" max="9226" width="8.7109375" style="63" customWidth="1"/>
    <col min="9227" max="9238" width="5.7109375" style="63" customWidth="1"/>
    <col min="9239" max="9244" width="7.7109375" style="63" customWidth="1"/>
    <col min="9245" max="9250" width="9.7109375" style="63" customWidth="1"/>
    <col min="9251" max="9251" width="9.140625" style="63"/>
    <col min="9252" max="9252" width="12" style="63" bestFit="1" customWidth="1"/>
    <col min="9253" max="9472" width="9.140625" style="63"/>
    <col min="9473" max="9473" width="5.7109375" style="63" customWidth="1"/>
    <col min="9474" max="9474" width="20.5703125" style="63" customWidth="1"/>
    <col min="9475" max="9475" width="9.7109375" style="63" customWidth="1"/>
    <col min="9476" max="9476" width="10.7109375" style="63" customWidth="1"/>
    <col min="9477" max="9479" width="10.42578125" style="63" customWidth="1"/>
    <col min="9480" max="9482" width="8.7109375" style="63" customWidth="1"/>
    <col min="9483" max="9494" width="5.7109375" style="63" customWidth="1"/>
    <col min="9495" max="9500" width="7.7109375" style="63" customWidth="1"/>
    <col min="9501" max="9506" width="9.7109375" style="63" customWidth="1"/>
    <col min="9507" max="9507" width="9.140625" style="63"/>
    <col min="9508" max="9508" width="12" style="63" bestFit="1" customWidth="1"/>
    <col min="9509" max="9728" width="9.140625" style="63"/>
    <col min="9729" max="9729" width="5.7109375" style="63" customWidth="1"/>
    <col min="9730" max="9730" width="20.5703125" style="63" customWidth="1"/>
    <col min="9731" max="9731" width="9.7109375" style="63" customWidth="1"/>
    <col min="9732" max="9732" width="10.7109375" style="63" customWidth="1"/>
    <col min="9733" max="9735" width="10.42578125" style="63" customWidth="1"/>
    <col min="9736" max="9738" width="8.7109375" style="63" customWidth="1"/>
    <col min="9739" max="9750" width="5.7109375" style="63" customWidth="1"/>
    <col min="9751" max="9756" width="7.7109375" style="63" customWidth="1"/>
    <col min="9757" max="9762" width="9.7109375" style="63" customWidth="1"/>
    <col min="9763" max="9763" width="9.140625" style="63"/>
    <col min="9764" max="9764" width="12" style="63" bestFit="1" customWidth="1"/>
    <col min="9765" max="9984" width="9.140625" style="63"/>
    <col min="9985" max="9985" width="5.7109375" style="63" customWidth="1"/>
    <col min="9986" max="9986" width="20.5703125" style="63" customWidth="1"/>
    <col min="9987" max="9987" width="9.7109375" style="63" customWidth="1"/>
    <col min="9988" max="9988" width="10.7109375" style="63" customWidth="1"/>
    <col min="9989" max="9991" width="10.42578125" style="63" customWidth="1"/>
    <col min="9992" max="9994" width="8.7109375" style="63" customWidth="1"/>
    <col min="9995" max="10006" width="5.7109375" style="63" customWidth="1"/>
    <col min="10007" max="10012" width="7.7109375" style="63" customWidth="1"/>
    <col min="10013" max="10018" width="9.7109375" style="63" customWidth="1"/>
    <col min="10019" max="10019" width="9.140625" style="63"/>
    <col min="10020" max="10020" width="12" style="63" bestFit="1" customWidth="1"/>
    <col min="10021" max="10240" width="9.140625" style="63"/>
    <col min="10241" max="10241" width="5.7109375" style="63" customWidth="1"/>
    <col min="10242" max="10242" width="20.5703125" style="63" customWidth="1"/>
    <col min="10243" max="10243" width="9.7109375" style="63" customWidth="1"/>
    <col min="10244" max="10244" width="10.7109375" style="63" customWidth="1"/>
    <col min="10245" max="10247" width="10.42578125" style="63" customWidth="1"/>
    <col min="10248" max="10250" width="8.7109375" style="63" customWidth="1"/>
    <col min="10251" max="10262" width="5.7109375" style="63" customWidth="1"/>
    <col min="10263" max="10268" width="7.7109375" style="63" customWidth="1"/>
    <col min="10269" max="10274" width="9.7109375" style="63" customWidth="1"/>
    <col min="10275" max="10275" width="9.140625" style="63"/>
    <col min="10276" max="10276" width="12" style="63" bestFit="1" customWidth="1"/>
    <col min="10277" max="10496" width="9.140625" style="63"/>
    <col min="10497" max="10497" width="5.7109375" style="63" customWidth="1"/>
    <col min="10498" max="10498" width="20.5703125" style="63" customWidth="1"/>
    <col min="10499" max="10499" width="9.7109375" style="63" customWidth="1"/>
    <col min="10500" max="10500" width="10.7109375" style="63" customWidth="1"/>
    <col min="10501" max="10503" width="10.42578125" style="63" customWidth="1"/>
    <col min="10504" max="10506" width="8.7109375" style="63" customWidth="1"/>
    <col min="10507" max="10518" width="5.7109375" style="63" customWidth="1"/>
    <col min="10519" max="10524" width="7.7109375" style="63" customWidth="1"/>
    <col min="10525" max="10530" width="9.7109375" style="63" customWidth="1"/>
    <col min="10531" max="10531" width="9.140625" style="63"/>
    <col min="10532" max="10532" width="12" style="63" bestFit="1" customWidth="1"/>
    <col min="10533" max="10752" width="9.140625" style="63"/>
    <col min="10753" max="10753" width="5.7109375" style="63" customWidth="1"/>
    <col min="10754" max="10754" width="20.5703125" style="63" customWidth="1"/>
    <col min="10755" max="10755" width="9.7109375" style="63" customWidth="1"/>
    <col min="10756" max="10756" width="10.7109375" style="63" customWidth="1"/>
    <col min="10757" max="10759" width="10.42578125" style="63" customWidth="1"/>
    <col min="10760" max="10762" width="8.7109375" style="63" customWidth="1"/>
    <col min="10763" max="10774" width="5.7109375" style="63" customWidth="1"/>
    <col min="10775" max="10780" width="7.7109375" style="63" customWidth="1"/>
    <col min="10781" max="10786" width="9.7109375" style="63" customWidth="1"/>
    <col min="10787" max="10787" width="9.140625" style="63"/>
    <col min="10788" max="10788" width="12" style="63" bestFit="1" customWidth="1"/>
    <col min="10789" max="11008" width="9.140625" style="63"/>
    <col min="11009" max="11009" width="5.7109375" style="63" customWidth="1"/>
    <col min="11010" max="11010" width="20.5703125" style="63" customWidth="1"/>
    <col min="11011" max="11011" width="9.7109375" style="63" customWidth="1"/>
    <col min="11012" max="11012" width="10.7109375" style="63" customWidth="1"/>
    <col min="11013" max="11015" width="10.42578125" style="63" customWidth="1"/>
    <col min="11016" max="11018" width="8.7109375" style="63" customWidth="1"/>
    <col min="11019" max="11030" width="5.7109375" style="63" customWidth="1"/>
    <col min="11031" max="11036" width="7.7109375" style="63" customWidth="1"/>
    <col min="11037" max="11042" width="9.7109375" style="63" customWidth="1"/>
    <col min="11043" max="11043" width="9.140625" style="63"/>
    <col min="11044" max="11044" width="12" style="63" bestFit="1" customWidth="1"/>
    <col min="11045" max="11264" width="9.140625" style="63"/>
    <col min="11265" max="11265" width="5.7109375" style="63" customWidth="1"/>
    <col min="11266" max="11266" width="20.5703125" style="63" customWidth="1"/>
    <col min="11267" max="11267" width="9.7109375" style="63" customWidth="1"/>
    <col min="11268" max="11268" width="10.7109375" style="63" customWidth="1"/>
    <col min="11269" max="11271" width="10.42578125" style="63" customWidth="1"/>
    <col min="11272" max="11274" width="8.7109375" style="63" customWidth="1"/>
    <col min="11275" max="11286" width="5.7109375" style="63" customWidth="1"/>
    <col min="11287" max="11292" width="7.7109375" style="63" customWidth="1"/>
    <col min="11293" max="11298" width="9.7109375" style="63" customWidth="1"/>
    <col min="11299" max="11299" width="9.140625" style="63"/>
    <col min="11300" max="11300" width="12" style="63" bestFit="1" customWidth="1"/>
    <col min="11301" max="11520" width="9.140625" style="63"/>
    <col min="11521" max="11521" width="5.7109375" style="63" customWidth="1"/>
    <col min="11522" max="11522" width="20.5703125" style="63" customWidth="1"/>
    <col min="11523" max="11523" width="9.7109375" style="63" customWidth="1"/>
    <col min="11524" max="11524" width="10.7109375" style="63" customWidth="1"/>
    <col min="11525" max="11527" width="10.42578125" style="63" customWidth="1"/>
    <col min="11528" max="11530" width="8.7109375" style="63" customWidth="1"/>
    <col min="11531" max="11542" width="5.7109375" style="63" customWidth="1"/>
    <col min="11543" max="11548" width="7.7109375" style="63" customWidth="1"/>
    <col min="11549" max="11554" width="9.7109375" style="63" customWidth="1"/>
    <col min="11555" max="11555" width="9.140625" style="63"/>
    <col min="11556" max="11556" width="12" style="63" bestFit="1" customWidth="1"/>
    <col min="11557" max="11776" width="9.140625" style="63"/>
    <col min="11777" max="11777" width="5.7109375" style="63" customWidth="1"/>
    <col min="11778" max="11778" width="20.5703125" style="63" customWidth="1"/>
    <col min="11779" max="11779" width="9.7109375" style="63" customWidth="1"/>
    <col min="11780" max="11780" width="10.7109375" style="63" customWidth="1"/>
    <col min="11781" max="11783" width="10.42578125" style="63" customWidth="1"/>
    <col min="11784" max="11786" width="8.7109375" style="63" customWidth="1"/>
    <col min="11787" max="11798" width="5.7109375" style="63" customWidth="1"/>
    <col min="11799" max="11804" width="7.7109375" style="63" customWidth="1"/>
    <col min="11805" max="11810" width="9.7109375" style="63" customWidth="1"/>
    <col min="11811" max="11811" width="9.140625" style="63"/>
    <col min="11812" max="11812" width="12" style="63" bestFit="1" customWidth="1"/>
    <col min="11813" max="12032" width="9.140625" style="63"/>
    <col min="12033" max="12033" width="5.7109375" style="63" customWidth="1"/>
    <col min="12034" max="12034" width="20.5703125" style="63" customWidth="1"/>
    <col min="12035" max="12035" width="9.7109375" style="63" customWidth="1"/>
    <col min="12036" max="12036" width="10.7109375" style="63" customWidth="1"/>
    <col min="12037" max="12039" width="10.42578125" style="63" customWidth="1"/>
    <col min="12040" max="12042" width="8.7109375" style="63" customWidth="1"/>
    <col min="12043" max="12054" width="5.7109375" style="63" customWidth="1"/>
    <col min="12055" max="12060" width="7.7109375" style="63" customWidth="1"/>
    <col min="12061" max="12066" width="9.7109375" style="63" customWidth="1"/>
    <col min="12067" max="12067" width="9.140625" style="63"/>
    <col min="12068" max="12068" width="12" style="63" bestFit="1" customWidth="1"/>
    <col min="12069" max="12288" width="9.140625" style="63"/>
    <col min="12289" max="12289" width="5.7109375" style="63" customWidth="1"/>
    <col min="12290" max="12290" width="20.5703125" style="63" customWidth="1"/>
    <col min="12291" max="12291" width="9.7109375" style="63" customWidth="1"/>
    <col min="12292" max="12292" width="10.7109375" style="63" customWidth="1"/>
    <col min="12293" max="12295" width="10.42578125" style="63" customWidth="1"/>
    <col min="12296" max="12298" width="8.7109375" style="63" customWidth="1"/>
    <col min="12299" max="12310" width="5.7109375" style="63" customWidth="1"/>
    <col min="12311" max="12316" width="7.7109375" style="63" customWidth="1"/>
    <col min="12317" max="12322" width="9.7109375" style="63" customWidth="1"/>
    <col min="12323" max="12323" width="9.140625" style="63"/>
    <col min="12324" max="12324" width="12" style="63" bestFit="1" customWidth="1"/>
    <col min="12325" max="12544" width="9.140625" style="63"/>
    <col min="12545" max="12545" width="5.7109375" style="63" customWidth="1"/>
    <col min="12546" max="12546" width="20.5703125" style="63" customWidth="1"/>
    <col min="12547" max="12547" width="9.7109375" style="63" customWidth="1"/>
    <col min="12548" max="12548" width="10.7109375" style="63" customWidth="1"/>
    <col min="12549" max="12551" width="10.42578125" style="63" customWidth="1"/>
    <col min="12552" max="12554" width="8.7109375" style="63" customWidth="1"/>
    <col min="12555" max="12566" width="5.7109375" style="63" customWidth="1"/>
    <col min="12567" max="12572" width="7.7109375" style="63" customWidth="1"/>
    <col min="12573" max="12578" width="9.7109375" style="63" customWidth="1"/>
    <col min="12579" max="12579" width="9.140625" style="63"/>
    <col min="12580" max="12580" width="12" style="63" bestFit="1" customWidth="1"/>
    <col min="12581" max="12800" width="9.140625" style="63"/>
    <col min="12801" max="12801" width="5.7109375" style="63" customWidth="1"/>
    <col min="12802" max="12802" width="20.5703125" style="63" customWidth="1"/>
    <col min="12803" max="12803" width="9.7109375" style="63" customWidth="1"/>
    <col min="12804" max="12804" width="10.7109375" style="63" customWidth="1"/>
    <col min="12805" max="12807" width="10.42578125" style="63" customWidth="1"/>
    <col min="12808" max="12810" width="8.7109375" style="63" customWidth="1"/>
    <col min="12811" max="12822" width="5.7109375" style="63" customWidth="1"/>
    <col min="12823" max="12828" width="7.7109375" style="63" customWidth="1"/>
    <col min="12829" max="12834" width="9.7109375" style="63" customWidth="1"/>
    <col min="12835" max="12835" width="9.140625" style="63"/>
    <col min="12836" max="12836" width="12" style="63" bestFit="1" customWidth="1"/>
    <col min="12837" max="13056" width="9.140625" style="63"/>
    <col min="13057" max="13057" width="5.7109375" style="63" customWidth="1"/>
    <col min="13058" max="13058" width="20.5703125" style="63" customWidth="1"/>
    <col min="13059" max="13059" width="9.7109375" style="63" customWidth="1"/>
    <col min="13060" max="13060" width="10.7109375" style="63" customWidth="1"/>
    <col min="13061" max="13063" width="10.42578125" style="63" customWidth="1"/>
    <col min="13064" max="13066" width="8.7109375" style="63" customWidth="1"/>
    <col min="13067" max="13078" width="5.7109375" style="63" customWidth="1"/>
    <col min="13079" max="13084" width="7.7109375" style="63" customWidth="1"/>
    <col min="13085" max="13090" width="9.7109375" style="63" customWidth="1"/>
    <col min="13091" max="13091" width="9.140625" style="63"/>
    <col min="13092" max="13092" width="12" style="63" bestFit="1" customWidth="1"/>
    <col min="13093" max="13312" width="9.140625" style="63"/>
    <col min="13313" max="13313" width="5.7109375" style="63" customWidth="1"/>
    <col min="13314" max="13314" width="20.5703125" style="63" customWidth="1"/>
    <col min="13315" max="13315" width="9.7109375" style="63" customWidth="1"/>
    <col min="13316" max="13316" width="10.7109375" style="63" customWidth="1"/>
    <col min="13317" max="13319" width="10.42578125" style="63" customWidth="1"/>
    <col min="13320" max="13322" width="8.7109375" style="63" customWidth="1"/>
    <col min="13323" max="13334" width="5.7109375" style="63" customWidth="1"/>
    <col min="13335" max="13340" width="7.7109375" style="63" customWidth="1"/>
    <col min="13341" max="13346" width="9.7109375" style="63" customWidth="1"/>
    <col min="13347" max="13347" width="9.140625" style="63"/>
    <col min="13348" max="13348" width="12" style="63" bestFit="1" customWidth="1"/>
    <col min="13349" max="13568" width="9.140625" style="63"/>
    <col min="13569" max="13569" width="5.7109375" style="63" customWidth="1"/>
    <col min="13570" max="13570" width="20.5703125" style="63" customWidth="1"/>
    <col min="13571" max="13571" width="9.7109375" style="63" customWidth="1"/>
    <col min="13572" max="13572" width="10.7109375" style="63" customWidth="1"/>
    <col min="13573" max="13575" width="10.42578125" style="63" customWidth="1"/>
    <col min="13576" max="13578" width="8.7109375" style="63" customWidth="1"/>
    <col min="13579" max="13590" width="5.7109375" style="63" customWidth="1"/>
    <col min="13591" max="13596" width="7.7109375" style="63" customWidth="1"/>
    <col min="13597" max="13602" width="9.7109375" style="63" customWidth="1"/>
    <col min="13603" max="13603" width="9.140625" style="63"/>
    <col min="13604" max="13604" width="12" style="63" bestFit="1" customWidth="1"/>
    <col min="13605" max="13824" width="9.140625" style="63"/>
    <col min="13825" max="13825" width="5.7109375" style="63" customWidth="1"/>
    <col min="13826" max="13826" width="20.5703125" style="63" customWidth="1"/>
    <col min="13827" max="13827" width="9.7109375" style="63" customWidth="1"/>
    <col min="13828" max="13828" width="10.7109375" style="63" customWidth="1"/>
    <col min="13829" max="13831" width="10.42578125" style="63" customWidth="1"/>
    <col min="13832" max="13834" width="8.7109375" style="63" customWidth="1"/>
    <col min="13835" max="13846" width="5.7109375" style="63" customWidth="1"/>
    <col min="13847" max="13852" width="7.7109375" style="63" customWidth="1"/>
    <col min="13853" max="13858" width="9.7109375" style="63" customWidth="1"/>
    <col min="13859" max="13859" width="9.140625" style="63"/>
    <col min="13860" max="13860" width="12" style="63" bestFit="1" customWidth="1"/>
    <col min="13861" max="14080" width="9.140625" style="63"/>
    <col min="14081" max="14081" width="5.7109375" style="63" customWidth="1"/>
    <col min="14082" max="14082" width="20.5703125" style="63" customWidth="1"/>
    <col min="14083" max="14083" width="9.7109375" style="63" customWidth="1"/>
    <col min="14084" max="14084" width="10.7109375" style="63" customWidth="1"/>
    <col min="14085" max="14087" width="10.42578125" style="63" customWidth="1"/>
    <col min="14088" max="14090" width="8.7109375" style="63" customWidth="1"/>
    <col min="14091" max="14102" width="5.7109375" style="63" customWidth="1"/>
    <col min="14103" max="14108" width="7.7109375" style="63" customWidth="1"/>
    <col min="14109" max="14114" width="9.7109375" style="63" customWidth="1"/>
    <col min="14115" max="14115" width="9.140625" style="63"/>
    <col min="14116" max="14116" width="12" style="63" bestFit="1" customWidth="1"/>
    <col min="14117" max="14336" width="9.140625" style="63"/>
    <col min="14337" max="14337" width="5.7109375" style="63" customWidth="1"/>
    <col min="14338" max="14338" width="20.5703125" style="63" customWidth="1"/>
    <col min="14339" max="14339" width="9.7109375" style="63" customWidth="1"/>
    <col min="14340" max="14340" width="10.7109375" style="63" customWidth="1"/>
    <col min="14341" max="14343" width="10.42578125" style="63" customWidth="1"/>
    <col min="14344" max="14346" width="8.7109375" style="63" customWidth="1"/>
    <col min="14347" max="14358" width="5.7109375" style="63" customWidth="1"/>
    <col min="14359" max="14364" width="7.7109375" style="63" customWidth="1"/>
    <col min="14365" max="14370" width="9.7109375" style="63" customWidth="1"/>
    <col min="14371" max="14371" width="9.140625" style="63"/>
    <col min="14372" max="14372" width="12" style="63" bestFit="1" customWidth="1"/>
    <col min="14373" max="14592" width="9.140625" style="63"/>
    <col min="14593" max="14593" width="5.7109375" style="63" customWidth="1"/>
    <col min="14594" max="14594" width="20.5703125" style="63" customWidth="1"/>
    <col min="14595" max="14595" width="9.7109375" style="63" customWidth="1"/>
    <col min="14596" max="14596" width="10.7109375" style="63" customWidth="1"/>
    <col min="14597" max="14599" width="10.42578125" style="63" customWidth="1"/>
    <col min="14600" max="14602" width="8.7109375" style="63" customWidth="1"/>
    <col min="14603" max="14614" width="5.7109375" style="63" customWidth="1"/>
    <col min="14615" max="14620" width="7.7109375" style="63" customWidth="1"/>
    <col min="14621" max="14626" width="9.7109375" style="63" customWidth="1"/>
    <col min="14627" max="14627" width="9.140625" style="63"/>
    <col min="14628" max="14628" width="12" style="63" bestFit="1" customWidth="1"/>
    <col min="14629" max="14848" width="9.140625" style="63"/>
    <col min="14849" max="14849" width="5.7109375" style="63" customWidth="1"/>
    <col min="14850" max="14850" width="20.5703125" style="63" customWidth="1"/>
    <col min="14851" max="14851" width="9.7109375" style="63" customWidth="1"/>
    <col min="14852" max="14852" width="10.7109375" style="63" customWidth="1"/>
    <col min="14853" max="14855" width="10.42578125" style="63" customWidth="1"/>
    <col min="14856" max="14858" width="8.7109375" style="63" customWidth="1"/>
    <col min="14859" max="14870" width="5.7109375" style="63" customWidth="1"/>
    <col min="14871" max="14876" width="7.7109375" style="63" customWidth="1"/>
    <col min="14877" max="14882" width="9.7109375" style="63" customWidth="1"/>
    <col min="14883" max="14883" width="9.140625" style="63"/>
    <col min="14884" max="14884" width="12" style="63" bestFit="1" customWidth="1"/>
    <col min="14885" max="15104" width="9.140625" style="63"/>
    <col min="15105" max="15105" width="5.7109375" style="63" customWidth="1"/>
    <col min="15106" max="15106" width="20.5703125" style="63" customWidth="1"/>
    <col min="15107" max="15107" width="9.7109375" style="63" customWidth="1"/>
    <col min="15108" max="15108" width="10.7109375" style="63" customWidth="1"/>
    <col min="15109" max="15111" width="10.42578125" style="63" customWidth="1"/>
    <col min="15112" max="15114" width="8.7109375" style="63" customWidth="1"/>
    <col min="15115" max="15126" width="5.7109375" style="63" customWidth="1"/>
    <col min="15127" max="15132" width="7.7109375" style="63" customWidth="1"/>
    <col min="15133" max="15138" width="9.7109375" style="63" customWidth="1"/>
    <col min="15139" max="15139" width="9.140625" style="63"/>
    <col min="15140" max="15140" width="12" style="63" bestFit="1" customWidth="1"/>
    <col min="15141" max="15360" width="9.140625" style="63"/>
    <col min="15361" max="15361" width="5.7109375" style="63" customWidth="1"/>
    <col min="15362" max="15362" width="20.5703125" style="63" customWidth="1"/>
    <col min="15363" max="15363" width="9.7109375" style="63" customWidth="1"/>
    <col min="15364" max="15364" width="10.7109375" style="63" customWidth="1"/>
    <col min="15365" max="15367" width="10.42578125" style="63" customWidth="1"/>
    <col min="15368" max="15370" width="8.7109375" style="63" customWidth="1"/>
    <col min="15371" max="15382" width="5.7109375" style="63" customWidth="1"/>
    <col min="15383" max="15388" width="7.7109375" style="63" customWidth="1"/>
    <col min="15389" max="15394" width="9.7109375" style="63" customWidth="1"/>
    <col min="15395" max="15395" width="9.140625" style="63"/>
    <col min="15396" max="15396" width="12" style="63" bestFit="1" customWidth="1"/>
    <col min="15397" max="15616" width="9.140625" style="63"/>
    <col min="15617" max="15617" width="5.7109375" style="63" customWidth="1"/>
    <col min="15618" max="15618" width="20.5703125" style="63" customWidth="1"/>
    <col min="15619" max="15619" width="9.7109375" style="63" customWidth="1"/>
    <col min="15620" max="15620" width="10.7109375" style="63" customWidth="1"/>
    <col min="15621" max="15623" width="10.42578125" style="63" customWidth="1"/>
    <col min="15624" max="15626" width="8.7109375" style="63" customWidth="1"/>
    <col min="15627" max="15638" width="5.7109375" style="63" customWidth="1"/>
    <col min="15639" max="15644" width="7.7109375" style="63" customWidth="1"/>
    <col min="15645" max="15650" width="9.7109375" style="63" customWidth="1"/>
    <col min="15651" max="15651" width="9.140625" style="63"/>
    <col min="15652" max="15652" width="12" style="63" bestFit="1" customWidth="1"/>
    <col min="15653" max="15872" width="9.140625" style="63"/>
    <col min="15873" max="15873" width="5.7109375" style="63" customWidth="1"/>
    <col min="15874" max="15874" width="20.5703125" style="63" customWidth="1"/>
    <col min="15875" max="15875" width="9.7109375" style="63" customWidth="1"/>
    <col min="15876" max="15876" width="10.7109375" style="63" customWidth="1"/>
    <col min="15877" max="15879" width="10.42578125" style="63" customWidth="1"/>
    <col min="15880" max="15882" width="8.7109375" style="63" customWidth="1"/>
    <col min="15883" max="15894" width="5.7109375" style="63" customWidth="1"/>
    <col min="15895" max="15900" width="7.7109375" style="63" customWidth="1"/>
    <col min="15901" max="15906" width="9.7109375" style="63" customWidth="1"/>
    <col min="15907" max="15907" width="9.140625" style="63"/>
    <col min="15908" max="15908" width="12" style="63" bestFit="1" customWidth="1"/>
    <col min="15909" max="16128" width="9.140625" style="63"/>
    <col min="16129" max="16129" width="5.7109375" style="63" customWidth="1"/>
    <col min="16130" max="16130" width="20.5703125" style="63" customWidth="1"/>
    <col min="16131" max="16131" width="9.7109375" style="63" customWidth="1"/>
    <col min="16132" max="16132" width="10.7109375" style="63" customWidth="1"/>
    <col min="16133" max="16135" width="10.42578125" style="63" customWidth="1"/>
    <col min="16136" max="16138" width="8.7109375" style="63" customWidth="1"/>
    <col min="16139" max="16150" width="5.7109375" style="63" customWidth="1"/>
    <col min="16151" max="16156" width="7.7109375" style="63" customWidth="1"/>
    <col min="16157" max="16162" width="9.7109375" style="63" customWidth="1"/>
    <col min="16163" max="16163" width="9.140625" style="63"/>
    <col min="16164" max="16164" width="12" style="63" bestFit="1" customWidth="1"/>
    <col min="16165" max="16384" width="9.140625" style="63"/>
  </cols>
  <sheetData>
    <row r="1" spans="1:34" ht="15.75" x14ac:dyDescent="0.25">
      <c r="A1" s="217" t="s">
        <v>946</v>
      </c>
    </row>
    <row r="3" spans="1:34" ht="15.75" x14ac:dyDescent="0.25">
      <c r="A3" s="426" t="s">
        <v>875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  <c r="T3" s="426"/>
      <c r="U3" s="426"/>
      <c r="V3" s="426"/>
      <c r="W3" s="426"/>
      <c r="X3" s="426"/>
      <c r="Y3" s="426"/>
      <c r="Z3" s="426"/>
      <c r="AA3" s="426"/>
      <c r="AB3" s="426"/>
      <c r="AC3" s="426"/>
      <c r="AD3" s="426"/>
      <c r="AE3" s="426"/>
      <c r="AF3" s="426"/>
      <c r="AG3" s="426"/>
      <c r="AH3" s="426"/>
    </row>
    <row r="4" spans="1:34" ht="15.75" x14ac:dyDescent="0.25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427" t="str">
        <f>'1'!$E$5</f>
        <v>KABUPATEN</v>
      </c>
      <c r="P4" s="428" t="str">
        <f>'1'!$F$5</f>
        <v>BELITUNG TIMUR</v>
      </c>
      <c r="Q4" s="160"/>
      <c r="R4" s="160"/>
      <c r="S4" s="160"/>
      <c r="T4" s="160"/>
      <c r="U4" s="160"/>
      <c r="V4" s="160"/>
      <c r="W4" s="426"/>
      <c r="X4" s="426"/>
      <c r="Y4" s="426"/>
      <c r="Z4" s="160"/>
      <c r="AA4" s="428"/>
      <c r="AB4" s="428"/>
      <c r="AC4" s="426"/>
      <c r="AD4" s="426"/>
      <c r="AE4" s="426"/>
      <c r="AF4" s="426"/>
      <c r="AG4" s="426"/>
      <c r="AH4" s="426"/>
    </row>
    <row r="5" spans="1:34" ht="15.75" x14ac:dyDescent="0.25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427" t="str">
        <f>'1'!$E$6</f>
        <v>TAHUN</v>
      </c>
      <c r="P5" s="428">
        <f>'1'!$F$6</f>
        <v>2023</v>
      </c>
      <c r="Q5" s="160"/>
      <c r="R5" s="160"/>
      <c r="S5" s="160"/>
      <c r="T5" s="160"/>
      <c r="U5" s="160"/>
      <c r="V5" s="160"/>
      <c r="W5" s="426"/>
      <c r="X5" s="426"/>
      <c r="Y5" s="426"/>
      <c r="Z5" s="160"/>
      <c r="AA5" s="428"/>
      <c r="AB5" s="428"/>
      <c r="AC5" s="426"/>
      <c r="AD5" s="426"/>
      <c r="AE5" s="426"/>
      <c r="AF5" s="426"/>
      <c r="AG5" s="426"/>
      <c r="AH5" s="426"/>
    </row>
    <row r="6" spans="1:34" ht="15.75" thickBot="1" x14ac:dyDescent="0.3"/>
    <row r="7" spans="1:34" ht="15.75" x14ac:dyDescent="0.25">
      <c r="A7" s="1190" t="s">
        <v>2</v>
      </c>
      <c r="B7" s="1179" t="s">
        <v>876</v>
      </c>
      <c r="C7" s="1215" t="s">
        <v>877</v>
      </c>
      <c r="D7" s="1217"/>
      <c r="E7" s="1240" t="s">
        <v>878</v>
      </c>
      <c r="F7" s="1241"/>
      <c r="G7" s="1242"/>
      <c r="H7" s="1228" t="s">
        <v>879</v>
      </c>
      <c r="I7" s="1210"/>
      <c r="J7" s="1209"/>
      <c r="K7" s="1228" t="s">
        <v>880</v>
      </c>
      <c r="L7" s="1210"/>
      <c r="M7" s="1210"/>
      <c r="N7" s="1210"/>
      <c r="O7" s="1210"/>
      <c r="P7" s="1210"/>
      <c r="Q7" s="1210"/>
      <c r="R7" s="1210"/>
      <c r="S7" s="1210"/>
      <c r="T7" s="1210"/>
      <c r="U7" s="1210"/>
      <c r="V7" s="1209"/>
      <c r="W7" s="1228" t="s">
        <v>626</v>
      </c>
      <c r="X7" s="1209"/>
      <c r="Y7" s="1209"/>
      <c r="Z7" s="1228" t="s">
        <v>881</v>
      </c>
      <c r="AA7" s="1210"/>
      <c r="AB7" s="1209"/>
      <c r="AC7" s="1208" t="s">
        <v>882</v>
      </c>
      <c r="AD7" s="1443"/>
      <c r="AE7" s="1444"/>
      <c r="AF7" s="1228" t="s">
        <v>883</v>
      </c>
      <c r="AG7" s="1210"/>
      <c r="AH7" s="1209"/>
    </row>
    <row r="8" spans="1:34" x14ac:dyDescent="0.25">
      <c r="A8" s="1164"/>
      <c r="B8" s="1169"/>
      <c r="C8" s="1172" t="s">
        <v>884</v>
      </c>
      <c r="D8" s="1172" t="s">
        <v>885</v>
      </c>
      <c r="E8" s="1300"/>
      <c r="F8" s="1188"/>
      <c r="G8" s="1301"/>
      <c r="H8" s="1174"/>
      <c r="I8" s="1359"/>
      <c r="J8" s="1360"/>
      <c r="K8" s="1174"/>
      <c r="L8" s="1359"/>
      <c r="M8" s="1359"/>
      <c r="N8" s="1359"/>
      <c r="O8" s="1359"/>
      <c r="P8" s="1359"/>
      <c r="Q8" s="1359"/>
      <c r="R8" s="1359"/>
      <c r="S8" s="1359"/>
      <c r="T8" s="1359"/>
      <c r="U8" s="1359"/>
      <c r="V8" s="1360"/>
      <c r="W8" s="1174"/>
      <c r="X8" s="1360"/>
      <c r="Y8" s="1360"/>
      <c r="Z8" s="1174"/>
      <c r="AA8" s="1359"/>
      <c r="AB8" s="1360"/>
      <c r="AC8" s="1445"/>
      <c r="AD8" s="1446"/>
      <c r="AE8" s="1447"/>
      <c r="AF8" s="1174"/>
      <c r="AG8" s="1359"/>
      <c r="AH8" s="1360"/>
    </row>
    <row r="9" spans="1:34" ht="47.25" x14ac:dyDescent="0.25">
      <c r="A9" s="1165"/>
      <c r="B9" s="1170"/>
      <c r="C9" s="1170"/>
      <c r="D9" s="1170"/>
      <c r="E9" s="581" t="s">
        <v>886</v>
      </c>
      <c r="F9" s="581" t="s">
        <v>887</v>
      </c>
      <c r="G9" s="581" t="s">
        <v>888</v>
      </c>
      <c r="H9" s="583" t="s">
        <v>6</v>
      </c>
      <c r="I9" s="583" t="s">
        <v>7</v>
      </c>
      <c r="J9" s="583" t="s">
        <v>369</v>
      </c>
      <c r="K9" s="583" t="s">
        <v>889</v>
      </c>
      <c r="L9" s="583" t="s">
        <v>890</v>
      </c>
      <c r="M9" s="583" t="s">
        <v>891</v>
      </c>
      <c r="N9" s="583" t="s">
        <v>892</v>
      </c>
      <c r="O9" s="583" t="s">
        <v>893</v>
      </c>
      <c r="P9" s="583" t="s">
        <v>894</v>
      </c>
      <c r="Q9" s="583" t="s">
        <v>895</v>
      </c>
      <c r="R9" s="583" t="s">
        <v>896</v>
      </c>
      <c r="S9" s="583" t="s">
        <v>897</v>
      </c>
      <c r="T9" s="583" t="s">
        <v>898</v>
      </c>
      <c r="U9" s="583" t="s">
        <v>899</v>
      </c>
      <c r="V9" s="583" t="s">
        <v>900</v>
      </c>
      <c r="W9" s="583" t="s">
        <v>6</v>
      </c>
      <c r="X9" s="583" t="s">
        <v>7</v>
      </c>
      <c r="Y9" s="586" t="s">
        <v>369</v>
      </c>
      <c r="Z9" s="583" t="s">
        <v>6</v>
      </c>
      <c r="AA9" s="583" t="s">
        <v>7</v>
      </c>
      <c r="AB9" s="583" t="s">
        <v>369</v>
      </c>
      <c r="AC9" s="583" t="s">
        <v>6</v>
      </c>
      <c r="AD9" s="583" t="s">
        <v>7</v>
      </c>
      <c r="AE9" s="583" t="s">
        <v>369</v>
      </c>
      <c r="AF9" s="583" t="s">
        <v>6</v>
      </c>
      <c r="AG9" s="583" t="s">
        <v>7</v>
      </c>
      <c r="AH9" s="583" t="s">
        <v>369</v>
      </c>
    </row>
    <row r="10" spans="1:34" s="747" customFormat="1" ht="12" x14ac:dyDescent="0.25">
      <c r="A10" s="771">
        <v>1</v>
      </c>
      <c r="B10" s="772">
        <v>2</v>
      </c>
      <c r="C10" s="771">
        <v>3</v>
      </c>
      <c r="D10" s="772">
        <v>4</v>
      </c>
      <c r="E10" s="771">
        <v>5</v>
      </c>
      <c r="F10" s="772">
        <v>6</v>
      </c>
      <c r="G10" s="771">
        <v>7</v>
      </c>
      <c r="H10" s="772">
        <v>8</v>
      </c>
      <c r="I10" s="771">
        <v>9</v>
      </c>
      <c r="J10" s="772">
        <v>10</v>
      </c>
      <c r="K10" s="771">
        <v>11</v>
      </c>
      <c r="L10" s="772">
        <v>12</v>
      </c>
      <c r="M10" s="771">
        <v>13</v>
      </c>
      <c r="N10" s="772">
        <v>14</v>
      </c>
      <c r="O10" s="771">
        <v>15</v>
      </c>
      <c r="P10" s="772">
        <v>16</v>
      </c>
      <c r="Q10" s="771">
        <v>17</v>
      </c>
      <c r="R10" s="772">
        <v>18</v>
      </c>
      <c r="S10" s="771">
        <v>19</v>
      </c>
      <c r="T10" s="772">
        <v>20</v>
      </c>
      <c r="U10" s="771">
        <v>21</v>
      </c>
      <c r="V10" s="772">
        <v>22</v>
      </c>
      <c r="W10" s="771">
        <v>23</v>
      </c>
      <c r="X10" s="772">
        <v>24</v>
      </c>
      <c r="Y10" s="771">
        <v>25</v>
      </c>
      <c r="Z10" s="772">
        <v>26</v>
      </c>
      <c r="AA10" s="771">
        <v>27</v>
      </c>
      <c r="AB10" s="772">
        <v>28</v>
      </c>
      <c r="AC10" s="771">
        <v>29</v>
      </c>
      <c r="AD10" s="772">
        <v>30</v>
      </c>
      <c r="AE10" s="771">
        <v>31</v>
      </c>
      <c r="AF10" s="772">
        <v>32</v>
      </c>
      <c r="AG10" s="771">
        <v>33</v>
      </c>
      <c r="AH10" s="773">
        <v>34</v>
      </c>
    </row>
    <row r="11" spans="1:34" ht="20.100000000000001" customHeight="1" x14ac:dyDescent="0.25">
      <c r="A11" s="65">
        <v>1</v>
      </c>
      <c r="B11" s="67" t="s">
        <v>1335</v>
      </c>
      <c r="C11" s="232">
        <v>0</v>
      </c>
      <c r="D11" s="232">
        <v>0</v>
      </c>
      <c r="E11" s="232"/>
      <c r="F11" s="232"/>
      <c r="G11" s="232"/>
      <c r="H11" s="232">
        <v>0</v>
      </c>
      <c r="I11" s="232">
        <v>0</v>
      </c>
      <c r="J11" s="232">
        <f t="shared" ref="J11:J13" si="0">SUM(H11:I11)</f>
        <v>0</v>
      </c>
      <c r="K11" s="232">
        <v>0</v>
      </c>
      <c r="L11" s="232">
        <v>0</v>
      </c>
      <c r="M11" s="232">
        <v>0</v>
      </c>
      <c r="N11" s="232">
        <v>0</v>
      </c>
      <c r="O11" s="232">
        <v>0</v>
      </c>
      <c r="P11" s="232">
        <v>0</v>
      </c>
      <c r="Q11" s="232">
        <v>0</v>
      </c>
      <c r="R11" s="232">
        <v>0</v>
      </c>
      <c r="S11" s="232">
        <v>0</v>
      </c>
      <c r="T11" s="232">
        <v>0</v>
      </c>
      <c r="U11" s="232">
        <v>0</v>
      </c>
      <c r="V11" s="232">
        <v>0</v>
      </c>
      <c r="W11" s="232">
        <v>0</v>
      </c>
      <c r="X11" s="232">
        <v>0</v>
      </c>
      <c r="Y11" s="359">
        <f>SUM(W11:X11)</f>
        <v>0</v>
      </c>
      <c r="Z11" s="232">
        <v>0</v>
      </c>
      <c r="AA11" s="232">
        <v>0</v>
      </c>
      <c r="AB11" s="232">
        <f>SUM(Z11:AA11)</f>
        <v>0</v>
      </c>
      <c r="AC11" s="906" t="str">
        <f t="shared" ref="AC11:AE13" si="1">IFERROR(H11/Z11*100,"NUL")</f>
        <v>NUL</v>
      </c>
      <c r="AD11" s="906" t="str">
        <f t="shared" si="1"/>
        <v>NUL</v>
      </c>
      <c r="AE11" s="906" t="str">
        <f t="shared" si="1"/>
        <v>NUL</v>
      </c>
      <c r="AF11" s="906" t="str">
        <f t="shared" ref="AF11:AH13" si="2">IFERROR(W11/H11*100,"NUL")</f>
        <v>NUL</v>
      </c>
      <c r="AG11" s="906" t="str">
        <f t="shared" si="2"/>
        <v>NUL</v>
      </c>
      <c r="AH11" s="906" t="str">
        <f t="shared" si="2"/>
        <v>NUL</v>
      </c>
    </row>
    <row r="12" spans="1:34" ht="20.100000000000001" customHeight="1" x14ac:dyDescent="0.25">
      <c r="A12" s="65">
        <v>2</v>
      </c>
      <c r="B12" s="67"/>
      <c r="C12" s="232"/>
      <c r="D12" s="232"/>
      <c r="E12" s="232"/>
      <c r="F12" s="232"/>
      <c r="G12" s="232"/>
      <c r="H12" s="232"/>
      <c r="I12" s="232"/>
      <c r="J12" s="232">
        <f t="shared" si="0"/>
        <v>0</v>
      </c>
      <c r="K12" s="232"/>
      <c r="L12" s="232"/>
      <c r="M12" s="232"/>
      <c r="N12" s="232"/>
      <c r="O12" s="232"/>
      <c r="P12" s="232"/>
      <c r="Q12" s="232"/>
      <c r="R12" s="232"/>
      <c r="S12" s="232"/>
      <c r="T12" s="232"/>
      <c r="U12" s="232"/>
      <c r="V12" s="232"/>
      <c r="W12" s="232"/>
      <c r="X12" s="232"/>
      <c r="Y12" s="359">
        <f t="shared" ref="Y12:Y13" si="3">SUM(W12:X12)</f>
        <v>0</v>
      </c>
      <c r="Z12" s="232"/>
      <c r="AA12" s="232"/>
      <c r="AB12" s="232">
        <f t="shared" ref="AB12:AB13" si="4">SUM(Z12:AA12)</f>
        <v>0</v>
      </c>
      <c r="AC12" s="906" t="str">
        <f t="shared" si="1"/>
        <v>NUL</v>
      </c>
      <c r="AD12" s="906" t="str">
        <f t="shared" si="1"/>
        <v>NUL</v>
      </c>
      <c r="AE12" s="906" t="str">
        <f t="shared" si="1"/>
        <v>NUL</v>
      </c>
      <c r="AF12" s="906" t="str">
        <f t="shared" si="2"/>
        <v>NUL</v>
      </c>
      <c r="AG12" s="906" t="str">
        <f t="shared" si="2"/>
        <v>NUL</v>
      </c>
      <c r="AH12" s="906" t="str">
        <f t="shared" si="2"/>
        <v>NUL</v>
      </c>
    </row>
    <row r="13" spans="1:34" ht="20.100000000000001" customHeight="1" x14ac:dyDescent="0.25">
      <c r="A13" s="65">
        <v>3</v>
      </c>
      <c r="B13" s="67"/>
      <c r="C13" s="232"/>
      <c r="D13" s="232"/>
      <c r="E13" s="232"/>
      <c r="F13" s="232"/>
      <c r="G13" s="232"/>
      <c r="H13" s="232"/>
      <c r="I13" s="232"/>
      <c r="J13" s="232">
        <f t="shared" si="0"/>
        <v>0</v>
      </c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359">
        <f t="shared" si="3"/>
        <v>0</v>
      </c>
      <c r="Z13" s="232"/>
      <c r="AA13" s="232"/>
      <c r="AB13" s="232">
        <f t="shared" si="4"/>
        <v>0</v>
      </c>
      <c r="AC13" s="906" t="str">
        <f t="shared" si="1"/>
        <v>NUL</v>
      </c>
      <c r="AD13" s="906" t="str">
        <f t="shared" si="1"/>
        <v>NUL</v>
      </c>
      <c r="AE13" s="906" t="str">
        <f t="shared" si="1"/>
        <v>NUL</v>
      </c>
      <c r="AF13" s="906" t="str">
        <f t="shared" si="2"/>
        <v>NUL</v>
      </c>
      <c r="AG13" s="906" t="str">
        <f t="shared" si="2"/>
        <v>NUL</v>
      </c>
      <c r="AH13" s="906" t="str">
        <f t="shared" si="2"/>
        <v>NUL</v>
      </c>
    </row>
    <row r="14" spans="1:34" ht="20.100000000000001" customHeight="1" thickBot="1" x14ac:dyDescent="0.3">
      <c r="A14" s="360"/>
      <c r="B14" s="360"/>
      <c r="C14" s="361"/>
      <c r="D14" s="361"/>
      <c r="E14" s="361"/>
      <c r="F14" s="361"/>
      <c r="G14" s="361"/>
      <c r="H14" s="361"/>
      <c r="I14" s="361"/>
      <c r="J14" s="361"/>
      <c r="K14" s="361"/>
      <c r="L14" s="361"/>
      <c r="M14" s="361"/>
      <c r="N14" s="361"/>
      <c r="O14" s="361"/>
      <c r="P14" s="361"/>
      <c r="Q14" s="361"/>
      <c r="R14" s="361"/>
      <c r="S14" s="361"/>
      <c r="T14" s="361"/>
      <c r="U14" s="361"/>
      <c r="V14" s="361"/>
      <c r="W14" s="361"/>
      <c r="X14" s="361"/>
      <c r="Y14" s="362"/>
      <c r="Z14" s="361"/>
      <c r="AA14" s="361"/>
      <c r="AB14" s="361"/>
      <c r="AC14" s="363"/>
      <c r="AD14" s="363"/>
      <c r="AE14" s="363"/>
      <c r="AF14" s="363"/>
      <c r="AG14" s="363"/>
      <c r="AH14" s="363"/>
    </row>
    <row r="16" spans="1:34" s="544" customFormat="1" ht="12.75" x14ac:dyDescent="0.25">
      <c r="A16" s="544" t="s">
        <v>901</v>
      </c>
    </row>
  </sheetData>
  <mergeCells count="12">
    <mergeCell ref="W7:Y8"/>
    <mergeCell ref="Z7:AB8"/>
    <mergeCell ref="AC7:AE8"/>
    <mergeCell ref="AF7:AH8"/>
    <mergeCell ref="C8:C9"/>
    <mergeCell ref="D8:D9"/>
    <mergeCell ref="K7:V8"/>
    <mergeCell ref="A7:A9"/>
    <mergeCell ref="B7:B9"/>
    <mergeCell ref="C7:D7"/>
    <mergeCell ref="E7:G8"/>
    <mergeCell ref="H7:J8"/>
  </mergeCells>
  <printOptions horizontalCentered="1"/>
  <pageMargins left="1.23" right="0.9" top="1.1499999999999999" bottom="0.9" header="0" footer="0"/>
  <pageSetup paperSize="9" scale="41" orientation="landscape" horizontalDpi="300" verticalDpi="300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>
    <tabColor rgb="FF92D050"/>
    <pageSetUpPr fitToPage="1"/>
  </sheetPr>
  <dimension ref="A1:M23"/>
  <sheetViews>
    <sheetView topLeftCell="C1" zoomScaleNormal="100" workbookViewId="0">
      <selection activeCell="D18" sqref="D18"/>
    </sheetView>
  </sheetViews>
  <sheetFormatPr defaultColWidth="9.140625" defaultRowHeight="15" x14ac:dyDescent="0.25"/>
  <cols>
    <col min="1" max="1" width="5.7109375" style="63" customWidth="1"/>
    <col min="2" max="3" width="23.7109375" style="63" customWidth="1"/>
    <col min="4" max="12" width="10.7109375" style="63" customWidth="1"/>
    <col min="13" max="13" width="8.7109375" style="63" customWidth="1"/>
    <col min="14" max="254" width="9.140625" style="63"/>
    <col min="255" max="255" width="5.7109375" style="63" customWidth="1"/>
    <col min="256" max="258" width="23.7109375" style="63" customWidth="1"/>
    <col min="259" max="267" width="10.7109375" style="63" customWidth="1"/>
    <col min="268" max="268" width="12.85546875" style="63" customWidth="1"/>
    <col min="269" max="269" width="8.7109375" style="63" customWidth="1"/>
    <col min="270" max="510" width="9.140625" style="63"/>
    <col min="511" max="511" width="5.7109375" style="63" customWidth="1"/>
    <col min="512" max="514" width="23.7109375" style="63" customWidth="1"/>
    <col min="515" max="523" width="10.7109375" style="63" customWidth="1"/>
    <col min="524" max="524" width="12.85546875" style="63" customWidth="1"/>
    <col min="525" max="525" width="8.7109375" style="63" customWidth="1"/>
    <col min="526" max="766" width="9.140625" style="63"/>
    <col min="767" max="767" width="5.7109375" style="63" customWidth="1"/>
    <col min="768" max="770" width="23.7109375" style="63" customWidth="1"/>
    <col min="771" max="779" width="10.7109375" style="63" customWidth="1"/>
    <col min="780" max="780" width="12.85546875" style="63" customWidth="1"/>
    <col min="781" max="781" width="8.7109375" style="63" customWidth="1"/>
    <col min="782" max="1022" width="9.140625" style="63"/>
    <col min="1023" max="1023" width="5.7109375" style="63" customWidth="1"/>
    <col min="1024" max="1026" width="23.7109375" style="63" customWidth="1"/>
    <col min="1027" max="1035" width="10.7109375" style="63" customWidth="1"/>
    <col min="1036" max="1036" width="12.85546875" style="63" customWidth="1"/>
    <col min="1037" max="1037" width="8.7109375" style="63" customWidth="1"/>
    <col min="1038" max="1278" width="9.140625" style="63"/>
    <col min="1279" max="1279" width="5.7109375" style="63" customWidth="1"/>
    <col min="1280" max="1282" width="23.7109375" style="63" customWidth="1"/>
    <col min="1283" max="1291" width="10.7109375" style="63" customWidth="1"/>
    <col min="1292" max="1292" width="12.85546875" style="63" customWidth="1"/>
    <col min="1293" max="1293" width="8.7109375" style="63" customWidth="1"/>
    <col min="1294" max="1534" width="9.140625" style="63"/>
    <col min="1535" max="1535" width="5.7109375" style="63" customWidth="1"/>
    <col min="1536" max="1538" width="23.7109375" style="63" customWidth="1"/>
    <col min="1539" max="1547" width="10.7109375" style="63" customWidth="1"/>
    <col min="1548" max="1548" width="12.85546875" style="63" customWidth="1"/>
    <col min="1549" max="1549" width="8.7109375" style="63" customWidth="1"/>
    <col min="1550" max="1790" width="9.140625" style="63"/>
    <col min="1791" max="1791" width="5.7109375" style="63" customWidth="1"/>
    <col min="1792" max="1794" width="23.7109375" style="63" customWidth="1"/>
    <col min="1795" max="1803" width="10.7109375" style="63" customWidth="1"/>
    <col min="1804" max="1804" width="12.85546875" style="63" customWidth="1"/>
    <col min="1805" max="1805" width="8.7109375" style="63" customWidth="1"/>
    <col min="1806" max="2046" width="9.140625" style="63"/>
    <col min="2047" max="2047" width="5.7109375" style="63" customWidth="1"/>
    <col min="2048" max="2050" width="23.7109375" style="63" customWidth="1"/>
    <col min="2051" max="2059" width="10.7109375" style="63" customWidth="1"/>
    <col min="2060" max="2060" width="12.85546875" style="63" customWidth="1"/>
    <col min="2061" max="2061" width="8.7109375" style="63" customWidth="1"/>
    <col min="2062" max="2302" width="9.140625" style="63"/>
    <col min="2303" max="2303" width="5.7109375" style="63" customWidth="1"/>
    <col min="2304" max="2306" width="23.7109375" style="63" customWidth="1"/>
    <col min="2307" max="2315" width="10.7109375" style="63" customWidth="1"/>
    <col min="2316" max="2316" width="12.85546875" style="63" customWidth="1"/>
    <col min="2317" max="2317" width="8.7109375" style="63" customWidth="1"/>
    <col min="2318" max="2558" width="9.140625" style="63"/>
    <col min="2559" max="2559" width="5.7109375" style="63" customWidth="1"/>
    <col min="2560" max="2562" width="23.7109375" style="63" customWidth="1"/>
    <col min="2563" max="2571" width="10.7109375" style="63" customWidth="1"/>
    <col min="2572" max="2572" width="12.85546875" style="63" customWidth="1"/>
    <col min="2573" max="2573" width="8.7109375" style="63" customWidth="1"/>
    <col min="2574" max="2814" width="9.140625" style="63"/>
    <col min="2815" max="2815" width="5.7109375" style="63" customWidth="1"/>
    <col min="2816" max="2818" width="23.7109375" style="63" customWidth="1"/>
    <col min="2819" max="2827" width="10.7109375" style="63" customWidth="1"/>
    <col min="2828" max="2828" width="12.85546875" style="63" customWidth="1"/>
    <col min="2829" max="2829" width="8.7109375" style="63" customWidth="1"/>
    <col min="2830" max="3070" width="9.140625" style="63"/>
    <col min="3071" max="3071" width="5.7109375" style="63" customWidth="1"/>
    <col min="3072" max="3074" width="23.7109375" style="63" customWidth="1"/>
    <col min="3075" max="3083" width="10.7109375" style="63" customWidth="1"/>
    <col min="3084" max="3084" width="12.85546875" style="63" customWidth="1"/>
    <col min="3085" max="3085" width="8.7109375" style="63" customWidth="1"/>
    <col min="3086" max="3326" width="9.140625" style="63"/>
    <col min="3327" max="3327" width="5.7109375" style="63" customWidth="1"/>
    <col min="3328" max="3330" width="23.7109375" style="63" customWidth="1"/>
    <col min="3331" max="3339" width="10.7109375" style="63" customWidth="1"/>
    <col min="3340" max="3340" width="12.85546875" style="63" customWidth="1"/>
    <col min="3341" max="3341" width="8.7109375" style="63" customWidth="1"/>
    <col min="3342" max="3582" width="9.140625" style="63"/>
    <col min="3583" max="3583" width="5.7109375" style="63" customWidth="1"/>
    <col min="3584" max="3586" width="23.7109375" style="63" customWidth="1"/>
    <col min="3587" max="3595" width="10.7109375" style="63" customWidth="1"/>
    <col min="3596" max="3596" width="12.85546875" style="63" customWidth="1"/>
    <col min="3597" max="3597" width="8.7109375" style="63" customWidth="1"/>
    <col min="3598" max="3838" width="9.140625" style="63"/>
    <col min="3839" max="3839" width="5.7109375" style="63" customWidth="1"/>
    <col min="3840" max="3842" width="23.7109375" style="63" customWidth="1"/>
    <col min="3843" max="3851" width="10.7109375" style="63" customWidth="1"/>
    <col min="3852" max="3852" width="12.85546875" style="63" customWidth="1"/>
    <col min="3853" max="3853" width="8.7109375" style="63" customWidth="1"/>
    <col min="3854" max="4094" width="9.140625" style="63"/>
    <col min="4095" max="4095" width="5.7109375" style="63" customWidth="1"/>
    <col min="4096" max="4098" width="23.7109375" style="63" customWidth="1"/>
    <col min="4099" max="4107" width="10.7109375" style="63" customWidth="1"/>
    <col min="4108" max="4108" width="12.85546875" style="63" customWidth="1"/>
    <col min="4109" max="4109" width="8.7109375" style="63" customWidth="1"/>
    <col min="4110" max="4350" width="9.140625" style="63"/>
    <col min="4351" max="4351" width="5.7109375" style="63" customWidth="1"/>
    <col min="4352" max="4354" width="23.7109375" style="63" customWidth="1"/>
    <col min="4355" max="4363" width="10.7109375" style="63" customWidth="1"/>
    <col min="4364" max="4364" width="12.85546875" style="63" customWidth="1"/>
    <col min="4365" max="4365" width="8.7109375" style="63" customWidth="1"/>
    <col min="4366" max="4606" width="9.140625" style="63"/>
    <col min="4607" max="4607" width="5.7109375" style="63" customWidth="1"/>
    <col min="4608" max="4610" width="23.7109375" style="63" customWidth="1"/>
    <col min="4611" max="4619" width="10.7109375" style="63" customWidth="1"/>
    <col min="4620" max="4620" width="12.85546875" style="63" customWidth="1"/>
    <col min="4621" max="4621" width="8.7109375" style="63" customWidth="1"/>
    <col min="4622" max="4862" width="9.140625" style="63"/>
    <col min="4863" max="4863" width="5.7109375" style="63" customWidth="1"/>
    <col min="4864" max="4866" width="23.7109375" style="63" customWidth="1"/>
    <col min="4867" max="4875" width="10.7109375" style="63" customWidth="1"/>
    <col min="4876" max="4876" width="12.85546875" style="63" customWidth="1"/>
    <col min="4877" max="4877" width="8.7109375" style="63" customWidth="1"/>
    <col min="4878" max="5118" width="9.140625" style="63"/>
    <col min="5119" max="5119" width="5.7109375" style="63" customWidth="1"/>
    <col min="5120" max="5122" width="23.7109375" style="63" customWidth="1"/>
    <col min="5123" max="5131" width="10.7109375" style="63" customWidth="1"/>
    <col min="5132" max="5132" width="12.85546875" style="63" customWidth="1"/>
    <col min="5133" max="5133" width="8.7109375" style="63" customWidth="1"/>
    <col min="5134" max="5374" width="9.140625" style="63"/>
    <col min="5375" max="5375" width="5.7109375" style="63" customWidth="1"/>
    <col min="5376" max="5378" width="23.7109375" style="63" customWidth="1"/>
    <col min="5379" max="5387" width="10.7109375" style="63" customWidth="1"/>
    <col min="5388" max="5388" width="12.85546875" style="63" customWidth="1"/>
    <col min="5389" max="5389" width="8.7109375" style="63" customWidth="1"/>
    <col min="5390" max="5630" width="9.140625" style="63"/>
    <col min="5631" max="5631" width="5.7109375" style="63" customWidth="1"/>
    <col min="5632" max="5634" width="23.7109375" style="63" customWidth="1"/>
    <col min="5635" max="5643" width="10.7109375" style="63" customWidth="1"/>
    <col min="5644" max="5644" width="12.85546875" style="63" customWidth="1"/>
    <col min="5645" max="5645" width="8.7109375" style="63" customWidth="1"/>
    <col min="5646" max="5886" width="9.140625" style="63"/>
    <col min="5887" max="5887" width="5.7109375" style="63" customWidth="1"/>
    <col min="5888" max="5890" width="23.7109375" style="63" customWidth="1"/>
    <col min="5891" max="5899" width="10.7109375" style="63" customWidth="1"/>
    <col min="5900" max="5900" width="12.85546875" style="63" customWidth="1"/>
    <col min="5901" max="5901" width="8.7109375" style="63" customWidth="1"/>
    <col min="5902" max="6142" width="9.140625" style="63"/>
    <col min="6143" max="6143" width="5.7109375" style="63" customWidth="1"/>
    <col min="6144" max="6146" width="23.7109375" style="63" customWidth="1"/>
    <col min="6147" max="6155" width="10.7109375" style="63" customWidth="1"/>
    <col min="6156" max="6156" width="12.85546875" style="63" customWidth="1"/>
    <col min="6157" max="6157" width="8.7109375" style="63" customWidth="1"/>
    <col min="6158" max="6398" width="9.140625" style="63"/>
    <col min="6399" max="6399" width="5.7109375" style="63" customWidth="1"/>
    <col min="6400" max="6402" width="23.7109375" style="63" customWidth="1"/>
    <col min="6403" max="6411" width="10.7109375" style="63" customWidth="1"/>
    <col min="6412" max="6412" width="12.85546875" style="63" customWidth="1"/>
    <col min="6413" max="6413" width="8.7109375" style="63" customWidth="1"/>
    <col min="6414" max="6654" width="9.140625" style="63"/>
    <col min="6655" max="6655" width="5.7109375" style="63" customWidth="1"/>
    <col min="6656" max="6658" width="23.7109375" style="63" customWidth="1"/>
    <col min="6659" max="6667" width="10.7109375" style="63" customWidth="1"/>
    <col min="6668" max="6668" width="12.85546875" style="63" customWidth="1"/>
    <col min="6669" max="6669" width="8.7109375" style="63" customWidth="1"/>
    <col min="6670" max="6910" width="9.140625" style="63"/>
    <col min="6911" max="6911" width="5.7109375" style="63" customWidth="1"/>
    <col min="6912" max="6914" width="23.7109375" style="63" customWidth="1"/>
    <col min="6915" max="6923" width="10.7109375" style="63" customWidth="1"/>
    <col min="6924" max="6924" width="12.85546875" style="63" customWidth="1"/>
    <col min="6925" max="6925" width="8.7109375" style="63" customWidth="1"/>
    <col min="6926" max="7166" width="9.140625" style="63"/>
    <col min="7167" max="7167" width="5.7109375" style="63" customWidth="1"/>
    <col min="7168" max="7170" width="23.7109375" style="63" customWidth="1"/>
    <col min="7171" max="7179" width="10.7109375" style="63" customWidth="1"/>
    <col min="7180" max="7180" width="12.85546875" style="63" customWidth="1"/>
    <col min="7181" max="7181" width="8.7109375" style="63" customWidth="1"/>
    <col min="7182" max="7422" width="9.140625" style="63"/>
    <col min="7423" max="7423" width="5.7109375" style="63" customWidth="1"/>
    <col min="7424" max="7426" width="23.7109375" style="63" customWidth="1"/>
    <col min="7427" max="7435" width="10.7109375" style="63" customWidth="1"/>
    <col min="7436" max="7436" width="12.85546875" style="63" customWidth="1"/>
    <col min="7437" max="7437" width="8.7109375" style="63" customWidth="1"/>
    <col min="7438" max="7678" width="9.140625" style="63"/>
    <col min="7679" max="7679" width="5.7109375" style="63" customWidth="1"/>
    <col min="7680" max="7682" width="23.7109375" style="63" customWidth="1"/>
    <col min="7683" max="7691" width="10.7109375" style="63" customWidth="1"/>
    <col min="7692" max="7692" width="12.85546875" style="63" customWidth="1"/>
    <col min="7693" max="7693" width="8.7109375" style="63" customWidth="1"/>
    <col min="7694" max="7934" width="9.140625" style="63"/>
    <col min="7935" max="7935" width="5.7109375" style="63" customWidth="1"/>
    <col min="7936" max="7938" width="23.7109375" style="63" customWidth="1"/>
    <col min="7939" max="7947" width="10.7109375" style="63" customWidth="1"/>
    <col min="7948" max="7948" width="12.85546875" style="63" customWidth="1"/>
    <col min="7949" max="7949" width="8.7109375" style="63" customWidth="1"/>
    <col min="7950" max="8190" width="9.140625" style="63"/>
    <col min="8191" max="8191" width="5.7109375" style="63" customWidth="1"/>
    <col min="8192" max="8194" width="23.7109375" style="63" customWidth="1"/>
    <col min="8195" max="8203" width="10.7109375" style="63" customWidth="1"/>
    <col min="8204" max="8204" width="12.85546875" style="63" customWidth="1"/>
    <col min="8205" max="8205" width="8.7109375" style="63" customWidth="1"/>
    <col min="8206" max="8446" width="9.140625" style="63"/>
    <col min="8447" max="8447" width="5.7109375" style="63" customWidth="1"/>
    <col min="8448" max="8450" width="23.7109375" style="63" customWidth="1"/>
    <col min="8451" max="8459" width="10.7109375" style="63" customWidth="1"/>
    <col min="8460" max="8460" width="12.85546875" style="63" customWidth="1"/>
    <col min="8461" max="8461" width="8.7109375" style="63" customWidth="1"/>
    <col min="8462" max="8702" width="9.140625" style="63"/>
    <col min="8703" max="8703" width="5.7109375" style="63" customWidth="1"/>
    <col min="8704" max="8706" width="23.7109375" style="63" customWidth="1"/>
    <col min="8707" max="8715" width="10.7109375" style="63" customWidth="1"/>
    <col min="8716" max="8716" width="12.85546875" style="63" customWidth="1"/>
    <col min="8717" max="8717" width="8.7109375" style="63" customWidth="1"/>
    <col min="8718" max="8958" width="9.140625" style="63"/>
    <col min="8959" max="8959" width="5.7109375" style="63" customWidth="1"/>
    <col min="8960" max="8962" width="23.7109375" style="63" customWidth="1"/>
    <col min="8963" max="8971" width="10.7109375" style="63" customWidth="1"/>
    <col min="8972" max="8972" width="12.85546875" style="63" customWidth="1"/>
    <col min="8973" max="8973" width="8.7109375" style="63" customWidth="1"/>
    <col min="8974" max="9214" width="9.140625" style="63"/>
    <col min="9215" max="9215" width="5.7109375" style="63" customWidth="1"/>
    <col min="9216" max="9218" width="23.7109375" style="63" customWidth="1"/>
    <col min="9219" max="9227" width="10.7109375" style="63" customWidth="1"/>
    <col min="9228" max="9228" width="12.85546875" style="63" customWidth="1"/>
    <col min="9229" max="9229" width="8.7109375" style="63" customWidth="1"/>
    <col min="9230" max="9470" width="9.140625" style="63"/>
    <col min="9471" max="9471" width="5.7109375" style="63" customWidth="1"/>
    <col min="9472" max="9474" width="23.7109375" style="63" customWidth="1"/>
    <col min="9475" max="9483" width="10.7109375" style="63" customWidth="1"/>
    <col min="9484" max="9484" width="12.85546875" style="63" customWidth="1"/>
    <col min="9485" max="9485" width="8.7109375" style="63" customWidth="1"/>
    <col min="9486" max="9726" width="9.140625" style="63"/>
    <col min="9727" max="9727" width="5.7109375" style="63" customWidth="1"/>
    <col min="9728" max="9730" width="23.7109375" style="63" customWidth="1"/>
    <col min="9731" max="9739" width="10.7109375" style="63" customWidth="1"/>
    <col min="9740" max="9740" width="12.85546875" style="63" customWidth="1"/>
    <col min="9741" max="9741" width="8.7109375" style="63" customWidth="1"/>
    <col min="9742" max="9982" width="9.140625" style="63"/>
    <col min="9983" max="9983" width="5.7109375" style="63" customWidth="1"/>
    <col min="9984" max="9986" width="23.7109375" style="63" customWidth="1"/>
    <col min="9987" max="9995" width="10.7109375" style="63" customWidth="1"/>
    <col min="9996" max="9996" width="12.85546875" style="63" customWidth="1"/>
    <col min="9997" max="9997" width="8.7109375" style="63" customWidth="1"/>
    <col min="9998" max="10238" width="9.140625" style="63"/>
    <col min="10239" max="10239" width="5.7109375" style="63" customWidth="1"/>
    <col min="10240" max="10242" width="23.7109375" style="63" customWidth="1"/>
    <col min="10243" max="10251" width="10.7109375" style="63" customWidth="1"/>
    <col min="10252" max="10252" width="12.85546875" style="63" customWidth="1"/>
    <col min="10253" max="10253" width="8.7109375" style="63" customWidth="1"/>
    <col min="10254" max="10494" width="9.140625" style="63"/>
    <col min="10495" max="10495" width="5.7109375" style="63" customWidth="1"/>
    <col min="10496" max="10498" width="23.7109375" style="63" customWidth="1"/>
    <col min="10499" max="10507" width="10.7109375" style="63" customWidth="1"/>
    <col min="10508" max="10508" width="12.85546875" style="63" customWidth="1"/>
    <col min="10509" max="10509" width="8.7109375" style="63" customWidth="1"/>
    <col min="10510" max="10750" width="9.140625" style="63"/>
    <col min="10751" max="10751" width="5.7109375" style="63" customWidth="1"/>
    <col min="10752" max="10754" width="23.7109375" style="63" customWidth="1"/>
    <col min="10755" max="10763" width="10.7109375" style="63" customWidth="1"/>
    <col min="10764" max="10764" width="12.85546875" style="63" customWidth="1"/>
    <col min="10765" max="10765" width="8.7109375" style="63" customWidth="1"/>
    <col min="10766" max="11006" width="9.140625" style="63"/>
    <col min="11007" max="11007" width="5.7109375" style="63" customWidth="1"/>
    <col min="11008" max="11010" width="23.7109375" style="63" customWidth="1"/>
    <col min="11011" max="11019" width="10.7109375" style="63" customWidth="1"/>
    <col min="11020" max="11020" width="12.85546875" style="63" customWidth="1"/>
    <col min="11021" max="11021" width="8.7109375" style="63" customWidth="1"/>
    <col min="11022" max="11262" width="9.140625" style="63"/>
    <col min="11263" max="11263" width="5.7109375" style="63" customWidth="1"/>
    <col min="11264" max="11266" width="23.7109375" style="63" customWidth="1"/>
    <col min="11267" max="11275" width="10.7109375" style="63" customWidth="1"/>
    <col min="11276" max="11276" width="12.85546875" style="63" customWidth="1"/>
    <col min="11277" max="11277" width="8.7109375" style="63" customWidth="1"/>
    <col min="11278" max="11518" width="9.140625" style="63"/>
    <col min="11519" max="11519" width="5.7109375" style="63" customWidth="1"/>
    <col min="11520" max="11522" width="23.7109375" style="63" customWidth="1"/>
    <col min="11523" max="11531" width="10.7109375" style="63" customWidth="1"/>
    <col min="11532" max="11532" width="12.85546875" style="63" customWidth="1"/>
    <col min="11533" max="11533" width="8.7109375" style="63" customWidth="1"/>
    <col min="11534" max="11774" width="9.140625" style="63"/>
    <col min="11775" max="11775" width="5.7109375" style="63" customWidth="1"/>
    <col min="11776" max="11778" width="23.7109375" style="63" customWidth="1"/>
    <col min="11779" max="11787" width="10.7109375" style="63" customWidth="1"/>
    <col min="11788" max="11788" width="12.85546875" style="63" customWidth="1"/>
    <col min="11789" max="11789" width="8.7109375" style="63" customWidth="1"/>
    <col min="11790" max="12030" width="9.140625" style="63"/>
    <col min="12031" max="12031" width="5.7109375" style="63" customWidth="1"/>
    <col min="12032" max="12034" width="23.7109375" style="63" customWidth="1"/>
    <col min="12035" max="12043" width="10.7109375" style="63" customWidth="1"/>
    <col min="12044" max="12044" width="12.85546875" style="63" customWidth="1"/>
    <col min="12045" max="12045" width="8.7109375" style="63" customWidth="1"/>
    <col min="12046" max="12286" width="9.140625" style="63"/>
    <col min="12287" max="12287" width="5.7109375" style="63" customWidth="1"/>
    <col min="12288" max="12290" width="23.7109375" style="63" customWidth="1"/>
    <col min="12291" max="12299" width="10.7109375" style="63" customWidth="1"/>
    <col min="12300" max="12300" width="12.85546875" style="63" customWidth="1"/>
    <col min="12301" max="12301" width="8.7109375" style="63" customWidth="1"/>
    <col min="12302" max="12542" width="9.140625" style="63"/>
    <col min="12543" max="12543" width="5.7109375" style="63" customWidth="1"/>
    <col min="12544" max="12546" width="23.7109375" style="63" customWidth="1"/>
    <col min="12547" max="12555" width="10.7109375" style="63" customWidth="1"/>
    <col min="12556" max="12556" width="12.85546875" style="63" customWidth="1"/>
    <col min="12557" max="12557" width="8.7109375" style="63" customWidth="1"/>
    <col min="12558" max="12798" width="9.140625" style="63"/>
    <col min="12799" max="12799" width="5.7109375" style="63" customWidth="1"/>
    <col min="12800" max="12802" width="23.7109375" style="63" customWidth="1"/>
    <col min="12803" max="12811" width="10.7109375" style="63" customWidth="1"/>
    <col min="12812" max="12812" width="12.85546875" style="63" customWidth="1"/>
    <col min="12813" max="12813" width="8.7109375" style="63" customWidth="1"/>
    <col min="12814" max="13054" width="9.140625" style="63"/>
    <col min="13055" max="13055" width="5.7109375" style="63" customWidth="1"/>
    <col min="13056" max="13058" width="23.7109375" style="63" customWidth="1"/>
    <col min="13059" max="13067" width="10.7109375" style="63" customWidth="1"/>
    <col min="13068" max="13068" width="12.85546875" style="63" customWidth="1"/>
    <col min="13069" max="13069" width="8.7109375" style="63" customWidth="1"/>
    <col min="13070" max="13310" width="9.140625" style="63"/>
    <col min="13311" max="13311" width="5.7109375" style="63" customWidth="1"/>
    <col min="13312" max="13314" width="23.7109375" style="63" customWidth="1"/>
    <col min="13315" max="13323" width="10.7109375" style="63" customWidth="1"/>
    <col min="13324" max="13324" width="12.85546875" style="63" customWidth="1"/>
    <col min="13325" max="13325" width="8.7109375" style="63" customWidth="1"/>
    <col min="13326" max="13566" width="9.140625" style="63"/>
    <col min="13567" max="13567" width="5.7109375" style="63" customWidth="1"/>
    <col min="13568" max="13570" width="23.7109375" style="63" customWidth="1"/>
    <col min="13571" max="13579" width="10.7109375" style="63" customWidth="1"/>
    <col min="13580" max="13580" width="12.85546875" style="63" customWidth="1"/>
    <col min="13581" max="13581" width="8.7109375" style="63" customWidth="1"/>
    <col min="13582" max="13822" width="9.140625" style="63"/>
    <col min="13823" max="13823" width="5.7109375" style="63" customWidth="1"/>
    <col min="13824" max="13826" width="23.7109375" style="63" customWidth="1"/>
    <col min="13827" max="13835" width="10.7109375" style="63" customWidth="1"/>
    <col min="13836" max="13836" width="12.85546875" style="63" customWidth="1"/>
    <col min="13837" max="13837" width="8.7109375" style="63" customWidth="1"/>
    <col min="13838" max="14078" width="9.140625" style="63"/>
    <col min="14079" max="14079" width="5.7109375" style="63" customWidth="1"/>
    <col min="14080" max="14082" width="23.7109375" style="63" customWidth="1"/>
    <col min="14083" max="14091" width="10.7109375" style="63" customWidth="1"/>
    <col min="14092" max="14092" width="12.85546875" style="63" customWidth="1"/>
    <col min="14093" max="14093" width="8.7109375" style="63" customWidth="1"/>
    <col min="14094" max="14334" width="9.140625" style="63"/>
    <col min="14335" max="14335" width="5.7109375" style="63" customWidth="1"/>
    <col min="14336" max="14338" width="23.7109375" style="63" customWidth="1"/>
    <col min="14339" max="14347" width="10.7109375" style="63" customWidth="1"/>
    <col min="14348" max="14348" width="12.85546875" style="63" customWidth="1"/>
    <col min="14349" max="14349" width="8.7109375" style="63" customWidth="1"/>
    <col min="14350" max="14590" width="9.140625" style="63"/>
    <col min="14591" max="14591" width="5.7109375" style="63" customWidth="1"/>
    <col min="14592" max="14594" width="23.7109375" style="63" customWidth="1"/>
    <col min="14595" max="14603" width="10.7109375" style="63" customWidth="1"/>
    <col min="14604" max="14604" width="12.85546875" style="63" customWidth="1"/>
    <col min="14605" max="14605" width="8.7109375" style="63" customWidth="1"/>
    <col min="14606" max="14846" width="9.140625" style="63"/>
    <col min="14847" max="14847" width="5.7109375" style="63" customWidth="1"/>
    <col min="14848" max="14850" width="23.7109375" style="63" customWidth="1"/>
    <col min="14851" max="14859" width="10.7109375" style="63" customWidth="1"/>
    <col min="14860" max="14860" width="12.85546875" style="63" customWidth="1"/>
    <col min="14861" max="14861" width="8.7109375" style="63" customWidth="1"/>
    <col min="14862" max="15102" width="9.140625" style="63"/>
    <col min="15103" max="15103" width="5.7109375" style="63" customWidth="1"/>
    <col min="15104" max="15106" width="23.7109375" style="63" customWidth="1"/>
    <col min="15107" max="15115" width="10.7109375" style="63" customWidth="1"/>
    <col min="15116" max="15116" width="12.85546875" style="63" customWidth="1"/>
    <col min="15117" max="15117" width="8.7109375" style="63" customWidth="1"/>
    <col min="15118" max="15358" width="9.140625" style="63"/>
    <col min="15359" max="15359" width="5.7109375" style="63" customWidth="1"/>
    <col min="15360" max="15362" width="23.7109375" style="63" customWidth="1"/>
    <col min="15363" max="15371" width="10.7109375" style="63" customWidth="1"/>
    <col min="15372" max="15372" width="12.85546875" style="63" customWidth="1"/>
    <col min="15373" max="15373" width="8.7109375" style="63" customWidth="1"/>
    <col min="15374" max="15614" width="9.140625" style="63"/>
    <col min="15615" max="15615" width="5.7109375" style="63" customWidth="1"/>
    <col min="15616" max="15618" width="23.7109375" style="63" customWidth="1"/>
    <col min="15619" max="15627" width="10.7109375" style="63" customWidth="1"/>
    <col min="15628" max="15628" width="12.85546875" style="63" customWidth="1"/>
    <col min="15629" max="15629" width="8.7109375" style="63" customWidth="1"/>
    <col min="15630" max="15870" width="9.140625" style="63"/>
    <col min="15871" max="15871" width="5.7109375" style="63" customWidth="1"/>
    <col min="15872" max="15874" width="23.7109375" style="63" customWidth="1"/>
    <col min="15875" max="15883" width="10.7109375" style="63" customWidth="1"/>
    <col min="15884" max="15884" width="12.85546875" style="63" customWidth="1"/>
    <col min="15885" max="15885" width="8.7109375" style="63" customWidth="1"/>
    <col min="15886" max="16126" width="9.140625" style="63"/>
    <col min="16127" max="16127" width="5.7109375" style="63" customWidth="1"/>
    <col min="16128" max="16130" width="23.7109375" style="63" customWidth="1"/>
    <col min="16131" max="16139" width="10.7109375" style="63" customWidth="1"/>
    <col min="16140" max="16140" width="12.85546875" style="63" customWidth="1"/>
    <col min="16141" max="16141" width="8.7109375" style="63" customWidth="1"/>
    <col min="16142" max="16384" width="9.140625" style="63"/>
  </cols>
  <sheetData>
    <row r="1" spans="1:13" ht="15.75" x14ac:dyDescent="0.25">
      <c r="A1" s="217" t="s">
        <v>1123</v>
      </c>
    </row>
    <row r="2" spans="1:13" x14ac:dyDescent="0.25">
      <c r="A2" s="91" t="s">
        <v>315</v>
      </c>
      <c r="B2" s="91"/>
    </row>
    <row r="3" spans="1:13" ht="15.75" x14ac:dyDescent="0.25">
      <c r="A3" s="426" t="s">
        <v>903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</row>
    <row r="4" spans="1:13" ht="15.75" x14ac:dyDescent="0.25">
      <c r="A4" s="160"/>
      <c r="B4" s="160"/>
      <c r="C4" s="160"/>
      <c r="D4" s="160"/>
      <c r="E4" s="427" t="str">
        <f>'1'!$E$5</f>
        <v>KABUPATEN</v>
      </c>
      <c r="F4" s="428" t="str">
        <f>'1'!$F$5</f>
        <v>BELITUNG TIMUR</v>
      </c>
      <c r="G4" s="160"/>
      <c r="H4" s="160"/>
      <c r="I4" s="160"/>
      <c r="J4" s="160"/>
      <c r="K4" s="160"/>
      <c r="L4" s="160"/>
    </row>
    <row r="5" spans="1:13" ht="15.75" x14ac:dyDescent="0.25">
      <c r="A5" s="160"/>
      <c r="B5" s="160"/>
      <c r="C5" s="160"/>
      <c r="D5" s="160"/>
      <c r="E5" s="427" t="str">
        <f>'1'!$E$6</f>
        <v>TAHUN</v>
      </c>
      <c r="F5" s="428">
        <f>'1'!$F$6</f>
        <v>2023</v>
      </c>
      <c r="G5" s="160"/>
      <c r="H5" s="160"/>
      <c r="I5" s="160"/>
      <c r="J5" s="160"/>
      <c r="K5" s="160"/>
      <c r="L5" s="160"/>
    </row>
    <row r="6" spans="1:13" ht="15.75" thickBot="1" x14ac:dyDescent="0.3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</row>
    <row r="7" spans="1:13" ht="15.75" x14ac:dyDescent="0.25">
      <c r="A7" s="1164" t="s">
        <v>2</v>
      </c>
      <c r="B7" s="1225" t="s">
        <v>253</v>
      </c>
      <c r="C7" s="1164" t="s">
        <v>407</v>
      </c>
      <c r="D7" s="1166" t="s">
        <v>904</v>
      </c>
      <c r="E7" s="1167"/>
      <c r="F7" s="1167"/>
      <c r="G7" s="1167"/>
      <c r="H7" s="1167"/>
      <c r="I7" s="1167"/>
      <c r="J7" s="1167"/>
      <c r="K7" s="1167"/>
      <c r="L7" s="1168"/>
      <c r="M7" s="83"/>
    </row>
    <row r="8" spans="1:13" ht="15" customHeight="1" x14ac:dyDescent="0.25">
      <c r="A8" s="1164"/>
      <c r="B8" s="1225"/>
      <c r="C8" s="1164"/>
      <c r="D8" s="1395" t="s">
        <v>868</v>
      </c>
      <c r="E8" s="1395"/>
      <c r="F8" s="1395"/>
      <c r="G8" s="1243" t="s">
        <v>869</v>
      </c>
      <c r="H8" s="1395"/>
      <c r="I8" s="1395"/>
      <c r="J8" s="1243" t="s">
        <v>1139</v>
      </c>
      <c r="K8" s="1395"/>
      <c r="L8" s="1395"/>
    </row>
    <row r="9" spans="1:13" ht="15.75" x14ac:dyDescent="0.25">
      <c r="A9" s="1165"/>
      <c r="B9" s="1226"/>
      <c r="C9" s="1165"/>
      <c r="D9" s="583" t="s">
        <v>6</v>
      </c>
      <c r="E9" s="583" t="s">
        <v>7</v>
      </c>
      <c r="F9" s="583" t="s">
        <v>369</v>
      </c>
      <c r="G9" s="583" t="s">
        <v>6</v>
      </c>
      <c r="H9" s="583" t="s">
        <v>7</v>
      </c>
      <c r="I9" s="583" t="s">
        <v>369</v>
      </c>
      <c r="J9" s="583" t="s">
        <v>6</v>
      </c>
      <c r="K9" s="583" t="s">
        <v>7</v>
      </c>
      <c r="L9" s="583" t="s">
        <v>369</v>
      </c>
    </row>
    <row r="10" spans="1:13" s="747" customFormat="1" ht="12" x14ac:dyDescent="0.25">
      <c r="A10" s="745">
        <v>1</v>
      </c>
      <c r="B10" s="745">
        <v>2</v>
      </c>
      <c r="C10" s="745">
        <v>3</v>
      </c>
      <c r="D10" s="745">
        <v>4</v>
      </c>
      <c r="E10" s="745">
        <v>5</v>
      </c>
      <c r="F10" s="745">
        <v>6</v>
      </c>
      <c r="G10" s="745">
        <v>7</v>
      </c>
      <c r="H10" s="745">
        <v>8</v>
      </c>
      <c r="I10" s="745">
        <v>9</v>
      </c>
      <c r="J10" s="745">
        <v>10</v>
      </c>
      <c r="K10" s="745">
        <v>11</v>
      </c>
      <c r="L10" s="745">
        <v>12</v>
      </c>
    </row>
    <row r="11" spans="1:13" x14ac:dyDescent="0.25">
      <c r="A11" s="725">
        <v>1</v>
      </c>
      <c r="B11" s="93" t="str">
        <f>'9'!B9</f>
        <v>Manggar</v>
      </c>
      <c r="C11" s="93" t="str">
        <f>'9'!C9</f>
        <v>Manggar</v>
      </c>
      <c r="D11" s="101">
        <v>7</v>
      </c>
      <c r="E11" s="101">
        <v>4</v>
      </c>
      <c r="F11" s="101">
        <f t="shared" ref="F11:F17" si="0">SUM(D11:E11)</f>
        <v>11</v>
      </c>
      <c r="G11" s="101">
        <v>0</v>
      </c>
      <c r="H11" s="101">
        <v>0</v>
      </c>
      <c r="I11" s="101">
        <f t="shared" ref="I11:I17" si="1">SUM(G11:H11)</f>
        <v>0</v>
      </c>
      <c r="J11" s="888">
        <f t="shared" ref="J11:L17" si="2">IFERROR(G11/D11*100,"NULL")</f>
        <v>0</v>
      </c>
      <c r="K11" s="888">
        <f t="shared" si="2"/>
        <v>0</v>
      </c>
      <c r="L11" s="888">
        <f t="shared" si="2"/>
        <v>0</v>
      </c>
    </row>
    <row r="12" spans="1:13" x14ac:dyDescent="0.25">
      <c r="A12" s="724">
        <v>2</v>
      </c>
      <c r="B12" s="93" t="str">
        <f>'9'!B10</f>
        <v>Damar</v>
      </c>
      <c r="C12" s="93" t="str">
        <f>'9'!C10</f>
        <v>Mengkubang</v>
      </c>
      <c r="D12" s="101">
        <v>2</v>
      </c>
      <c r="E12" s="101">
        <v>3</v>
      </c>
      <c r="F12" s="101">
        <f t="shared" si="0"/>
        <v>5</v>
      </c>
      <c r="G12" s="101">
        <v>0</v>
      </c>
      <c r="H12" s="101">
        <v>0</v>
      </c>
      <c r="I12" s="101">
        <f t="shared" si="1"/>
        <v>0</v>
      </c>
      <c r="J12" s="888">
        <f t="shared" si="2"/>
        <v>0</v>
      </c>
      <c r="K12" s="888">
        <f t="shared" si="2"/>
        <v>0</v>
      </c>
      <c r="L12" s="888">
        <f t="shared" si="2"/>
        <v>0</v>
      </c>
    </row>
    <row r="13" spans="1:13" x14ac:dyDescent="0.25">
      <c r="A13" s="724">
        <v>3</v>
      </c>
      <c r="B13" s="93" t="str">
        <f>'9'!B11</f>
        <v>Kelapa Kampit</v>
      </c>
      <c r="C13" s="93" t="str">
        <f>'9'!C11</f>
        <v>Kelapa Kampit</v>
      </c>
      <c r="D13" s="101">
        <v>0</v>
      </c>
      <c r="E13" s="101">
        <v>0</v>
      </c>
      <c r="F13" s="101">
        <f t="shared" si="0"/>
        <v>0</v>
      </c>
      <c r="G13" s="101">
        <v>0</v>
      </c>
      <c r="H13" s="101">
        <v>0</v>
      </c>
      <c r="I13" s="101">
        <f t="shared" si="1"/>
        <v>0</v>
      </c>
      <c r="J13" s="922" t="str">
        <f t="shared" si="2"/>
        <v>NULL</v>
      </c>
      <c r="K13" s="922" t="str">
        <f t="shared" si="2"/>
        <v>NULL</v>
      </c>
      <c r="L13" s="922" t="str">
        <f t="shared" si="2"/>
        <v>NULL</v>
      </c>
    </row>
    <row r="14" spans="1:13" x14ac:dyDescent="0.25">
      <c r="A14" s="724">
        <v>4</v>
      </c>
      <c r="B14" s="93" t="str">
        <f>'9'!B12</f>
        <v>Gantung</v>
      </c>
      <c r="C14" s="93" t="str">
        <f>'9'!C12</f>
        <v>Gantung</v>
      </c>
      <c r="D14" s="101">
        <v>6</v>
      </c>
      <c r="E14" s="101">
        <v>3</v>
      </c>
      <c r="F14" s="101">
        <f t="shared" si="0"/>
        <v>9</v>
      </c>
      <c r="G14" s="101">
        <v>0</v>
      </c>
      <c r="H14" s="101">
        <v>0</v>
      </c>
      <c r="I14" s="101">
        <f t="shared" si="1"/>
        <v>0</v>
      </c>
      <c r="J14" s="888">
        <f t="shared" si="2"/>
        <v>0</v>
      </c>
      <c r="K14" s="888">
        <f t="shared" si="2"/>
        <v>0</v>
      </c>
      <c r="L14" s="888">
        <f t="shared" si="2"/>
        <v>0</v>
      </c>
    </row>
    <row r="15" spans="1:13" x14ac:dyDescent="0.25">
      <c r="A15" s="724">
        <v>5</v>
      </c>
      <c r="B15" s="93" t="str">
        <f>'9'!B13</f>
        <v>Simpang Renggiang</v>
      </c>
      <c r="C15" s="93" t="str">
        <f>'9'!C13</f>
        <v>Renggiang</v>
      </c>
      <c r="D15" s="101">
        <v>4</v>
      </c>
      <c r="E15" s="101">
        <v>6</v>
      </c>
      <c r="F15" s="101">
        <f t="shared" si="0"/>
        <v>10</v>
      </c>
      <c r="G15" s="101">
        <v>0</v>
      </c>
      <c r="H15" s="101">
        <v>0</v>
      </c>
      <c r="I15" s="101">
        <f t="shared" si="1"/>
        <v>0</v>
      </c>
      <c r="J15" s="888">
        <f t="shared" si="2"/>
        <v>0</v>
      </c>
      <c r="K15" s="888">
        <f t="shared" si="2"/>
        <v>0</v>
      </c>
      <c r="L15" s="888">
        <f t="shared" si="2"/>
        <v>0</v>
      </c>
    </row>
    <row r="16" spans="1:13" x14ac:dyDescent="0.25">
      <c r="A16" s="724">
        <v>6</v>
      </c>
      <c r="B16" s="93" t="str">
        <f>'9'!B14</f>
        <v>Simpang Pesak</v>
      </c>
      <c r="C16" s="93" t="str">
        <f>'9'!C14</f>
        <v>Simpang Pesak</v>
      </c>
      <c r="D16" s="101">
        <v>0</v>
      </c>
      <c r="E16" s="101">
        <v>0</v>
      </c>
      <c r="F16" s="101">
        <f t="shared" si="0"/>
        <v>0</v>
      </c>
      <c r="G16" s="101">
        <v>0</v>
      </c>
      <c r="H16" s="101">
        <v>0</v>
      </c>
      <c r="I16" s="101">
        <f t="shared" si="1"/>
        <v>0</v>
      </c>
      <c r="J16" s="922" t="str">
        <f t="shared" si="2"/>
        <v>NULL</v>
      </c>
      <c r="K16" s="922" t="str">
        <f t="shared" si="2"/>
        <v>NULL</v>
      </c>
      <c r="L16" s="922" t="str">
        <f t="shared" si="2"/>
        <v>NULL</v>
      </c>
    </row>
    <row r="17" spans="1:12" x14ac:dyDescent="0.25">
      <c r="A17" s="724">
        <v>7</v>
      </c>
      <c r="B17" s="93" t="str">
        <f>'9'!B15</f>
        <v>Dendang</v>
      </c>
      <c r="C17" s="93" t="str">
        <f>'9'!C15</f>
        <v>Dendang</v>
      </c>
      <c r="D17" s="101">
        <v>6</v>
      </c>
      <c r="E17" s="101">
        <v>0</v>
      </c>
      <c r="F17" s="101">
        <f t="shared" si="0"/>
        <v>6</v>
      </c>
      <c r="G17" s="101">
        <v>0</v>
      </c>
      <c r="H17" s="101">
        <v>0</v>
      </c>
      <c r="I17" s="101">
        <f t="shared" si="1"/>
        <v>0</v>
      </c>
      <c r="J17" s="888">
        <f t="shared" si="2"/>
        <v>0</v>
      </c>
      <c r="K17" s="922" t="str">
        <f t="shared" si="2"/>
        <v>NULL</v>
      </c>
      <c r="L17" s="888">
        <f t="shared" si="2"/>
        <v>0</v>
      </c>
    </row>
    <row r="18" spans="1:12" x14ac:dyDescent="0.25">
      <c r="A18" s="396"/>
      <c r="B18" s="66"/>
      <c r="C18" s="66"/>
      <c r="D18" s="215"/>
      <c r="E18" s="215"/>
      <c r="F18" s="215"/>
      <c r="G18" s="215"/>
      <c r="H18" s="215"/>
      <c r="I18" s="215"/>
      <c r="J18" s="889"/>
      <c r="K18" s="889"/>
      <c r="L18" s="889"/>
    </row>
    <row r="19" spans="1:12" s="557" customFormat="1" ht="15.75" x14ac:dyDescent="0.25">
      <c r="A19" s="554" t="s">
        <v>905</v>
      </c>
      <c r="B19" s="555"/>
      <c r="C19" s="556"/>
      <c r="D19" s="1007">
        <f t="shared" ref="D19:I19" si="3">SUM(D11:D18)</f>
        <v>25</v>
      </c>
      <c r="E19" s="1008">
        <f t="shared" si="3"/>
        <v>16</v>
      </c>
      <c r="F19" s="1008">
        <f t="shared" si="3"/>
        <v>41</v>
      </c>
      <c r="G19" s="1007">
        <f t="shared" si="3"/>
        <v>0</v>
      </c>
      <c r="H19" s="1008">
        <f t="shared" si="3"/>
        <v>0</v>
      </c>
      <c r="I19" s="1008">
        <f t="shared" si="3"/>
        <v>0</v>
      </c>
      <c r="J19" s="1009">
        <f>IFERROR(G19/D19*100,"NULL")</f>
        <v>0</v>
      </c>
      <c r="K19" s="1009">
        <f>IFERROR(H19/E19*100,"NULL")</f>
        <v>0</v>
      </c>
      <c r="L19" s="1009">
        <f>IFERROR(I19/F19*100,"NULL")</f>
        <v>0</v>
      </c>
    </row>
    <row r="20" spans="1:12" ht="16.5" thickBot="1" x14ac:dyDescent="0.3">
      <c r="A20" s="364" t="s">
        <v>906</v>
      </c>
      <c r="B20" s="415"/>
      <c r="C20" s="347"/>
      <c r="D20" s="904">
        <f>IFERROR(F19/'2'!E28*100000,"N/A")</f>
        <v>31.771123922881408</v>
      </c>
      <c r="E20" s="553"/>
      <c r="F20" s="553"/>
      <c r="G20" s="307"/>
      <c r="H20" s="307"/>
      <c r="I20" s="307"/>
      <c r="J20" s="307"/>
      <c r="K20" s="307"/>
      <c r="L20" s="307"/>
    </row>
    <row r="21" spans="1:12" x14ac:dyDescent="0.25">
      <c r="B21" s="62"/>
      <c r="C21" s="62"/>
      <c r="D21" s="62"/>
      <c r="E21" s="62"/>
      <c r="F21" s="62"/>
    </row>
    <row r="22" spans="1:12" s="544" customFormat="1" ht="12.75" x14ac:dyDescent="0.25">
      <c r="A22" s="544" t="s">
        <v>411</v>
      </c>
    </row>
    <row r="23" spans="1:12" s="544" customFormat="1" ht="12.75" x14ac:dyDescent="0.25">
      <c r="A23" s="544" t="s">
        <v>862</v>
      </c>
    </row>
  </sheetData>
  <mergeCells count="7">
    <mergeCell ref="A7:A9"/>
    <mergeCell ref="B7:B9"/>
    <mergeCell ref="C7:C9"/>
    <mergeCell ref="D7:L7"/>
    <mergeCell ref="D8:F8"/>
    <mergeCell ref="G8:I8"/>
    <mergeCell ref="J8:L8"/>
  </mergeCells>
  <printOptions horizontalCentered="1"/>
  <pageMargins left="0.7" right="0.7" top="0.75" bottom="0.75" header="0.3" footer="0.3"/>
  <pageSetup paperSize="9" scale="89" orientation="landscape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>
    <tabColor rgb="FF92D050"/>
    <pageSetUpPr fitToPage="1"/>
  </sheetPr>
  <dimension ref="A1:AB23"/>
  <sheetViews>
    <sheetView topLeftCell="C1" zoomScaleNormal="100" workbookViewId="0">
      <selection activeCell="H11" sqref="H11:S19"/>
    </sheetView>
  </sheetViews>
  <sheetFormatPr defaultColWidth="21.7109375" defaultRowHeight="15" x14ac:dyDescent="0.25"/>
  <cols>
    <col min="1" max="1" width="5.7109375" style="63" customWidth="1"/>
    <col min="2" max="3" width="20.7109375" style="63" customWidth="1"/>
    <col min="4" max="4" width="15.7109375" style="63" customWidth="1"/>
    <col min="5" max="5" width="17" style="63" customWidth="1"/>
    <col min="6" max="7" width="15.7109375" style="63" customWidth="1"/>
    <col min="8" max="8" width="19.5703125" style="63" customWidth="1"/>
    <col min="9" max="10" width="12.28515625" style="63" customWidth="1"/>
    <col min="11" max="11" width="12.7109375" style="63" customWidth="1"/>
    <col min="12" max="12" width="17.28515625" style="63" customWidth="1"/>
    <col min="13" max="13" width="16.7109375" style="63" customWidth="1"/>
    <col min="14" max="19" width="12.7109375" style="63" customWidth="1"/>
    <col min="20" max="28" width="8.7109375" style="63" customWidth="1"/>
    <col min="29" max="254" width="9.140625" style="63" customWidth="1"/>
    <col min="255" max="255" width="5.7109375" style="63" customWidth="1"/>
    <col min="256" max="256" width="21.7109375" style="63"/>
    <col min="257" max="257" width="5.7109375" style="63" customWidth="1"/>
    <col min="258" max="259" width="20.7109375" style="63" customWidth="1"/>
    <col min="260" max="263" width="15.7109375" style="63" customWidth="1"/>
    <col min="264" max="264" width="17.85546875" style="63" customWidth="1"/>
    <col min="265" max="267" width="12.7109375" style="63" customWidth="1"/>
    <col min="268" max="269" width="15.7109375" style="63" customWidth="1"/>
    <col min="270" max="275" width="12.7109375" style="63" customWidth="1"/>
    <col min="276" max="284" width="8.7109375" style="63" customWidth="1"/>
    <col min="285" max="510" width="9.140625" style="63" customWidth="1"/>
    <col min="511" max="511" width="5.7109375" style="63" customWidth="1"/>
    <col min="512" max="512" width="21.7109375" style="63"/>
    <col min="513" max="513" width="5.7109375" style="63" customWidth="1"/>
    <col min="514" max="515" width="20.7109375" style="63" customWidth="1"/>
    <col min="516" max="519" width="15.7109375" style="63" customWidth="1"/>
    <col min="520" max="520" width="17.85546875" style="63" customWidth="1"/>
    <col min="521" max="523" width="12.7109375" style="63" customWidth="1"/>
    <col min="524" max="525" width="15.7109375" style="63" customWidth="1"/>
    <col min="526" max="531" width="12.7109375" style="63" customWidth="1"/>
    <col min="532" max="540" width="8.7109375" style="63" customWidth="1"/>
    <col min="541" max="766" width="9.140625" style="63" customWidth="1"/>
    <col min="767" max="767" width="5.7109375" style="63" customWidth="1"/>
    <col min="768" max="768" width="21.7109375" style="63"/>
    <col min="769" max="769" width="5.7109375" style="63" customWidth="1"/>
    <col min="770" max="771" width="20.7109375" style="63" customWidth="1"/>
    <col min="772" max="775" width="15.7109375" style="63" customWidth="1"/>
    <col min="776" max="776" width="17.85546875" style="63" customWidth="1"/>
    <col min="777" max="779" width="12.7109375" style="63" customWidth="1"/>
    <col min="780" max="781" width="15.7109375" style="63" customWidth="1"/>
    <col min="782" max="787" width="12.7109375" style="63" customWidth="1"/>
    <col min="788" max="796" width="8.7109375" style="63" customWidth="1"/>
    <col min="797" max="1022" width="9.140625" style="63" customWidth="1"/>
    <col min="1023" max="1023" width="5.7109375" style="63" customWidth="1"/>
    <col min="1024" max="1024" width="21.7109375" style="63"/>
    <col min="1025" max="1025" width="5.7109375" style="63" customWidth="1"/>
    <col min="1026" max="1027" width="20.7109375" style="63" customWidth="1"/>
    <col min="1028" max="1031" width="15.7109375" style="63" customWidth="1"/>
    <col min="1032" max="1032" width="17.85546875" style="63" customWidth="1"/>
    <col min="1033" max="1035" width="12.7109375" style="63" customWidth="1"/>
    <col min="1036" max="1037" width="15.7109375" style="63" customWidth="1"/>
    <col min="1038" max="1043" width="12.7109375" style="63" customWidth="1"/>
    <col min="1044" max="1052" width="8.7109375" style="63" customWidth="1"/>
    <col min="1053" max="1278" width="9.140625" style="63" customWidth="1"/>
    <col min="1279" max="1279" width="5.7109375" style="63" customWidth="1"/>
    <col min="1280" max="1280" width="21.7109375" style="63"/>
    <col min="1281" max="1281" width="5.7109375" style="63" customWidth="1"/>
    <col min="1282" max="1283" width="20.7109375" style="63" customWidth="1"/>
    <col min="1284" max="1287" width="15.7109375" style="63" customWidth="1"/>
    <col min="1288" max="1288" width="17.85546875" style="63" customWidth="1"/>
    <col min="1289" max="1291" width="12.7109375" style="63" customWidth="1"/>
    <col min="1292" max="1293" width="15.7109375" style="63" customWidth="1"/>
    <col min="1294" max="1299" width="12.7109375" style="63" customWidth="1"/>
    <col min="1300" max="1308" width="8.7109375" style="63" customWidth="1"/>
    <col min="1309" max="1534" width="9.140625" style="63" customWidth="1"/>
    <col min="1535" max="1535" width="5.7109375" style="63" customWidth="1"/>
    <col min="1536" max="1536" width="21.7109375" style="63"/>
    <col min="1537" max="1537" width="5.7109375" style="63" customWidth="1"/>
    <col min="1538" max="1539" width="20.7109375" style="63" customWidth="1"/>
    <col min="1540" max="1543" width="15.7109375" style="63" customWidth="1"/>
    <col min="1544" max="1544" width="17.85546875" style="63" customWidth="1"/>
    <col min="1545" max="1547" width="12.7109375" style="63" customWidth="1"/>
    <col min="1548" max="1549" width="15.7109375" style="63" customWidth="1"/>
    <col min="1550" max="1555" width="12.7109375" style="63" customWidth="1"/>
    <col min="1556" max="1564" width="8.7109375" style="63" customWidth="1"/>
    <col min="1565" max="1790" width="9.140625" style="63" customWidth="1"/>
    <col min="1791" max="1791" width="5.7109375" style="63" customWidth="1"/>
    <col min="1792" max="1792" width="21.7109375" style="63"/>
    <col min="1793" max="1793" width="5.7109375" style="63" customWidth="1"/>
    <col min="1794" max="1795" width="20.7109375" style="63" customWidth="1"/>
    <col min="1796" max="1799" width="15.7109375" style="63" customWidth="1"/>
    <col min="1800" max="1800" width="17.85546875" style="63" customWidth="1"/>
    <col min="1801" max="1803" width="12.7109375" style="63" customWidth="1"/>
    <col min="1804" max="1805" width="15.7109375" style="63" customWidth="1"/>
    <col min="1806" max="1811" width="12.7109375" style="63" customWidth="1"/>
    <col min="1812" max="1820" width="8.7109375" style="63" customWidth="1"/>
    <col min="1821" max="2046" width="9.140625" style="63" customWidth="1"/>
    <col min="2047" max="2047" width="5.7109375" style="63" customWidth="1"/>
    <col min="2048" max="2048" width="21.7109375" style="63"/>
    <col min="2049" max="2049" width="5.7109375" style="63" customWidth="1"/>
    <col min="2050" max="2051" width="20.7109375" style="63" customWidth="1"/>
    <col min="2052" max="2055" width="15.7109375" style="63" customWidth="1"/>
    <col min="2056" max="2056" width="17.85546875" style="63" customWidth="1"/>
    <col min="2057" max="2059" width="12.7109375" style="63" customWidth="1"/>
    <col min="2060" max="2061" width="15.7109375" style="63" customWidth="1"/>
    <col min="2062" max="2067" width="12.7109375" style="63" customWidth="1"/>
    <col min="2068" max="2076" width="8.7109375" style="63" customWidth="1"/>
    <col min="2077" max="2302" width="9.140625" style="63" customWidth="1"/>
    <col min="2303" max="2303" width="5.7109375" style="63" customWidth="1"/>
    <col min="2304" max="2304" width="21.7109375" style="63"/>
    <col min="2305" max="2305" width="5.7109375" style="63" customWidth="1"/>
    <col min="2306" max="2307" width="20.7109375" style="63" customWidth="1"/>
    <col min="2308" max="2311" width="15.7109375" style="63" customWidth="1"/>
    <col min="2312" max="2312" width="17.85546875" style="63" customWidth="1"/>
    <col min="2313" max="2315" width="12.7109375" style="63" customWidth="1"/>
    <col min="2316" max="2317" width="15.7109375" style="63" customWidth="1"/>
    <col min="2318" max="2323" width="12.7109375" style="63" customWidth="1"/>
    <col min="2324" max="2332" width="8.7109375" style="63" customWidth="1"/>
    <col min="2333" max="2558" width="9.140625" style="63" customWidth="1"/>
    <col min="2559" max="2559" width="5.7109375" style="63" customWidth="1"/>
    <col min="2560" max="2560" width="21.7109375" style="63"/>
    <col min="2561" max="2561" width="5.7109375" style="63" customWidth="1"/>
    <col min="2562" max="2563" width="20.7109375" style="63" customWidth="1"/>
    <col min="2564" max="2567" width="15.7109375" style="63" customWidth="1"/>
    <col min="2568" max="2568" width="17.85546875" style="63" customWidth="1"/>
    <col min="2569" max="2571" width="12.7109375" style="63" customWidth="1"/>
    <col min="2572" max="2573" width="15.7109375" style="63" customWidth="1"/>
    <col min="2574" max="2579" width="12.7109375" style="63" customWidth="1"/>
    <col min="2580" max="2588" width="8.7109375" style="63" customWidth="1"/>
    <col min="2589" max="2814" width="9.140625" style="63" customWidth="1"/>
    <col min="2815" max="2815" width="5.7109375" style="63" customWidth="1"/>
    <col min="2816" max="2816" width="21.7109375" style="63"/>
    <col min="2817" max="2817" width="5.7109375" style="63" customWidth="1"/>
    <col min="2818" max="2819" width="20.7109375" style="63" customWidth="1"/>
    <col min="2820" max="2823" width="15.7109375" style="63" customWidth="1"/>
    <col min="2824" max="2824" width="17.85546875" style="63" customWidth="1"/>
    <col min="2825" max="2827" width="12.7109375" style="63" customWidth="1"/>
    <col min="2828" max="2829" width="15.7109375" style="63" customWidth="1"/>
    <col min="2830" max="2835" width="12.7109375" style="63" customWidth="1"/>
    <col min="2836" max="2844" width="8.7109375" style="63" customWidth="1"/>
    <col min="2845" max="3070" width="9.140625" style="63" customWidth="1"/>
    <col min="3071" max="3071" width="5.7109375" style="63" customWidth="1"/>
    <col min="3072" max="3072" width="21.7109375" style="63"/>
    <col min="3073" max="3073" width="5.7109375" style="63" customWidth="1"/>
    <col min="3074" max="3075" width="20.7109375" style="63" customWidth="1"/>
    <col min="3076" max="3079" width="15.7109375" style="63" customWidth="1"/>
    <col min="3080" max="3080" width="17.85546875" style="63" customWidth="1"/>
    <col min="3081" max="3083" width="12.7109375" style="63" customWidth="1"/>
    <col min="3084" max="3085" width="15.7109375" style="63" customWidth="1"/>
    <col min="3086" max="3091" width="12.7109375" style="63" customWidth="1"/>
    <col min="3092" max="3100" width="8.7109375" style="63" customWidth="1"/>
    <col min="3101" max="3326" width="9.140625" style="63" customWidth="1"/>
    <col min="3327" max="3327" width="5.7109375" style="63" customWidth="1"/>
    <col min="3328" max="3328" width="21.7109375" style="63"/>
    <col min="3329" max="3329" width="5.7109375" style="63" customWidth="1"/>
    <col min="3330" max="3331" width="20.7109375" style="63" customWidth="1"/>
    <col min="3332" max="3335" width="15.7109375" style="63" customWidth="1"/>
    <col min="3336" max="3336" width="17.85546875" style="63" customWidth="1"/>
    <col min="3337" max="3339" width="12.7109375" style="63" customWidth="1"/>
    <col min="3340" max="3341" width="15.7109375" style="63" customWidth="1"/>
    <col min="3342" max="3347" width="12.7109375" style="63" customWidth="1"/>
    <col min="3348" max="3356" width="8.7109375" style="63" customWidth="1"/>
    <col min="3357" max="3582" width="9.140625" style="63" customWidth="1"/>
    <col min="3583" max="3583" width="5.7109375" style="63" customWidth="1"/>
    <col min="3584" max="3584" width="21.7109375" style="63"/>
    <col min="3585" max="3585" width="5.7109375" style="63" customWidth="1"/>
    <col min="3586" max="3587" width="20.7109375" style="63" customWidth="1"/>
    <col min="3588" max="3591" width="15.7109375" style="63" customWidth="1"/>
    <col min="3592" max="3592" width="17.85546875" style="63" customWidth="1"/>
    <col min="3593" max="3595" width="12.7109375" style="63" customWidth="1"/>
    <col min="3596" max="3597" width="15.7109375" style="63" customWidth="1"/>
    <col min="3598" max="3603" width="12.7109375" style="63" customWidth="1"/>
    <col min="3604" max="3612" width="8.7109375" style="63" customWidth="1"/>
    <col min="3613" max="3838" width="9.140625" style="63" customWidth="1"/>
    <col min="3839" max="3839" width="5.7109375" style="63" customWidth="1"/>
    <col min="3840" max="3840" width="21.7109375" style="63"/>
    <col min="3841" max="3841" width="5.7109375" style="63" customWidth="1"/>
    <col min="3842" max="3843" width="20.7109375" style="63" customWidth="1"/>
    <col min="3844" max="3847" width="15.7109375" style="63" customWidth="1"/>
    <col min="3848" max="3848" width="17.85546875" style="63" customWidth="1"/>
    <col min="3849" max="3851" width="12.7109375" style="63" customWidth="1"/>
    <col min="3852" max="3853" width="15.7109375" style="63" customWidth="1"/>
    <col min="3854" max="3859" width="12.7109375" style="63" customWidth="1"/>
    <col min="3860" max="3868" width="8.7109375" style="63" customWidth="1"/>
    <col min="3869" max="4094" width="9.140625" style="63" customWidth="1"/>
    <col min="4095" max="4095" width="5.7109375" style="63" customWidth="1"/>
    <col min="4096" max="4096" width="21.7109375" style="63"/>
    <col min="4097" max="4097" width="5.7109375" style="63" customWidth="1"/>
    <col min="4098" max="4099" width="20.7109375" style="63" customWidth="1"/>
    <col min="4100" max="4103" width="15.7109375" style="63" customWidth="1"/>
    <col min="4104" max="4104" width="17.85546875" style="63" customWidth="1"/>
    <col min="4105" max="4107" width="12.7109375" style="63" customWidth="1"/>
    <col min="4108" max="4109" width="15.7109375" style="63" customWidth="1"/>
    <col min="4110" max="4115" width="12.7109375" style="63" customWidth="1"/>
    <col min="4116" max="4124" width="8.7109375" style="63" customWidth="1"/>
    <col min="4125" max="4350" width="9.140625" style="63" customWidth="1"/>
    <col min="4351" max="4351" width="5.7109375" style="63" customWidth="1"/>
    <col min="4352" max="4352" width="21.7109375" style="63"/>
    <col min="4353" max="4353" width="5.7109375" style="63" customWidth="1"/>
    <col min="4354" max="4355" width="20.7109375" style="63" customWidth="1"/>
    <col min="4356" max="4359" width="15.7109375" style="63" customWidth="1"/>
    <col min="4360" max="4360" width="17.85546875" style="63" customWidth="1"/>
    <col min="4361" max="4363" width="12.7109375" style="63" customWidth="1"/>
    <col min="4364" max="4365" width="15.7109375" style="63" customWidth="1"/>
    <col min="4366" max="4371" width="12.7109375" style="63" customWidth="1"/>
    <col min="4372" max="4380" width="8.7109375" style="63" customWidth="1"/>
    <col min="4381" max="4606" width="9.140625" style="63" customWidth="1"/>
    <col min="4607" max="4607" width="5.7109375" style="63" customWidth="1"/>
    <col min="4608" max="4608" width="21.7109375" style="63"/>
    <col min="4609" max="4609" width="5.7109375" style="63" customWidth="1"/>
    <col min="4610" max="4611" width="20.7109375" style="63" customWidth="1"/>
    <col min="4612" max="4615" width="15.7109375" style="63" customWidth="1"/>
    <col min="4616" max="4616" width="17.85546875" style="63" customWidth="1"/>
    <col min="4617" max="4619" width="12.7109375" style="63" customWidth="1"/>
    <col min="4620" max="4621" width="15.7109375" style="63" customWidth="1"/>
    <col min="4622" max="4627" width="12.7109375" style="63" customWidth="1"/>
    <col min="4628" max="4636" width="8.7109375" style="63" customWidth="1"/>
    <col min="4637" max="4862" width="9.140625" style="63" customWidth="1"/>
    <col min="4863" max="4863" width="5.7109375" style="63" customWidth="1"/>
    <col min="4864" max="4864" width="21.7109375" style="63"/>
    <col min="4865" max="4865" width="5.7109375" style="63" customWidth="1"/>
    <col min="4866" max="4867" width="20.7109375" style="63" customWidth="1"/>
    <col min="4868" max="4871" width="15.7109375" style="63" customWidth="1"/>
    <col min="4872" max="4872" width="17.85546875" style="63" customWidth="1"/>
    <col min="4873" max="4875" width="12.7109375" style="63" customWidth="1"/>
    <col min="4876" max="4877" width="15.7109375" style="63" customWidth="1"/>
    <col min="4878" max="4883" width="12.7109375" style="63" customWidth="1"/>
    <col min="4884" max="4892" width="8.7109375" style="63" customWidth="1"/>
    <col min="4893" max="5118" width="9.140625" style="63" customWidth="1"/>
    <col min="5119" max="5119" width="5.7109375" style="63" customWidth="1"/>
    <col min="5120" max="5120" width="21.7109375" style="63"/>
    <col min="5121" max="5121" width="5.7109375" style="63" customWidth="1"/>
    <col min="5122" max="5123" width="20.7109375" style="63" customWidth="1"/>
    <col min="5124" max="5127" width="15.7109375" style="63" customWidth="1"/>
    <col min="5128" max="5128" width="17.85546875" style="63" customWidth="1"/>
    <col min="5129" max="5131" width="12.7109375" style="63" customWidth="1"/>
    <col min="5132" max="5133" width="15.7109375" style="63" customWidth="1"/>
    <col min="5134" max="5139" width="12.7109375" style="63" customWidth="1"/>
    <col min="5140" max="5148" width="8.7109375" style="63" customWidth="1"/>
    <col min="5149" max="5374" width="9.140625" style="63" customWidth="1"/>
    <col min="5375" max="5375" width="5.7109375" style="63" customWidth="1"/>
    <col min="5376" max="5376" width="21.7109375" style="63"/>
    <col min="5377" max="5377" width="5.7109375" style="63" customWidth="1"/>
    <col min="5378" max="5379" width="20.7109375" style="63" customWidth="1"/>
    <col min="5380" max="5383" width="15.7109375" style="63" customWidth="1"/>
    <col min="5384" max="5384" width="17.85546875" style="63" customWidth="1"/>
    <col min="5385" max="5387" width="12.7109375" style="63" customWidth="1"/>
    <col min="5388" max="5389" width="15.7109375" style="63" customWidth="1"/>
    <col min="5390" max="5395" width="12.7109375" style="63" customWidth="1"/>
    <col min="5396" max="5404" width="8.7109375" style="63" customWidth="1"/>
    <col min="5405" max="5630" width="9.140625" style="63" customWidth="1"/>
    <col min="5631" max="5631" width="5.7109375" style="63" customWidth="1"/>
    <col min="5632" max="5632" width="21.7109375" style="63"/>
    <col min="5633" max="5633" width="5.7109375" style="63" customWidth="1"/>
    <col min="5634" max="5635" width="20.7109375" style="63" customWidth="1"/>
    <col min="5636" max="5639" width="15.7109375" style="63" customWidth="1"/>
    <col min="5640" max="5640" width="17.85546875" style="63" customWidth="1"/>
    <col min="5641" max="5643" width="12.7109375" style="63" customWidth="1"/>
    <col min="5644" max="5645" width="15.7109375" style="63" customWidth="1"/>
    <col min="5646" max="5651" width="12.7109375" style="63" customWidth="1"/>
    <col min="5652" max="5660" width="8.7109375" style="63" customWidth="1"/>
    <col min="5661" max="5886" width="9.140625" style="63" customWidth="1"/>
    <col min="5887" max="5887" width="5.7109375" style="63" customWidth="1"/>
    <col min="5888" max="5888" width="21.7109375" style="63"/>
    <col min="5889" max="5889" width="5.7109375" style="63" customWidth="1"/>
    <col min="5890" max="5891" width="20.7109375" style="63" customWidth="1"/>
    <col min="5892" max="5895" width="15.7109375" style="63" customWidth="1"/>
    <col min="5896" max="5896" width="17.85546875" style="63" customWidth="1"/>
    <col min="5897" max="5899" width="12.7109375" style="63" customWidth="1"/>
    <col min="5900" max="5901" width="15.7109375" style="63" customWidth="1"/>
    <col min="5902" max="5907" width="12.7109375" style="63" customWidth="1"/>
    <col min="5908" max="5916" width="8.7109375" style="63" customWidth="1"/>
    <col min="5917" max="6142" width="9.140625" style="63" customWidth="1"/>
    <col min="6143" max="6143" width="5.7109375" style="63" customWidth="1"/>
    <col min="6144" max="6144" width="21.7109375" style="63"/>
    <col min="6145" max="6145" width="5.7109375" style="63" customWidth="1"/>
    <col min="6146" max="6147" width="20.7109375" style="63" customWidth="1"/>
    <col min="6148" max="6151" width="15.7109375" style="63" customWidth="1"/>
    <col min="6152" max="6152" width="17.85546875" style="63" customWidth="1"/>
    <col min="6153" max="6155" width="12.7109375" style="63" customWidth="1"/>
    <col min="6156" max="6157" width="15.7109375" style="63" customWidth="1"/>
    <col min="6158" max="6163" width="12.7109375" style="63" customWidth="1"/>
    <col min="6164" max="6172" width="8.7109375" style="63" customWidth="1"/>
    <col min="6173" max="6398" width="9.140625" style="63" customWidth="1"/>
    <col min="6399" max="6399" width="5.7109375" style="63" customWidth="1"/>
    <col min="6400" max="6400" width="21.7109375" style="63"/>
    <col min="6401" max="6401" width="5.7109375" style="63" customWidth="1"/>
    <col min="6402" max="6403" width="20.7109375" style="63" customWidth="1"/>
    <col min="6404" max="6407" width="15.7109375" style="63" customWidth="1"/>
    <col min="6408" max="6408" width="17.85546875" style="63" customWidth="1"/>
    <col min="6409" max="6411" width="12.7109375" style="63" customWidth="1"/>
    <col min="6412" max="6413" width="15.7109375" style="63" customWidth="1"/>
    <col min="6414" max="6419" width="12.7109375" style="63" customWidth="1"/>
    <col min="6420" max="6428" width="8.7109375" style="63" customWidth="1"/>
    <col min="6429" max="6654" width="9.140625" style="63" customWidth="1"/>
    <col min="6655" max="6655" width="5.7109375" style="63" customWidth="1"/>
    <col min="6656" max="6656" width="21.7109375" style="63"/>
    <col min="6657" max="6657" width="5.7109375" style="63" customWidth="1"/>
    <col min="6658" max="6659" width="20.7109375" style="63" customWidth="1"/>
    <col min="6660" max="6663" width="15.7109375" style="63" customWidth="1"/>
    <col min="6664" max="6664" width="17.85546875" style="63" customWidth="1"/>
    <col min="6665" max="6667" width="12.7109375" style="63" customWidth="1"/>
    <col min="6668" max="6669" width="15.7109375" style="63" customWidth="1"/>
    <col min="6670" max="6675" width="12.7109375" style="63" customWidth="1"/>
    <col min="6676" max="6684" width="8.7109375" style="63" customWidth="1"/>
    <col min="6685" max="6910" width="9.140625" style="63" customWidth="1"/>
    <col min="6911" max="6911" width="5.7109375" style="63" customWidth="1"/>
    <col min="6912" max="6912" width="21.7109375" style="63"/>
    <col min="6913" max="6913" width="5.7109375" style="63" customWidth="1"/>
    <col min="6914" max="6915" width="20.7109375" style="63" customWidth="1"/>
    <col min="6916" max="6919" width="15.7109375" style="63" customWidth="1"/>
    <col min="6920" max="6920" width="17.85546875" style="63" customWidth="1"/>
    <col min="6921" max="6923" width="12.7109375" style="63" customWidth="1"/>
    <col min="6924" max="6925" width="15.7109375" style="63" customWidth="1"/>
    <col min="6926" max="6931" width="12.7109375" style="63" customWidth="1"/>
    <col min="6932" max="6940" width="8.7109375" style="63" customWidth="1"/>
    <col min="6941" max="7166" width="9.140625" style="63" customWidth="1"/>
    <col min="7167" max="7167" width="5.7109375" style="63" customWidth="1"/>
    <col min="7168" max="7168" width="21.7109375" style="63"/>
    <col min="7169" max="7169" width="5.7109375" style="63" customWidth="1"/>
    <col min="7170" max="7171" width="20.7109375" style="63" customWidth="1"/>
    <col min="7172" max="7175" width="15.7109375" style="63" customWidth="1"/>
    <col min="7176" max="7176" width="17.85546875" style="63" customWidth="1"/>
    <col min="7177" max="7179" width="12.7109375" style="63" customWidth="1"/>
    <col min="7180" max="7181" width="15.7109375" style="63" customWidth="1"/>
    <col min="7182" max="7187" width="12.7109375" style="63" customWidth="1"/>
    <col min="7188" max="7196" width="8.7109375" style="63" customWidth="1"/>
    <col min="7197" max="7422" width="9.140625" style="63" customWidth="1"/>
    <col min="7423" max="7423" width="5.7109375" style="63" customWidth="1"/>
    <col min="7424" max="7424" width="21.7109375" style="63"/>
    <col min="7425" max="7425" width="5.7109375" style="63" customWidth="1"/>
    <col min="7426" max="7427" width="20.7109375" style="63" customWidth="1"/>
    <col min="7428" max="7431" width="15.7109375" style="63" customWidth="1"/>
    <col min="7432" max="7432" width="17.85546875" style="63" customWidth="1"/>
    <col min="7433" max="7435" width="12.7109375" style="63" customWidth="1"/>
    <col min="7436" max="7437" width="15.7109375" style="63" customWidth="1"/>
    <col min="7438" max="7443" width="12.7109375" style="63" customWidth="1"/>
    <col min="7444" max="7452" width="8.7109375" style="63" customWidth="1"/>
    <col min="7453" max="7678" width="9.140625" style="63" customWidth="1"/>
    <col min="7679" max="7679" width="5.7109375" style="63" customWidth="1"/>
    <col min="7680" max="7680" width="21.7109375" style="63"/>
    <col min="7681" max="7681" width="5.7109375" style="63" customWidth="1"/>
    <col min="7682" max="7683" width="20.7109375" style="63" customWidth="1"/>
    <col min="7684" max="7687" width="15.7109375" style="63" customWidth="1"/>
    <col min="7688" max="7688" width="17.85546875" style="63" customWidth="1"/>
    <col min="7689" max="7691" width="12.7109375" style="63" customWidth="1"/>
    <col min="7692" max="7693" width="15.7109375" style="63" customWidth="1"/>
    <col min="7694" max="7699" width="12.7109375" style="63" customWidth="1"/>
    <col min="7700" max="7708" width="8.7109375" style="63" customWidth="1"/>
    <col min="7709" max="7934" width="9.140625" style="63" customWidth="1"/>
    <col min="7935" max="7935" width="5.7109375" style="63" customWidth="1"/>
    <col min="7936" max="7936" width="21.7109375" style="63"/>
    <col min="7937" max="7937" width="5.7109375" style="63" customWidth="1"/>
    <col min="7938" max="7939" width="20.7109375" style="63" customWidth="1"/>
    <col min="7940" max="7943" width="15.7109375" style="63" customWidth="1"/>
    <col min="7944" max="7944" width="17.85546875" style="63" customWidth="1"/>
    <col min="7945" max="7947" width="12.7109375" style="63" customWidth="1"/>
    <col min="7948" max="7949" width="15.7109375" style="63" customWidth="1"/>
    <col min="7950" max="7955" width="12.7109375" style="63" customWidth="1"/>
    <col min="7956" max="7964" width="8.7109375" style="63" customWidth="1"/>
    <col min="7965" max="8190" width="9.140625" style="63" customWidth="1"/>
    <col min="8191" max="8191" width="5.7109375" style="63" customWidth="1"/>
    <col min="8192" max="8192" width="21.7109375" style="63"/>
    <col min="8193" max="8193" width="5.7109375" style="63" customWidth="1"/>
    <col min="8194" max="8195" width="20.7109375" style="63" customWidth="1"/>
    <col min="8196" max="8199" width="15.7109375" style="63" customWidth="1"/>
    <col min="8200" max="8200" width="17.85546875" style="63" customWidth="1"/>
    <col min="8201" max="8203" width="12.7109375" style="63" customWidth="1"/>
    <col min="8204" max="8205" width="15.7109375" style="63" customWidth="1"/>
    <col min="8206" max="8211" width="12.7109375" style="63" customWidth="1"/>
    <col min="8212" max="8220" width="8.7109375" style="63" customWidth="1"/>
    <col min="8221" max="8446" width="9.140625" style="63" customWidth="1"/>
    <col min="8447" max="8447" width="5.7109375" style="63" customWidth="1"/>
    <col min="8448" max="8448" width="21.7109375" style="63"/>
    <col min="8449" max="8449" width="5.7109375" style="63" customWidth="1"/>
    <col min="8450" max="8451" width="20.7109375" style="63" customWidth="1"/>
    <col min="8452" max="8455" width="15.7109375" style="63" customWidth="1"/>
    <col min="8456" max="8456" width="17.85546875" style="63" customWidth="1"/>
    <col min="8457" max="8459" width="12.7109375" style="63" customWidth="1"/>
    <col min="8460" max="8461" width="15.7109375" style="63" customWidth="1"/>
    <col min="8462" max="8467" width="12.7109375" style="63" customWidth="1"/>
    <col min="8468" max="8476" width="8.7109375" style="63" customWidth="1"/>
    <col min="8477" max="8702" width="9.140625" style="63" customWidth="1"/>
    <col min="8703" max="8703" width="5.7109375" style="63" customWidth="1"/>
    <col min="8704" max="8704" width="21.7109375" style="63"/>
    <col min="8705" max="8705" width="5.7109375" style="63" customWidth="1"/>
    <col min="8706" max="8707" width="20.7109375" style="63" customWidth="1"/>
    <col min="8708" max="8711" width="15.7109375" style="63" customWidth="1"/>
    <col min="8712" max="8712" width="17.85546875" style="63" customWidth="1"/>
    <col min="8713" max="8715" width="12.7109375" style="63" customWidth="1"/>
    <col min="8716" max="8717" width="15.7109375" style="63" customWidth="1"/>
    <col min="8718" max="8723" width="12.7109375" style="63" customWidth="1"/>
    <col min="8724" max="8732" width="8.7109375" style="63" customWidth="1"/>
    <col min="8733" max="8958" width="9.140625" style="63" customWidth="1"/>
    <col min="8959" max="8959" width="5.7109375" style="63" customWidth="1"/>
    <col min="8960" max="8960" width="21.7109375" style="63"/>
    <col min="8961" max="8961" width="5.7109375" style="63" customWidth="1"/>
    <col min="8962" max="8963" width="20.7109375" style="63" customWidth="1"/>
    <col min="8964" max="8967" width="15.7109375" style="63" customWidth="1"/>
    <col min="8968" max="8968" width="17.85546875" style="63" customWidth="1"/>
    <col min="8969" max="8971" width="12.7109375" style="63" customWidth="1"/>
    <col min="8972" max="8973" width="15.7109375" style="63" customWidth="1"/>
    <col min="8974" max="8979" width="12.7109375" style="63" customWidth="1"/>
    <col min="8980" max="8988" width="8.7109375" style="63" customWidth="1"/>
    <col min="8989" max="9214" width="9.140625" style="63" customWidth="1"/>
    <col min="9215" max="9215" width="5.7109375" style="63" customWidth="1"/>
    <col min="9216" max="9216" width="21.7109375" style="63"/>
    <col min="9217" max="9217" width="5.7109375" style="63" customWidth="1"/>
    <col min="9218" max="9219" width="20.7109375" style="63" customWidth="1"/>
    <col min="9220" max="9223" width="15.7109375" style="63" customWidth="1"/>
    <col min="9224" max="9224" width="17.85546875" style="63" customWidth="1"/>
    <col min="9225" max="9227" width="12.7109375" style="63" customWidth="1"/>
    <col min="9228" max="9229" width="15.7109375" style="63" customWidth="1"/>
    <col min="9230" max="9235" width="12.7109375" style="63" customWidth="1"/>
    <col min="9236" max="9244" width="8.7109375" style="63" customWidth="1"/>
    <col min="9245" max="9470" width="9.140625" style="63" customWidth="1"/>
    <col min="9471" max="9471" width="5.7109375" style="63" customWidth="1"/>
    <col min="9472" max="9472" width="21.7109375" style="63"/>
    <col min="9473" max="9473" width="5.7109375" style="63" customWidth="1"/>
    <col min="9474" max="9475" width="20.7109375" style="63" customWidth="1"/>
    <col min="9476" max="9479" width="15.7109375" style="63" customWidth="1"/>
    <col min="9480" max="9480" width="17.85546875" style="63" customWidth="1"/>
    <col min="9481" max="9483" width="12.7109375" style="63" customWidth="1"/>
    <col min="9484" max="9485" width="15.7109375" style="63" customWidth="1"/>
    <col min="9486" max="9491" width="12.7109375" style="63" customWidth="1"/>
    <col min="9492" max="9500" width="8.7109375" style="63" customWidth="1"/>
    <col min="9501" max="9726" width="9.140625" style="63" customWidth="1"/>
    <col min="9727" max="9727" width="5.7109375" style="63" customWidth="1"/>
    <col min="9728" max="9728" width="21.7109375" style="63"/>
    <col min="9729" max="9729" width="5.7109375" style="63" customWidth="1"/>
    <col min="9730" max="9731" width="20.7109375" style="63" customWidth="1"/>
    <col min="9732" max="9735" width="15.7109375" style="63" customWidth="1"/>
    <col min="9736" max="9736" width="17.85546875" style="63" customWidth="1"/>
    <col min="9737" max="9739" width="12.7109375" style="63" customWidth="1"/>
    <col min="9740" max="9741" width="15.7109375" style="63" customWidth="1"/>
    <col min="9742" max="9747" width="12.7109375" style="63" customWidth="1"/>
    <col min="9748" max="9756" width="8.7109375" style="63" customWidth="1"/>
    <col min="9757" max="9982" width="9.140625" style="63" customWidth="1"/>
    <col min="9983" max="9983" width="5.7109375" style="63" customWidth="1"/>
    <col min="9984" max="9984" width="21.7109375" style="63"/>
    <col min="9985" max="9985" width="5.7109375" style="63" customWidth="1"/>
    <col min="9986" max="9987" width="20.7109375" style="63" customWidth="1"/>
    <col min="9988" max="9991" width="15.7109375" style="63" customWidth="1"/>
    <col min="9992" max="9992" width="17.85546875" style="63" customWidth="1"/>
    <col min="9993" max="9995" width="12.7109375" style="63" customWidth="1"/>
    <col min="9996" max="9997" width="15.7109375" style="63" customWidth="1"/>
    <col min="9998" max="10003" width="12.7109375" style="63" customWidth="1"/>
    <col min="10004" max="10012" width="8.7109375" style="63" customWidth="1"/>
    <col min="10013" max="10238" width="9.140625" style="63" customWidth="1"/>
    <col min="10239" max="10239" width="5.7109375" style="63" customWidth="1"/>
    <col min="10240" max="10240" width="21.7109375" style="63"/>
    <col min="10241" max="10241" width="5.7109375" style="63" customWidth="1"/>
    <col min="10242" max="10243" width="20.7109375" style="63" customWidth="1"/>
    <col min="10244" max="10247" width="15.7109375" style="63" customWidth="1"/>
    <col min="10248" max="10248" width="17.85546875" style="63" customWidth="1"/>
    <col min="10249" max="10251" width="12.7109375" style="63" customWidth="1"/>
    <col min="10252" max="10253" width="15.7109375" style="63" customWidth="1"/>
    <col min="10254" max="10259" width="12.7109375" style="63" customWidth="1"/>
    <col min="10260" max="10268" width="8.7109375" style="63" customWidth="1"/>
    <col min="10269" max="10494" width="9.140625" style="63" customWidth="1"/>
    <col min="10495" max="10495" width="5.7109375" style="63" customWidth="1"/>
    <col min="10496" max="10496" width="21.7109375" style="63"/>
    <col min="10497" max="10497" width="5.7109375" style="63" customWidth="1"/>
    <col min="10498" max="10499" width="20.7109375" style="63" customWidth="1"/>
    <col min="10500" max="10503" width="15.7109375" style="63" customWidth="1"/>
    <col min="10504" max="10504" width="17.85546875" style="63" customWidth="1"/>
    <col min="10505" max="10507" width="12.7109375" style="63" customWidth="1"/>
    <col min="10508" max="10509" width="15.7109375" style="63" customWidth="1"/>
    <col min="10510" max="10515" width="12.7109375" style="63" customWidth="1"/>
    <col min="10516" max="10524" width="8.7109375" style="63" customWidth="1"/>
    <col min="10525" max="10750" width="9.140625" style="63" customWidth="1"/>
    <col min="10751" max="10751" width="5.7109375" style="63" customWidth="1"/>
    <col min="10752" max="10752" width="21.7109375" style="63"/>
    <col min="10753" max="10753" width="5.7109375" style="63" customWidth="1"/>
    <col min="10754" max="10755" width="20.7109375" style="63" customWidth="1"/>
    <col min="10756" max="10759" width="15.7109375" style="63" customWidth="1"/>
    <col min="10760" max="10760" width="17.85546875" style="63" customWidth="1"/>
    <col min="10761" max="10763" width="12.7109375" style="63" customWidth="1"/>
    <col min="10764" max="10765" width="15.7109375" style="63" customWidth="1"/>
    <col min="10766" max="10771" width="12.7109375" style="63" customWidth="1"/>
    <col min="10772" max="10780" width="8.7109375" style="63" customWidth="1"/>
    <col min="10781" max="11006" width="9.140625" style="63" customWidth="1"/>
    <col min="11007" max="11007" width="5.7109375" style="63" customWidth="1"/>
    <col min="11008" max="11008" width="21.7109375" style="63"/>
    <col min="11009" max="11009" width="5.7109375" style="63" customWidth="1"/>
    <col min="11010" max="11011" width="20.7109375" style="63" customWidth="1"/>
    <col min="11012" max="11015" width="15.7109375" style="63" customWidth="1"/>
    <col min="11016" max="11016" width="17.85546875" style="63" customWidth="1"/>
    <col min="11017" max="11019" width="12.7109375" style="63" customWidth="1"/>
    <col min="11020" max="11021" width="15.7109375" style="63" customWidth="1"/>
    <col min="11022" max="11027" width="12.7109375" style="63" customWidth="1"/>
    <col min="11028" max="11036" width="8.7109375" style="63" customWidth="1"/>
    <col min="11037" max="11262" width="9.140625" style="63" customWidth="1"/>
    <col min="11263" max="11263" width="5.7109375" style="63" customWidth="1"/>
    <col min="11264" max="11264" width="21.7109375" style="63"/>
    <col min="11265" max="11265" width="5.7109375" style="63" customWidth="1"/>
    <col min="11266" max="11267" width="20.7109375" style="63" customWidth="1"/>
    <col min="11268" max="11271" width="15.7109375" style="63" customWidth="1"/>
    <col min="11272" max="11272" width="17.85546875" style="63" customWidth="1"/>
    <col min="11273" max="11275" width="12.7109375" style="63" customWidth="1"/>
    <col min="11276" max="11277" width="15.7109375" style="63" customWidth="1"/>
    <col min="11278" max="11283" width="12.7109375" style="63" customWidth="1"/>
    <col min="11284" max="11292" width="8.7109375" style="63" customWidth="1"/>
    <col min="11293" max="11518" width="9.140625" style="63" customWidth="1"/>
    <col min="11519" max="11519" width="5.7109375" style="63" customWidth="1"/>
    <col min="11520" max="11520" width="21.7109375" style="63"/>
    <col min="11521" max="11521" width="5.7109375" style="63" customWidth="1"/>
    <col min="11522" max="11523" width="20.7109375" style="63" customWidth="1"/>
    <col min="11524" max="11527" width="15.7109375" style="63" customWidth="1"/>
    <col min="11528" max="11528" width="17.85546875" style="63" customWidth="1"/>
    <col min="11529" max="11531" width="12.7109375" style="63" customWidth="1"/>
    <col min="11532" max="11533" width="15.7109375" style="63" customWidth="1"/>
    <col min="11534" max="11539" width="12.7109375" style="63" customWidth="1"/>
    <col min="11540" max="11548" width="8.7109375" style="63" customWidth="1"/>
    <col min="11549" max="11774" width="9.140625" style="63" customWidth="1"/>
    <col min="11775" max="11775" width="5.7109375" style="63" customWidth="1"/>
    <col min="11776" max="11776" width="21.7109375" style="63"/>
    <col min="11777" max="11777" width="5.7109375" style="63" customWidth="1"/>
    <col min="11778" max="11779" width="20.7109375" style="63" customWidth="1"/>
    <col min="11780" max="11783" width="15.7109375" style="63" customWidth="1"/>
    <col min="11784" max="11784" width="17.85546875" style="63" customWidth="1"/>
    <col min="11785" max="11787" width="12.7109375" style="63" customWidth="1"/>
    <col min="11788" max="11789" width="15.7109375" style="63" customWidth="1"/>
    <col min="11790" max="11795" width="12.7109375" style="63" customWidth="1"/>
    <col min="11796" max="11804" width="8.7109375" style="63" customWidth="1"/>
    <col min="11805" max="12030" width="9.140625" style="63" customWidth="1"/>
    <col min="12031" max="12031" width="5.7109375" style="63" customWidth="1"/>
    <col min="12032" max="12032" width="21.7109375" style="63"/>
    <col min="12033" max="12033" width="5.7109375" style="63" customWidth="1"/>
    <col min="12034" max="12035" width="20.7109375" style="63" customWidth="1"/>
    <col min="12036" max="12039" width="15.7109375" style="63" customWidth="1"/>
    <col min="12040" max="12040" width="17.85546875" style="63" customWidth="1"/>
    <col min="12041" max="12043" width="12.7109375" style="63" customWidth="1"/>
    <col min="12044" max="12045" width="15.7109375" style="63" customWidth="1"/>
    <col min="12046" max="12051" width="12.7109375" style="63" customWidth="1"/>
    <col min="12052" max="12060" width="8.7109375" style="63" customWidth="1"/>
    <col min="12061" max="12286" width="9.140625" style="63" customWidth="1"/>
    <col min="12287" max="12287" width="5.7109375" style="63" customWidth="1"/>
    <col min="12288" max="12288" width="21.7109375" style="63"/>
    <col min="12289" max="12289" width="5.7109375" style="63" customWidth="1"/>
    <col min="12290" max="12291" width="20.7109375" style="63" customWidth="1"/>
    <col min="12292" max="12295" width="15.7109375" style="63" customWidth="1"/>
    <col min="12296" max="12296" width="17.85546875" style="63" customWidth="1"/>
    <col min="12297" max="12299" width="12.7109375" style="63" customWidth="1"/>
    <col min="12300" max="12301" width="15.7109375" style="63" customWidth="1"/>
    <col min="12302" max="12307" width="12.7109375" style="63" customWidth="1"/>
    <col min="12308" max="12316" width="8.7109375" style="63" customWidth="1"/>
    <col min="12317" max="12542" width="9.140625" style="63" customWidth="1"/>
    <col min="12543" max="12543" width="5.7109375" style="63" customWidth="1"/>
    <col min="12544" max="12544" width="21.7109375" style="63"/>
    <col min="12545" max="12545" width="5.7109375" style="63" customWidth="1"/>
    <col min="12546" max="12547" width="20.7109375" style="63" customWidth="1"/>
    <col min="12548" max="12551" width="15.7109375" style="63" customWidth="1"/>
    <col min="12552" max="12552" width="17.85546875" style="63" customWidth="1"/>
    <col min="12553" max="12555" width="12.7109375" style="63" customWidth="1"/>
    <col min="12556" max="12557" width="15.7109375" style="63" customWidth="1"/>
    <col min="12558" max="12563" width="12.7109375" style="63" customWidth="1"/>
    <col min="12564" max="12572" width="8.7109375" style="63" customWidth="1"/>
    <col min="12573" max="12798" width="9.140625" style="63" customWidth="1"/>
    <col min="12799" max="12799" width="5.7109375" style="63" customWidth="1"/>
    <col min="12800" max="12800" width="21.7109375" style="63"/>
    <col min="12801" max="12801" width="5.7109375" style="63" customWidth="1"/>
    <col min="12802" max="12803" width="20.7109375" style="63" customWidth="1"/>
    <col min="12804" max="12807" width="15.7109375" style="63" customWidth="1"/>
    <col min="12808" max="12808" width="17.85546875" style="63" customWidth="1"/>
    <col min="12809" max="12811" width="12.7109375" style="63" customWidth="1"/>
    <col min="12812" max="12813" width="15.7109375" style="63" customWidth="1"/>
    <col min="12814" max="12819" width="12.7109375" style="63" customWidth="1"/>
    <col min="12820" max="12828" width="8.7109375" style="63" customWidth="1"/>
    <col min="12829" max="13054" width="9.140625" style="63" customWidth="1"/>
    <col min="13055" max="13055" width="5.7109375" style="63" customWidth="1"/>
    <col min="13056" max="13056" width="21.7109375" style="63"/>
    <col min="13057" max="13057" width="5.7109375" style="63" customWidth="1"/>
    <col min="13058" max="13059" width="20.7109375" style="63" customWidth="1"/>
    <col min="13060" max="13063" width="15.7109375" style="63" customWidth="1"/>
    <col min="13064" max="13064" width="17.85546875" style="63" customWidth="1"/>
    <col min="13065" max="13067" width="12.7109375" style="63" customWidth="1"/>
    <col min="13068" max="13069" width="15.7109375" style="63" customWidth="1"/>
    <col min="13070" max="13075" width="12.7109375" style="63" customWidth="1"/>
    <col min="13076" max="13084" width="8.7109375" style="63" customWidth="1"/>
    <col min="13085" max="13310" width="9.140625" style="63" customWidth="1"/>
    <col min="13311" max="13311" width="5.7109375" style="63" customWidth="1"/>
    <col min="13312" max="13312" width="21.7109375" style="63"/>
    <col min="13313" max="13313" width="5.7109375" style="63" customWidth="1"/>
    <col min="13314" max="13315" width="20.7109375" style="63" customWidth="1"/>
    <col min="13316" max="13319" width="15.7109375" style="63" customWidth="1"/>
    <col min="13320" max="13320" width="17.85546875" style="63" customWidth="1"/>
    <col min="13321" max="13323" width="12.7109375" style="63" customWidth="1"/>
    <col min="13324" max="13325" width="15.7109375" style="63" customWidth="1"/>
    <col min="13326" max="13331" width="12.7109375" style="63" customWidth="1"/>
    <col min="13332" max="13340" width="8.7109375" style="63" customWidth="1"/>
    <col min="13341" max="13566" width="9.140625" style="63" customWidth="1"/>
    <col min="13567" max="13567" width="5.7109375" style="63" customWidth="1"/>
    <col min="13568" max="13568" width="21.7109375" style="63"/>
    <col min="13569" max="13569" width="5.7109375" style="63" customWidth="1"/>
    <col min="13570" max="13571" width="20.7109375" style="63" customWidth="1"/>
    <col min="13572" max="13575" width="15.7109375" style="63" customWidth="1"/>
    <col min="13576" max="13576" width="17.85546875" style="63" customWidth="1"/>
    <col min="13577" max="13579" width="12.7109375" style="63" customWidth="1"/>
    <col min="13580" max="13581" width="15.7109375" style="63" customWidth="1"/>
    <col min="13582" max="13587" width="12.7109375" style="63" customWidth="1"/>
    <col min="13588" max="13596" width="8.7109375" style="63" customWidth="1"/>
    <col min="13597" max="13822" width="9.140625" style="63" customWidth="1"/>
    <col min="13823" max="13823" width="5.7109375" style="63" customWidth="1"/>
    <col min="13824" max="13824" width="21.7109375" style="63"/>
    <col min="13825" max="13825" width="5.7109375" style="63" customWidth="1"/>
    <col min="13826" max="13827" width="20.7109375" style="63" customWidth="1"/>
    <col min="13828" max="13831" width="15.7109375" style="63" customWidth="1"/>
    <col min="13832" max="13832" width="17.85546875" style="63" customWidth="1"/>
    <col min="13833" max="13835" width="12.7109375" style="63" customWidth="1"/>
    <col min="13836" max="13837" width="15.7109375" style="63" customWidth="1"/>
    <col min="13838" max="13843" width="12.7109375" style="63" customWidth="1"/>
    <col min="13844" max="13852" width="8.7109375" style="63" customWidth="1"/>
    <col min="13853" max="14078" width="9.140625" style="63" customWidth="1"/>
    <col min="14079" max="14079" width="5.7109375" style="63" customWidth="1"/>
    <col min="14080" max="14080" width="21.7109375" style="63"/>
    <col min="14081" max="14081" width="5.7109375" style="63" customWidth="1"/>
    <col min="14082" max="14083" width="20.7109375" style="63" customWidth="1"/>
    <col min="14084" max="14087" width="15.7109375" style="63" customWidth="1"/>
    <col min="14088" max="14088" width="17.85546875" style="63" customWidth="1"/>
    <col min="14089" max="14091" width="12.7109375" style="63" customWidth="1"/>
    <col min="14092" max="14093" width="15.7109375" style="63" customWidth="1"/>
    <col min="14094" max="14099" width="12.7109375" style="63" customWidth="1"/>
    <col min="14100" max="14108" width="8.7109375" style="63" customWidth="1"/>
    <col min="14109" max="14334" width="9.140625" style="63" customWidth="1"/>
    <col min="14335" max="14335" width="5.7109375" style="63" customWidth="1"/>
    <col min="14336" max="14336" width="21.7109375" style="63"/>
    <col min="14337" max="14337" width="5.7109375" style="63" customWidth="1"/>
    <col min="14338" max="14339" width="20.7109375" style="63" customWidth="1"/>
    <col min="14340" max="14343" width="15.7109375" style="63" customWidth="1"/>
    <col min="14344" max="14344" width="17.85546875" style="63" customWidth="1"/>
    <col min="14345" max="14347" width="12.7109375" style="63" customWidth="1"/>
    <col min="14348" max="14349" width="15.7109375" style="63" customWidth="1"/>
    <col min="14350" max="14355" width="12.7109375" style="63" customWidth="1"/>
    <col min="14356" max="14364" width="8.7109375" style="63" customWidth="1"/>
    <col min="14365" max="14590" width="9.140625" style="63" customWidth="1"/>
    <col min="14591" max="14591" width="5.7109375" style="63" customWidth="1"/>
    <col min="14592" max="14592" width="21.7109375" style="63"/>
    <col min="14593" max="14593" width="5.7109375" style="63" customWidth="1"/>
    <col min="14594" max="14595" width="20.7109375" style="63" customWidth="1"/>
    <col min="14596" max="14599" width="15.7109375" style="63" customWidth="1"/>
    <col min="14600" max="14600" width="17.85546875" style="63" customWidth="1"/>
    <col min="14601" max="14603" width="12.7109375" style="63" customWidth="1"/>
    <col min="14604" max="14605" width="15.7109375" style="63" customWidth="1"/>
    <col min="14606" max="14611" width="12.7109375" style="63" customWidth="1"/>
    <col min="14612" max="14620" width="8.7109375" style="63" customWidth="1"/>
    <col min="14621" max="14846" width="9.140625" style="63" customWidth="1"/>
    <col min="14847" max="14847" width="5.7109375" style="63" customWidth="1"/>
    <col min="14848" max="14848" width="21.7109375" style="63"/>
    <col min="14849" max="14849" width="5.7109375" style="63" customWidth="1"/>
    <col min="14850" max="14851" width="20.7109375" style="63" customWidth="1"/>
    <col min="14852" max="14855" width="15.7109375" style="63" customWidth="1"/>
    <col min="14856" max="14856" width="17.85546875" style="63" customWidth="1"/>
    <col min="14857" max="14859" width="12.7109375" style="63" customWidth="1"/>
    <col min="14860" max="14861" width="15.7109375" style="63" customWidth="1"/>
    <col min="14862" max="14867" width="12.7109375" style="63" customWidth="1"/>
    <col min="14868" max="14876" width="8.7109375" style="63" customWidth="1"/>
    <col min="14877" max="15102" width="9.140625" style="63" customWidth="1"/>
    <col min="15103" max="15103" width="5.7109375" style="63" customWidth="1"/>
    <col min="15104" max="15104" width="21.7109375" style="63"/>
    <col min="15105" max="15105" width="5.7109375" style="63" customWidth="1"/>
    <col min="15106" max="15107" width="20.7109375" style="63" customWidth="1"/>
    <col min="15108" max="15111" width="15.7109375" style="63" customWidth="1"/>
    <col min="15112" max="15112" width="17.85546875" style="63" customWidth="1"/>
    <col min="15113" max="15115" width="12.7109375" style="63" customWidth="1"/>
    <col min="15116" max="15117" width="15.7109375" style="63" customWidth="1"/>
    <col min="15118" max="15123" width="12.7109375" style="63" customWidth="1"/>
    <col min="15124" max="15132" width="8.7109375" style="63" customWidth="1"/>
    <col min="15133" max="15358" width="9.140625" style="63" customWidth="1"/>
    <col min="15359" max="15359" width="5.7109375" style="63" customWidth="1"/>
    <col min="15360" max="15360" width="21.7109375" style="63"/>
    <col min="15361" max="15361" width="5.7109375" style="63" customWidth="1"/>
    <col min="15362" max="15363" width="20.7109375" style="63" customWidth="1"/>
    <col min="15364" max="15367" width="15.7109375" style="63" customWidth="1"/>
    <col min="15368" max="15368" width="17.85546875" style="63" customWidth="1"/>
    <col min="15369" max="15371" width="12.7109375" style="63" customWidth="1"/>
    <col min="15372" max="15373" width="15.7109375" style="63" customWidth="1"/>
    <col min="15374" max="15379" width="12.7109375" style="63" customWidth="1"/>
    <col min="15380" max="15388" width="8.7109375" style="63" customWidth="1"/>
    <col min="15389" max="15614" width="9.140625" style="63" customWidth="1"/>
    <col min="15615" max="15615" width="5.7109375" style="63" customWidth="1"/>
    <col min="15616" max="15616" width="21.7109375" style="63"/>
    <col min="15617" max="15617" width="5.7109375" style="63" customWidth="1"/>
    <col min="15618" max="15619" width="20.7109375" style="63" customWidth="1"/>
    <col min="15620" max="15623" width="15.7109375" style="63" customWidth="1"/>
    <col min="15624" max="15624" width="17.85546875" style="63" customWidth="1"/>
    <col min="15625" max="15627" width="12.7109375" style="63" customWidth="1"/>
    <col min="15628" max="15629" width="15.7109375" style="63" customWidth="1"/>
    <col min="15630" max="15635" width="12.7109375" style="63" customWidth="1"/>
    <col min="15636" max="15644" width="8.7109375" style="63" customWidth="1"/>
    <col min="15645" max="15870" width="9.140625" style="63" customWidth="1"/>
    <col min="15871" max="15871" width="5.7109375" style="63" customWidth="1"/>
    <col min="15872" max="15872" width="21.7109375" style="63"/>
    <col min="15873" max="15873" width="5.7109375" style="63" customWidth="1"/>
    <col min="15874" max="15875" width="20.7109375" style="63" customWidth="1"/>
    <col min="15876" max="15879" width="15.7109375" style="63" customWidth="1"/>
    <col min="15880" max="15880" width="17.85546875" style="63" customWidth="1"/>
    <col min="15881" max="15883" width="12.7109375" style="63" customWidth="1"/>
    <col min="15884" max="15885" width="15.7109375" style="63" customWidth="1"/>
    <col min="15886" max="15891" width="12.7109375" style="63" customWidth="1"/>
    <col min="15892" max="15900" width="8.7109375" style="63" customWidth="1"/>
    <col min="15901" max="16126" width="9.140625" style="63" customWidth="1"/>
    <col min="16127" max="16127" width="5.7109375" style="63" customWidth="1"/>
    <col min="16128" max="16128" width="21.7109375" style="63"/>
    <col min="16129" max="16129" width="5.7109375" style="63" customWidth="1"/>
    <col min="16130" max="16131" width="20.7109375" style="63" customWidth="1"/>
    <col min="16132" max="16135" width="15.7109375" style="63" customWidth="1"/>
    <col min="16136" max="16136" width="17.85546875" style="63" customWidth="1"/>
    <col min="16137" max="16139" width="12.7109375" style="63" customWidth="1"/>
    <col min="16140" max="16141" width="15.7109375" style="63" customWidth="1"/>
    <col min="16142" max="16147" width="12.7109375" style="63" customWidth="1"/>
    <col min="16148" max="16156" width="8.7109375" style="63" customWidth="1"/>
    <col min="16157" max="16382" width="9.140625" style="63" customWidth="1"/>
    <col min="16383" max="16383" width="5.7109375" style="63" customWidth="1"/>
    <col min="16384" max="16384" width="21.7109375" style="63"/>
  </cols>
  <sheetData>
    <row r="1" spans="1:28" ht="15.75" x14ac:dyDescent="0.25">
      <c r="A1" s="217" t="s">
        <v>956</v>
      </c>
    </row>
    <row r="2" spans="1:28" x14ac:dyDescent="0.25">
      <c r="A2" s="91" t="s">
        <v>315</v>
      </c>
      <c r="B2" s="91"/>
    </row>
    <row r="3" spans="1:28" ht="15.75" x14ac:dyDescent="0.25">
      <c r="A3" s="1188" t="s">
        <v>907</v>
      </c>
      <c r="B3" s="1188"/>
      <c r="C3" s="1188"/>
      <c r="D3" s="1188"/>
      <c r="E3" s="1188"/>
      <c r="F3" s="1188"/>
      <c r="G3" s="1188"/>
      <c r="H3" s="1188"/>
      <c r="I3" s="1188"/>
      <c r="J3" s="1188"/>
      <c r="K3" s="1188"/>
      <c r="L3" s="1188"/>
      <c r="M3" s="1188"/>
      <c r="N3" s="1188"/>
      <c r="O3" s="1188"/>
      <c r="P3" s="1188"/>
      <c r="Q3" s="1188"/>
      <c r="R3" s="1188"/>
      <c r="S3" s="1188"/>
      <c r="T3" s="83"/>
      <c r="U3" s="83"/>
      <c r="V3" s="83"/>
      <c r="W3" s="83"/>
      <c r="X3" s="83"/>
      <c r="Y3" s="83"/>
      <c r="Z3" s="83"/>
      <c r="AA3" s="83"/>
      <c r="AB3" s="83"/>
    </row>
    <row r="4" spans="1:28" ht="15.75" x14ac:dyDescent="0.25">
      <c r="A4" s="160"/>
      <c r="B4" s="160"/>
      <c r="C4" s="160"/>
      <c r="D4" s="160"/>
      <c r="E4" s="160"/>
      <c r="F4" s="160"/>
      <c r="G4" s="160"/>
      <c r="H4" s="427" t="str">
        <f>'1'!$E$5</f>
        <v>KABUPATEN</v>
      </c>
      <c r="I4" s="428" t="str">
        <f>'1'!$F$5</f>
        <v>BELITUNG TIMUR</v>
      </c>
      <c r="J4" s="160"/>
      <c r="K4" s="160"/>
      <c r="L4" s="160"/>
      <c r="M4" s="160"/>
      <c r="N4" s="160"/>
      <c r="O4" s="160"/>
      <c r="P4" s="426"/>
      <c r="Q4" s="426"/>
      <c r="R4" s="426"/>
      <c r="S4" s="426"/>
      <c r="T4" s="83"/>
      <c r="U4" s="83"/>
      <c r="V4" s="83"/>
    </row>
    <row r="5" spans="1:28" ht="15.75" x14ac:dyDescent="0.25">
      <c r="A5" s="160"/>
      <c r="B5" s="160"/>
      <c r="C5" s="160"/>
      <c r="D5" s="160"/>
      <c r="E5" s="160"/>
      <c r="F5" s="160"/>
      <c r="G5" s="160"/>
      <c r="H5" s="427" t="str">
        <f>'1'!$E$6</f>
        <v>TAHUN</v>
      </c>
      <c r="I5" s="428">
        <f>'1'!$F$6</f>
        <v>2023</v>
      </c>
      <c r="J5" s="160"/>
      <c r="K5" s="160"/>
      <c r="L5" s="160"/>
      <c r="M5" s="160"/>
      <c r="N5" s="160"/>
      <c r="O5" s="160"/>
      <c r="P5" s="426"/>
      <c r="Q5" s="426"/>
      <c r="R5" s="426"/>
      <c r="S5" s="426"/>
      <c r="T5" s="83"/>
      <c r="U5" s="83"/>
      <c r="V5" s="83"/>
    </row>
    <row r="6" spans="1:28" ht="16.5" thickBot="1" x14ac:dyDescent="0.3">
      <c r="A6" s="301"/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</row>
    <row r="7" spans="1:28" ht="15.75" x14ac:dyDescent="0.25">
      <c r="A7" s="1164" t="s">
        <v>2</v>
      </c>
      <c r="B7" s="1164" t="s">
        <v>253</v>
      </c>
      <c r="C7" s="1164" t="s">
        <v>407</v>
      </c>
      <c r="D7" s="1215" t="s">
        <v>644</v>
      </c>
      <c r="E7" s="1216"/>
      <c r="F7" s="1216"/>
      <c r="G7" s="1216"/>
      <c r="H7" s="1216"/>
      <c r="I7" s="1216"/>
      <c r="J7" s="1216"/>
      <c r="K7" s="1216"/>
      <c r="L7" s="1216"/>
      <c r="M7" s="1216"/>
      <c r="N7" s="1216"/>
      <c r="O7" s="1216"/>
      <c r="P7" s="1216"/>
      <c r="Q7" s="1216"/>
      <c r="R7" s="1216"/>
      <c r="S7" s="1217"/>
    </row>
    <row r="8" spans="1:28" ht="15.75" x14ac:dyDescent="0.25">
      <c r="A8" s="1164"/>
      <c r="B8" s="1164"/>
      <c r="C8" s="1164"/>
      <c r="D8" s="1172" t="s">
        <v>908</v>
      </c>
      <c r="E8" s="1449" t="s">
        <v>909</v>
      </c>
      <c r="F8" s="1449"/>
      <c r="G8" s="1449"/>
      <c r="H8" s="1172" t="s">
        <v>910</v>
      </c>
      <c r="I8" s="1191" t="s">
        <v>911</v>
      </c>
      <c r="J8" s="1192"/>
      <c r="K8" s="1192"/>
      <c r="L8" s="1172" t="s">
        <v>912</v>
      </c>
      <c r="M8" s="1172" t="s">
        <v>913</v>
      </c>
      <c r="N8" s="1239" t="s">
        <v>914</v>
      </c>
      <c r="O8" s="1239"/>
      <c r="P8" s="1239"/>
      <c r="Q8" s="1448" t="s">
        <v>915</v>
      </c>
      <c r="R8" s="1239"/>
      <c r="S8" s="1239"/>
    </row>
    <row r="9" spans="1:28" ht="60" x14ac:dyDescent="0.25">
      <c r="A9" s="1165"/>
      <c r="B9" s="1165"/>
      <c r="C9" s="1165"/>
      <c r="D9" s="1170"/>
      <c r="E9" s="583" t="s">
        <v>916</v>
      </c>
      <c r="F9" s="584" t="s">
        <v>917</v>
      </c>
      <c r="G9" s="583" t="s">
        <v>481</v>
      </c>
      <c r="H9" s="1170"/>
      <c r="I9" s="583" t="s">
        <v>6</v>
      </c>
      <c r="J9" s="583" t="s">
        <v>7</v>
      </c>
      <c r="K9" s="583" t="s">
        <v>369</v>
      </c>
      <c r="L9" s="1170"/>
      <c r="M9" s="1170"/>
      <c r="N9" s="585" t="s">
        <v>6</v>
      </c>
      <c r="O9" s="585" t="s">
        <v>7</v>
      </c>
      <c r="P9" s="585" t="s">
        <v>369</v>
      </c>
      <c r="Q9" s="585" t="s">
        <v>6</v>
      </c>
      <c r="R9" s="585" t="s">
        <v>7</v>
      </c>
      <c r="S9" s="585" t="s">
        <v>369</v>
      </c>
    </row>
    <row r="10" spans="1:28" s="747" customFormat="1" ht="12" x14ac:dyDescent="0.25">
      <c r="A10" s="745">
        <v>1</v>
      </c>
      <c r="B10" s="745">
        <v>2</v>
      </c>
      <c r="C10" s="745">
        <v>3</v>
      </c>
      <c r="D10" s="745">
        <v>4</v>
      </c>
      <c r="E10" s="745">
        <v>5</v>
      </c>
      <c r="F10" s="745">
        <v>6</v>
      </c>
      <c r="G10" s="745">
        <v>7</v>
      </c>
      <c r="H10" s="745">
        <v>8</v>
      </c>
      <c r="I10" s="745">
        <v>9</v>
      </c>
      <c r="J10" s="745">
        <v>10</v>
      </c>
      <c r="K10" s="745">
        <v>11</v>
      </c>
      <c r="L10" s="745">
        <v>12</v>
      </c>
      <c r="M10" s="745">
        <v>13</v>
      </c>
      <c r="N10" s="745">
        <v>14</v>
      </c>
      <c r="O10" s="745">
        <v>15</v>
      </c>
      <c r="P10" s="745">
        <v>16</v>
      </c>
      <c r="Q10" s="745">
        <v>17</v>
      </c>
      <c r="R10" s="745">
        <v>18</v>
      </c>
      <c r="S10" s="745">
        <v>19</v>
      </c>
      <c r="T10" s="754"/>
    </row>
    <row r="11" spans="1:28" ht="18" customHeight="1" x14ac:dyDescent="0.25">
      <c r="A11" s="725">
        <v>1</v>
      </c>
      <c r="B11" s="93" t="str">
        <f>'9'!B9</f>
        <v>Manggar</v>
      </c>
      <c r="C11" s="93" t="str">
        <f>'9'!C9</f>
        <v>Manggar</v>
      </c>
      <c r="D11" s="221">
        <v>0</v>
      </c>
      <c r="E11" s="177">
        <v>0</v>
      </c>
      <c r="F11" s="177">
        <v>0</v>
      </c>
      <c r="G11" s="177">
        <f>SUM(E11,F11)</f>
        <v>0</v>
      </c>
      <c r="H11" s="1010" t="str">
        <f t="shared" ref="H11:H17" si="0">IFERROR(G11/D11*100,"NULL")</f>
        <v>NULL</v>
      </c>
      <c r="I11" s="177">
        <v>0</v>
      </c>
      <c r="J11" s="177">
        <v>0</v>
      </c>
      <c r="K11" s="177">
        <f>SUM(I11,J11)</f>
        <v>0</v>
      </c>
      <c r="L11" s="177">
        <v>0</v>
      </c>
      <c r="M11" s="1010" t="str">
        <f t="shared" ref="M11:M17" si="1">IFERROR(L11/K11*100,"NULL")</f>
        <v>NULL</v>
      </c>
      <c r="N11" s="221">
        <v>0</v>
      </c>
      <c r="O11" s="221">
        <v>0</v>
      </c>
      <c r="P11" s="221">
        <f>SUM(N11:O11)</f>
        <v>0</v>
      </c>
      <c r="Q11" s="1019" t="str">
        <f t="shared" ref="Q11:S17" si="2">IFERROR(N11/I11*100,"NULL")</f>
        <v>NULL</v>
      </c>
      <c r="R11" s="1019" t="str">
        <f t="shared" si="2"/>
        <v>NULL</v>
      </c>
      <c r="S11" s="1019" t="str">
        <f t="shared" si="2"/>
        <v>NULL</v>
      </c>
    </row>
    <row r="12" spans="1:28" ht="18" customHeight="1" x14ac:dyDescent="0.25">
      <c r="A12" s="724">
        <v>2</v>
      </c>
      <c r="B12" s="93" t="str">
        <f>'9'!B10</f>
        <v>Damar</v>
      </c>
      <c r="C12" s="93" t="str">
        <f>'9'!C10</f>
        <v>Mengkubang</v>
      </c>
      <c r="D12" s="177">
        <v>177</v>
      </c>
      <c r="E12" s="177">
        <v>124</v>
      </c>
      <c r="F12" s="177">
        <v>53</v>
      </c>
      <c r="G12" s="177">
        <f t="shared" ref="G12:G17" si="3">SUM(E12,F12)</f>
        <v>177</v>
      </c>
      <c r="H12" s="1010">
        <f t="shared" si="0"/>
        <v>100</v>
      </c>
      <c r="I12" s="177">
        <v>0</v>
      </c>
      <c r="J12" s="177">
        <v>0</v>
      </c>
      <c r="K12" s="177">
        <f t="shared" ref="K12:K17" si="4">SUM(I12,J12)</f>
        <v>0</v>
      </c>
      <c r="L12" s="177">
        <v>0</v>
      </c>
      <c r="M12" s="1010" t="str">
        <f t="shared" si="1"/>
        <v>NULL</v>
      </c>
      <c r="N12" s="221">
        <v>0</v>
      </c>
      <c r="O12" s="221">
        <v>0</v>
      </c>
      <c r="P12" s="221">
        <f t="shared" ref="P12:P17" si="5">SUM(N12:O12)</f>
        <v>0</v>
      </c>
      <c r="Q12" s="922" t="str">
        <f t="shared" si="2"/>
        <v>NULL</v>
      </c>
      <c r="R12" s="922" t="str">
        <f t="shared" si="2"/>
        <v>NULL</v>
      </c>
      <c r="S12" s="922" t="str">
        <f t="shared" si="2"/>
        <v>NULL</v>
      </c>
    </row>
    <row r="13" spans="1:28" ht="18" customHeight="1" x14ac:dyDescent="0.25">
      <c r="A13" s="724">
        <v>3</v>
      </c>
      <c r="B13" s="93" t="str">
        <f>'9'!B11</f>
        <v>Kelapa Kampit</v>
      </c>
      <c r="C13" s="93" t="str">
        <f>'9'!C11</f>
        <v>Kelapa Kampit</v>
      </c>
      <c r="D13" s="221">
        <v>0</v>
      </c>
      <c r="E13" s="177">
        <v>0</v>
      </c>
      <c r="F13" s="177">
        <v>0</v>
      </c>
      <c r="G13" s="177">
        <f t="shared" si="3"/>
        <v>0</v>
      </c>
      <c r="H13" s="1010" t="str">
        <f t="shared" si="0"/>
        <v>NULL</v>
      </c>
      <c r="I13" s="177">
        <v>0</v>
      </c>
      <c r="J13" s="177">
        <v>0</v>
      </c>
      <c r="K13" s="177">
        <f t="shared" si="4"/>
        <v>0</v>
      </c>
      <c r="L13" s="177">
        <v>0</v>
      </c>
      <c r="M13" s="1010" t="str">
        <f t="shared" si="1"/>
        <v>NULL</v>
      </c>
      <c r="N13" s="221">
        <v>0</v>
      </c>
      <c r="O13" s="221">
        <v>0</v>
      </c>
      <c r="P13" s="221">
        <f t="shared" si="5"/>
        <v>0</v>
      </c>
      <c r="Q13" s="922" t="str">
        <f t="shared" si="2"/>
        <v>NULL</v>
      </c>
      <c r="R13" s="922" t="str">
        <f t="shared" si="2"/>
        <v>NULL</v>
      </c>
      <c r="S13" s="922" t="str">
        <f t="shared" si="2"/>
        <v>NULL</v>
      </c>
    </row>
    <row r="14" spans="1:28" ht="18" customHeight="1" x14ac:dyDescent="0.25">
      <c r="A14" s="724">
        <v>4</v>
      </c>
      <c r="B14" s="93" t="str">
        <f>'9'!B12</f>
        <v>Gantung</v>
      </c>
      <c r="C14" s="93" t="str">
        <f>'9'!C12</f>
        <v>Gantung</v>
      </c>
      <c r="D14" s="221">
        <v>0</v>
      </c>
      <c r="E14" s="177">
        <v>0</v>
      </c>
      <c r="F14" s="177">
        <v>0</v>
      </c>
      <c r="G14" s="177">
        <f t="shared" si="3"/>
        <v>0</v>
      </c>
      <c r="H14" s="1010" t="str">
        <f t="shared" si="0"/>
        <v>NULL</v>
      </c>
      <c r="I14" s="177">
        <v>0</v>
      </c>
      <c r="J14" s="177">
        <v>0</v>
      </c>
      <c r="K14" s="177">
        <f t="shared" si="4"/>
        <v>0</v>
      </c>
      <c r="L14" s="177">
        <v>0</v>
      </c>
      <c r="M14" s="1010" t="str">
        <f t="shared" si="1"/>
        <v>NULL</v>
      </c>
      <c r="N14" s="221">
        <v>0</v>
      </c>
      <c r="O14" s="221">
        <v>0</v>
      </c>
      <c r="P14" s="221">
        <f t="shared" si="5"/>
        <v>0</v>
      </c>
      <c r="Q14" s="922" t="str">
        <f t="shared" si="2"/>
        <v>NULL</v>
      </c>
      <c r="R14" s="922" t="str">
        <f t="shared" si="2"/>
        <v>NULL</v>
      </c>
      <c r="S14" s="922" t="str">
        <f t="shared" si="2"/>
        <v>NULL</v>
      </c>
    </row>
    <row r="15" spans="1:28" ht="18" customHeight="1" x14ac:dyDescent="0.25">
      <c r="A15" s="724">
        <v>5</v>
      </c>
      <c r="B15" s="93" t="str">
        <f>'9'!B13</f>
        <v>Simpang Renggiang</v>
      </c>
      <c r="C15" s="93" t="str">
        <f>'9'!C13</f>
        <v>Renggiang</v>
      </c>
      <c r="D15" s="221">
        <v>24</v>
      </c>
      <c r="E15" s="177">
        <v>23</v>
      </c>
      <c r="F15" s="177">
        <v>1</v>
      </c>
      <c r="G15" s="177">
        <f t="shared" si="3"/>
        <v>24</v>
      </c>
      <c r="H15" s="1010">
        <f t="shared" si="0"/>
        <v>100</v>
      </c>
      <c r="I15" s="177">
        <v>0</v>
      </c>
      <c r="J15" s="177">
        <v>0</v>
      </c>
      <c r="K15" s="177">
        <f t="shared" si="4"/>
        <v>0</v>
      </c>
      <c r="L15" s="177">
        <v>0</v>
      </c>
      <c r="M15" s="1010" t="str">
        <f t="shared" si="1"/>
        <v>NULL</v>
      </c>
      <c r="N15" s="221">
        <v>0</v>
      </c>
      <c r="O15" s="221">
        <v>0</v>
      </c>
      <c r="P15" s="221">
        <f t="shared" si="5"/>
        <v>0</v>
      </c>
      <c r="Q15" s="922" t="str">
        <f t="shared" si="2"/>
        <v>NULL</v>
      </c>
      <c r="R15" s="922" t="str">
        <f t="shared" si="2"/>
        <v>NULL</v>
      </c>
      <c r="S15" s="922" t="str">
        <f t="shared" si="2"/>
        <v>NULL</v>
      </c>
    </row>
    <row r="16" spans="1:28" ht="18" customHeight="1" x14ac:dyDescent="0.25">
      <c r="A16" s="724">
        <v>6</v>
      </c>
      <c r="B16" s="93" t="str">
        <f>'9'!B14</f>
        <v>Simpang Pesak</v>
      </c>
      <c r="C16" s="93" t="str">
        <f>'9'!C14</f>
        <v>Simpang Pesak</v>
      </c>
      <c r="D16" s="221">
        <v>135</v>
      </c>
      <c r="E16" s="177">
        <v>133</v>
      </c>
      <c r="F16" s="177">
        <v>2</v>
      </c>
      <c r="G16" s="177">
        <f t="shared" si="3"/>
        <v>135</v>
      </c>
      <c r="H16" s="1010">
        <f t="shared" si="0"/>
        <v>100</v>
      </c>
      <c r="I16" s="177">
        <v>0</v>
      </c>
      <c r="J16" s="177">
        <v>0</v>
      </c>
      <c r="K16" s="177">
        <f t="shared" si="4"/>
        <v>0</v>
      </c>
      <c r="L16" s="177">
        <v>0</v>
      </c>
      <c r="M16" s="1010" t="str">
        <f t="shared" si="1"/>
        <v>NULL</v>
      </c>
      <c r="N16" s="221">
        <v>0</v>
      </c>
      <c r="O16" s="221">
        <v>0</v>
      </c>
      <c r="P16" s="221">
        <f t="shared" si="5"/>
        <v>0</v>
      </c>
      <c r="Q16" s="922" t="str">
        <f t="shared" si="2"/>
        <v>NULL</v>
      </c>
      <c r="R16" s="922" t="str">
        <f t="shared" si="2"/>
        <v>NULL</v>
      </c>
      <c r="S16" s="922" t="str">
        <f t="shared" si="2"/>
        <v>NULL</v>
      </c>
    </row>
    <row r="17" spans="1:19" ht="18" customHeight="1" x14ac:dyDescent="0.25">
      <c r="A17" s="724">
        <v>7</v>
      </c>
      <c r="B17" s="93" t="str">
        <f>'9'!B15</f>
        <v>Dendang</v>
      </c>
      <c r="C17" s="93" t="str">
        <f>'9'!C15</f>
        <v>Dendang</v>
      </c>
      <c r="D17" s="221">
        <v>0</v>
      </c>
      <c r="E17" s="177">
        <v>0</v>
      </c>
      <c r="F17" s="177">
        <v>0</v>
      </c>
      <c r="G17" s="177">
        <f t="shared" si="3"/>
        <v>0</v>
      </c>
      <c r="H17" s="1010" t="str">
        <f t="shared" si="0"/>
        <v>NULL</v>
      </c>
      <c r="I17" s="177">
        <v>0</v>
      </c>
      <c r="J17" s="177">
        <v>0</v>
      </c>
      <c r="K17" s="177">
        <f t="shared" si="4"/>
        <v>0</v>
      </c>
      <c r="L17" s="177">
        <v>0</v>
      </c>
      <c r="M17" s="1010" t="str">
        <f t="shared" si="1"/>
        <v>NULL</v>
      </c>
      <c r="N17" s="221">
        <v>0</v>
      </c>
      <c r="O17" s="221">
        <v>0</v>
      </c>
      <c r="P17" s="221">
        <f t="shared" si="5"/>
        <v>0</v>
      </c>
      <c r="Q17" s="922" t="str">
        <f t="shared" si="2"/>
        <v>NULL</v>
      </c>
      <c r="R17" s="922" t="str">
        <f t="shared" si="2"/>
        <v>NULL</v>
      </c>
      <c r="S17" s="922" t="str">
        <f t="shared" si="2"/>
        <v>NULL</v>
      </c>
    </row>
    <row r="18" spans="1:19" ht="18" customHeight="1" x14ac:dyDescent="0.25">
      <c r="A18" s="395"/>
      <c r="B18" s="65"/>
      <c r="C18" s="65"/>
      <c r="D18" s="221"/>
      <c r="E18" s="177"/>
      <c r="F18" s="177"/>
      <c r="G18" s="177"/>
      <c r="H18" s="906"/>
      <c r="I18" s="177"/>
      <c r="J18" s="177"/>
      <c r="K18" s="177"/>
      <c r="L18" s="177"/>
      <c r="M18" s="906"/>
      <c r="N18" s="221"/>
      <c r="O18" s="221"/>
      <c r="P18" s="221"/>
      <c r="Q18" s="1020"/>
      <c r="R18" s="1020"/>
      <c r="S18" s="1020"/>
    </row>
    <row r="19" spans="1:19" ht="20.100000000000001" customHeight="1" x14ac:dyDescent="0.25">
      <c r="A19" s="365" t="s">
        <v>476</v>
      </c>
      <c r="B19" s="75"/>
      <c r="C19" s="366"/>
      <c r="D19" s="219">
        <f>SUM(D11:D18)</f>
        <v>336</v>
      </c>
      <c r="E19" s="179">
        <f>SUM(E11:E18)</f>
        <v>280</v>
      </c>
      <c r="F19" s="179">
        <f>SUM(F11:F18)</f>
        <v>56</v>
      </c>
      <c r="G19" s="989">
        <f>SUM(G11:G18)</f>
        <v>336</v>
      </c>
      <c r="H19" s="990">
        <f>IFERROR(G19/D19*100,"NULL")</f>
        <v>100</v>
      </c>
      <c r="I19" s="989">
        <f>SUM(I11:I18)</f>
        <v>0</v>
      </c>
      <c r="J19" s="989">
        <f>SUM(J11:J18)</f>
        <v>0</v>
      </c>
      <c r="K19" s="989">
        <f>SUM(K11:K18)</f>
        <v>0</v>
      </c>
      <c r="L19" s="989">
        <f>SUM(L11:L18)</f>
        <v>0</v>
      </c>
      <c r="M19" s="1021" t="str">
        <f>IFERROR(L19/K19*100,"NULL")</f>
        <v>NULL</v>
      </c>
      <c r="N19" s="996">
        <f>SUM(N11:N18)</f>
        <v>0</v>
      </c>
      <c r="O19" s="996">
        <f>SUM(O11:O18)</f>
        <v>0</v>
      </c>
      <c r="P19" s="996">
        <f>SUM(P11:P18)</f>
        <v>0</v>
      </c>
      <c r="Q19" s="986" t="str">
        <f>IFERROR(N19/I19*100,"NULL")</f>
        <v>NULL</v>
      </c>
      <c r="R19" s="986" t="str">
        <f>IFERROR(O19/J19*100,"NULL")</f>
        <v>NULL</v>
      </c>
      <c r="S19" s="986" t="str">
        <f>IFERROR(P19/K19*100,"NULL")</f>
        <v>NULL</v>
      </c>
    </row>
    <row r="20" spans="1:19" ht="20.100000000000001" customHeight="1" thickBot="1" x14ac:dyDescent="0.3">
      <c r="A20" s="406" t="s">
        <v>918</v>
      </c>
      <c r="B20" s="415"/>
      <c r="C20" s="347"/>
      <c r="D20" s="367"/>
      <c r="E20" s="368"/>
      <c r="F20" s="369"/>
      <c r="G20" s="369"/>
      <c r="H20" s="370"/>
      <c r="I20" s="370"/>
      <c r="J20" s="370"/>
      <c r="K20" s="937">
        <f>IFERROR(K19/'2'!E28*1000,"NUL")</f>
        <v>0</v>
      </c>
      <c r="L20" s="371"/>
      <c r="M20" s="371"/>
      <c r="N20" s="307"/>
      <c r="O20" s="307"/>
      <c r="P20" s="372"/>
      <c r="Q20" s="372"/>
      <c r="R20" s="372"/>
      <c r="S20" s="373"/>
    </row>
    <row r="21" spans="1:19" x14ac:dyDescent="0.25">
      <c r="E21" s="417"/>
      <c r="F21" s="417"/>
      <c r="G21" s="417"/>
      <c r="H21" s="417"/>
      <c r="I21" s="417"/>
      <c r="J21" s="417"/>
      <c r="K21" s="417"/>
      <c r="L21" s="417"/>
      <c r="M21" s="417"/>
    </row>
    <row r="22" spans="1:19" s="544" customFormat="1" ht="12.75" x14ac:dyDescent="0.25">
      <c r="A22" s="544" t="s">
        <v>411</v>
      </c>
    </row>
    <row r="23" spans="1:19" s="544" customFormat="1" ht="12.75" x14ac:dyDescent="0.25">
      <c r="A23" s="544" t="s">
        <v>818</v>
      </c>
      <c r="B23" s="544" t="s">
        <v>795</v>
      </c>
    </row>
  </sheetData>
  <mergeCells count="13">
    <mergeCell ref="M8:M9"/>
    <mergeCell ref="N8:P8"/>
    <mergeCell ref="Q8:S8"/>
    <mergeCell ref="A3:S3"/>
    <mergeCell ref="A7:A9"/>
    <mergeCell ref="B7:B9"/>
    <mergeCell ref="C7:C9"/>
    <mergeCell ref="D7:S7"/>
    <mergeCell ref="D8:D9"/>
    <mergeCell ref="E8:G8"/>
    <mergeCell ref="H8:H9"/>
    <mergeCell ref="I8:K8"/>
    <mergeCell ref="L8:L9"/>
  </mergeCells>
  <pageMargins left="0.7" right="0.7" top="0.75" bottom="0.75" header="0.3" footer="0.3"/>
  <pageSetup paperSize="9" scale="48" orientation="landscape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>
    <tabColor rgb="FF92D050"/>
    <pageSetUpPr fitToPage="1"/>
  </sheetPr>
  <dimension ref="A1:AB23"/>
  <sheetViews>
    <sheetView topLeftCell="A2" zoomScaleNormal="100" workbookViewId="0">
      <selection activeCell="D11" sqref="D11:R19"/>
    </sheetView>
  </sheetViews>
  <sheetFormatPr defaultColWidth="9.140625" defaultRowHeight="15" x14ac:dyDescent="0.25"/>
  <cols>
    <col min="1" max="1" width="5.7109375" style="63" customWidth="1"/>
    <col min="2" max="3" width="25.7109375" style="63" customWidth="1"/>
    <col min="4" max="18" width="10.7109375" style="63" customWidth="1"/>
    <col min="19" max="256" width="9.140625" style="63"/>
    <col min="257" max="257" width="5.7109375" style="63" customWidth="1"/>
    <col min="258" max="259" width="25.7109375" style="63" customWidth="1"/>
    <col min="260" max="274" width="10.7109375" style="63" customWidth="1"/>
    <col min="275" max="512" width="9.140625" style="63"/>
    <col min="513" max="513" width="5.7109375" style="63" customWidth="1"/>
    <col min="514" max="515" width="25.7109375" style="63" customWidth="1"/>
    <col min="516" max="530" width="10.7109375" style="63" customWidth="1"/>
    <col min="531" max="768" width="9.140625" style="63"/>
    <col min="769" max="769" width="5.7109375" style="63" customWidth="1"/>
    <col min="770" max="771" width="25.7109375" style="63" customWidth="1"/>
    <col min="772" max="786" width="10.7109375" style="63" customWidth="1"/>
    <col min="787" max="1024" width="9.140625" style="63"/>
    <col min="1025" max="1025" width="5.7109375" style="63" customWidth="1"/>
    <col min="1026" max="1027" width="25.7109375" style="63" customWidth="1"/>
    <col min="1028" max="1042" width="10.7109375" style="63" customWidth="1"/>
    <col min="1043" max="1280" width="9.140625" style="63"/>
    <col min="1281" max="1281" width="5.7109375" style="63" customWidth="1"/>
    <col min="1282" max="1283" width="25.7109375" style="63" customWidth="1"/>
    <col min="1284" max="1298" width="10.7109375" style="63" customWidth="1"/>
    <col min="1299" max="1536" width="9.140625" style="63"/>
    <col min="1537" max="1537" width="5.7109375" style="63" customWidth="1"/>
    <col min="1538" max="1539" width="25.7109375" style="63" customWidth="1"/>
    <col min="1540" max="1554" width="10.7109375" style="63" customWidth="1"/>
    <col min="1555" max="1792" width="9.140625" style="63"/>
    <col min="1793" max="1793" width="5.7109375" style="63" customWidth="1"/>
    <col min="1794" max="1795" width="25.7109375" style="63" customWidth="1"/>
    <col min="1796" max="1810" width="10.7109375" style="63" customWidth="1"/>
    <col min="1811" max="2048" width="9.140625" style="63"/>
    <col min="2049" max="2049" width="5.7109375" style="63" customWidth="1"/>
    <col min="2050" max="2051" width="25.7109375" style="63" customWidth="1"/>
    <col min="2052" max="2066" width="10.7109375" style="63" customWidth="1"/>
    <col min="2067" max="2304" width="9.140625" style="63"/>
    <col min="2305" max="2305" width="5.7109375" style="63" customWidth="1"/>
    <col min="2306" max="2307" width="25.7109375" style="63" customWidth="1"/>
    <col min="2308" max="2322" width="10.7109375" style="63" customWidth="1"/>
    <col min="2323" max="2560" width="9.140625" style="63"/>
    <col min="2561" max="2561" width="5.7109375" style="63" customWidth="1"/>
    <col min="2562" max="2563" width="25.7109375" style="63" customWidth="1"/>
    <col min="2564" max="2578" width="10.7109375" style="63" customWidth="1"/>
    <col min="2579" max="2816" width="9.140625" style="63"/>
    <col min="2817" max="2817" width="5.7109375" style="63" customWidth="1"/>
    <col min="2818" max="2819" width="25.7109375" style="63" customWidth="1"/>
    <col min="2820" max="2834" width="10.7109375" style="63" customWidth="1"/>
    <col min="2835" max="3072" width="9.140625" style="63"/>
    <col min="3073" max="3073" width="5.7109375" style="63" customWidth="1"/>
    <col min="3074" max="3075" width="25.7109375" style="63" customWidth="1"/>
    <col min="3076" max="3090" width="10.7109375" style="63" customWidth="1"/>
    <col min="3091" max="3328" width="9.140625" style="63"/>
    <col min="3329" max="3329" width="5.7109375" style="63" customWidth="1"/>
    <col min="3330" max="3331" width="25.7109375" style="63" customWidth="1"/>
    <col min="3332" max="3346" width="10.7109375" style="63" customWidth="1"/>
    <col min="3347" max="3584" width="9.140625" style="63"/>
    <col min="3585" max="3585" width="5.7109375" style="63" customWidth="1"/>
    <col min="3586" max="3587" width="25.7109375" style="63" customWidth="1"/>
    <col min="3588" max="3602" width="10.7109375" style="63" customWidth="1"/>
    <col min="3603" max="3840" width="9.140625" style="63"/>
    <col min="3841" max="3841" width="5.7109375" style="63" customWidth="1"/>
    <col min="3842" max="3843" width="25.7109375" style="63" customWidth="1"/>
    <col min="3844" max="3858" width="10.7109375" style="63" customWidth="1"/>
    <col min="3859" max="4096" width="9.140625" style="63"/>
    <col min="4097" max="4097" width="5.7109375" style="63" customWidth="1"/>
    <col min="4098" max="4099" width="25.7109375" style="63" customWidth="1"/>
    <col min="4100" max="4114" width="10.7109375" style="63" customWidth="1"/>
    <col min="4115" max="4352" width="9.140625" style="63"/>
    <col min="4353" max="4353" width="5.7109375" style="63" customWidth="1"/>
    <col min="4354" max="4355" width="25.7109375" style="63" customWidth="1"/>
    <col min="4356" max="4370" width="10.7109375" style="63" customWidth="1"/>
    <col min="4371" max="4608" width="9.140625" style="63"/>
    <col min="4609" max="4609" width="5.7109375" style="63" customWidth="1"/>
    <col min="4610" max="4611" width="25.7109375" style="63" customWidth="1"/>
    <col min="4612" max="4626" width="10.7109375" style="63" customWidth="1"/>
    <col min="4627" max="4864" width="9.140625" style="63"/>
    <col min="4865" max="4865" width="5.7109375" style="63" customWidth="1"/>
    <col min="4866" max="4867" width="25.7109375" style="63" customWidth="1"/>
    <col min="4868" max="4882" width="10.7109375" style="63" customWidth="1"/>
    <col min="4883" max="5120" width="9.140625" style="63"/>
    <col min="5121" max="5121" width="5.7109375" style="63" customWidth="1"/>
    <col min="5122" max="5123" width="25.7109375" style="63" customWidth="1"/>
    <col min="5124" max="5138" width="10.7109375" style="63" customWidth="1"/>
    <col min="5139" max="5376" width="9.140625" style="63"/>
    <col min="5377" max="5377" width="5.7109375" style="63" customWidth="1"/>
    <col min="5378" max="5379" width="25.7109375" style="63" customWidth="1"/>
    <col min="5380" max="5394" width="10.7109375" style="63" customWidth="1"/>
    <col min="5395" max="5632" width="9.140625" style="63"/>
    <col min="5633" max="5633" width="5.7109375" style="63" customWidth="1"/>
    <col min="5634" max="5635" width="25.7109375" style="63" customWidth="1"/>
    <col min="5636" max="5650" width="10.7109375" style="63" customWidth="1"/>
    <col min="5651" max="5888" width="9.140625" style="63"/>
    <col min="5889" max="5889" width="5.7109375" style="63" customWidth="1"/>
    <col min="5890" max="5891" width="25.7109375" style="63" customWidth="1"/>
    <col min="5892" max="5906" width="10.7109375" style="63" customWidth="1"/>
    <col min="5907" max="6144" width="9.140625" style="63"/>
    <col min="6145" max="6145" width="5.7109375" style="63" customWidth="1"/>
    <col min="6146" max="6147" width="25.7109375" style="63" customWidth="1"/>
    <col min="6148" max="6162" width="10.7109375" style="63" customWidth="1"/>
    <col min="6163" max="6400" width="9.140625" style="63"/>
    <col min="6401" max="6401" width="5.7109375" style="63" customWidth="1"/>
    <col min="6402" max="6403" width="25.7109375" style="63" customWidth="1"/>
    <col min="6404" max="6418" width="10.7109375" style="63" customWidth="1"/>
    <col min="6419" max="6656" width="9.140625" style="63"/>
    <col min="6657" max="6657" width="5.7109375" style="63" customWidth="1"/>
    <col min="6658" max="6659" width="25.7109375" style="63" customWidth="1"/>
    <col min="6660" max="6674" width="10.7109375" style="63" customWidth="1"/>
    <col min="6675" max="6912" width="9.140625" style="63"/>
    <col min="6913" max="6913" width="5.7109375" style="63" customWidth="1"/>
    <col min="6914" max="6915" width="25.7109375" style="63" customWidth="1"/>
    <col min="6916" max="6930" width="10.7109375" style="63" customWidth="1"/>
    <col min="6931" max="7168" width="9.140625" style="63"/>
    <col min="7169" max="7169" width="5.7109375" style="63" customWidth="1"/>
    <col min="7170" max="7171" width="25.7109375" style="63" customWidth="1"/>
    <col min="7172" max="7186" width="10.7109375" style="63" customWidth="1"/>
    <col min="7187" max="7424" width="9.140625" style="63"/>
    <col min="7425" max="7425" width="5.7109375" style="63" customWidth="1"/>
    <col min="7426" max="7427" width="25.7109375" style="63" customWidth="1"/>
    <col min="7428" max="7442" width="10.7109375" style="63" customWidth="1"/>
    <col min="7443" max="7680" width="9.140625" style="63"/>
    <col min="7681" max="7681" width="5.7109375" style="63" customWidth="1"/>
    <col min="7682" max="7683" width="25.7109375" style="63" customWidth="1"/>
    <col min="7684" max="7698" width="10.7109375" style="63" customWidth="1"/>
    <col min="7699" max="7936" width="9.140625" style="63"/>
    <col min="7937" max="7937" width="5.7109375" style="63" customWidth="1"/>
    <col min="7938" max="7939" width="25.7109375" style="63" customWidth="1"/>
    <col min="7940" max="7954" width="10.7109375" style="63" customWidth="1"/>
    <col min="7955" max="8192" width="9.140625" style="63"/>
    <col min="8193" max="8193" width="5.7109375" style="63" customWidth="1"/>
    <col min="8194" max="8195" width="25.7109375" style="63" customWidth="1"/>
    <col min="8196" max="8210" width="10.7109375" style="63" customWidth="1"/>
    <col min="8211" max="8448" width="9.140625" style="63"/>
    <col min="8449" max="8449" width="5.7109375" style="63" customWidth="1"/>
    <col min="8450" max="8451" width="25.7109375" style="63" customWidth="1"/>
    <col min="8452" max="8466" width="10.7109375" style="63" customWidth="1"/>
    <col min="8467" max="8704" width="9.140625" style="63"/>
    <col min="8705" max="8705" width="5.7109375" style="63" customWidth="1"/>
    <col min="8706" max="8707" width="25.7109375" style="63" customWidth="1"/>
    <col min="8708" max="8722" width="10.7109375" style="63" customWidth="1"/>
    <col min="8723" max="8960" width="9.140625" style="63"/>
    <col min="8961" max="8961" width="5.7109375" style="63" customWidth="1"/>
    <col min="8962" max="8963" width="25.7109375" style="63" customWidth="1"/>
    <col min="8964" max="8978" width="10.7109375" style="63" customWidth="1"/>
    <col min="8979" max="9216" width="9.140625" style="63"/>
    <col min="9217" max="9217" width="5.7109375" style="63" customWidth="1"/>
    <col min="9218" max="9219" width="25.7109375" style="63" customWidth="1"/>
    <col min="9220" max="9234" width="10.7109375" style="63" customWidth="1"/>
    <col min="9235" max="9472" width="9.140625" style="63"/>
    <col min="9473" max="9473" width="5.7109375" style="63" customWidth="1"/>
    <col min="9474" max="9475" width="25.7109375" style="63" customWidth="1"/>
    <col min="9476" max="9490" width="10.7109375" style="63" customWidth="1"/>
    <col min="9491" max="9728" width="9.140625" style="63"/>
    <col min="9729" max="9729" width="5.7109375" style="63" customWidth="1"/>
    <col min="9730" max="9731" width="25.7109375" style="63" customWidth="1"/>
    <col min="9732" max="9746" width="10.7109375" style="63" customWidth="1"/>
    <col min="9747" max="9984" width="9.140625" style="63"/>
    <col min="9985" max="9985" width="5.7109375" style="63" customWidth="1"/>
    <col min="9986" max="9987" width="25.7109375" style="63" customWidth="1"/>
    <col min="9988" max="10002" width="10.7109375" style="63" customWidth="1"/>
    <col min="10003" max="10240" width="9.140625" style="63"/>
    <col min="10241" max="10241" width="5.7109375" style="63" customWidth="1"/>
    <col min="10242" max="10243" width="25.7109375" style="63" customWidth="1"/>
    <col min="10244" max="10258" width="10.7109375" style="63" customWidth="1"/>
    <col min="10259" max="10496" width="9.140625" style="63"/>
    <col min="10497" max="10497" width="5.7109375" style="63" customWidth="1"/>
    <col min="10498" max="10499" width="25.7109375" style="63" customWidth="1"/>
    <col min="10500" max="10514" width="10.7109375" style="63" customWidth="1"/>
    <col min="10515" max="10752" width="9.140625" style="63"/>
    <col min="10753" max="10753" width="5.7109375" style="63" customWidth="1"/>
    <col min="10754" max="10755" width="25.7109375" style="63" customWidth="1"/>
    <col min="10756" max="10770" width="10.7109375" style="63" customWidth="1"/>
    <col min="10771" max="11008" width="9.140625" style="63"/>
    <col min="11009" max="11009" width="5.7109375" style="63" customWidth="1"/>
    <col min="11010" max="11011" width="25.7109375" style="63" customWidth="1"/>
    <col min="11012" max="11026" width="10.7109375" style="63" customWidth="1"/>
    <col min="11027" max="11264" width="9.140625" style="63"/>
    <col min="11265" max="11265" width="5.7109375" style="63" customWidth="1"/>
    <col min="11266" max="11267" width="25.7109375" style="63" customWidth="1"/>
    <col min="11268" max="11282" width="10.7109375" style="63" customWidth="1"/>
    <col min="11283" max="11520" width="9.140625" style="63"/>
    <col min="11521" max="11521" width="5.7109375" style="63" customWidth="1"/>
    <col min="11522" max="11523" width="25.7109375" style="63" customWidth="1"/>
    <col min="11524" max="11538" width="10.7109375" style="63" customWidth="1"/>
    <col min="11539" max="11776" width="9.140625" style="63"/>
    <col min="11777" max="11777" width="5.7109375" style="63" customWidth="1"/>
    <col min="11778" max="11779" width="25.7109375" style="63" customWidth="1"/>
    <col min="11780" max="11794" width="10.7109375" style="63" customWidth="1"/>
    <col min="11795" max="12032" width="9.140625" style="63"/>
    <col min="12033" max="12033" width="5.7109375" style="63" customWidth="1"/>
    <col min="12034" max="12035" width="25.7109375" style="63" customWidth="1"/>
    <col min="12036" max="12050" width="10.7109375" style="63" customWidth="1"/>
    <col min="12051" max="12288" width="9.140625" style="63"/>
    <col min="12289" max="12289" width="5.7109375" style="63" customWidth="1"/>
    <col min="12290" max="12291" width="25.7109375" style="63" customWidth="1"/>
    <col min="12292" max="12306" width="10.7109375" style="63" customWidth="1"/>
    <col min="12307" max="12544" width="9.140625" style="63"/>
    <col min="12545" max="12545" width="5.7109375" style="63" customWidth="1"/>
    <col min="12546" max="12547" width="25.7109375" style="63" customWidth="1"/>
    <col min="12548" max="12562" width="10.7109375" style="63" customWidth="1"/>
    <col min="12563" max="12800" width="9.140625" style="63"/>
    <col min="12801" max="12801" width="5.7109375" style="63" customWidth="1"/>
    <col min="12802" max="12803" width="25.7109375" style="63" customWidth="1"/>
    <col min="12804" max="12818" width="10.7109375" style="63" customWidth="1"/>
    <col min="12819" max="13056" width="9.140625" style="63"/>
    <col min="13057" max="13057" width="5.7109375" style="63" customWidth="1"/>
    <col min="13058" max="13059" width="25.7109375" style="63" customWidth="1"/>
    <col min="13060" max="13074" width="10.7109375" style="63" customWidth="1"/>
    <col min="13075" max="13312" width="9.140625" style="63"/>
    <col min="13313" max="13313" width="5.7109375" style="63" customWidth="1"/>
    <col min="13314" max="13315" width="25.7109375" style="63" customWidth="1"/>
    <col min="13316" max="13330" width="10.7109375" style="63" customWidth="1"/>
    <col min="13331" max="13568" width="9.140625" style="63"/>
    <col min="13569" max="13569" width="5.7109375" style="63" customWidth="1"/>
    <col min="13570" max="13571" width="25.7109375" style="63" customWidth="1"/>
    <col min="13572" max="13586" width="10.7109375" style="63" customWidth="1"/>
    <col min="13587" max="13824" width="9.140625" style="63"/>
    <col min="13825" max="13825" width="5.7109375" style="63" customWidth="1"/>
    <col min="13826" max="13827" width="25.7109375" style="63" customWidth="1"/>
    <col min="13828" max="13842" width="10.7109375" style="63" customWidth="1"/>
    <col min="13843" max="14080" width="9.140625" style="63"/>
    <col min="14081" max="14081" width="5.7109375" style="63" customWidth="1"/>
    <col min="14082" max="14083" width="25.7109375" style="63" customWidth="1"/>
    <col min="14084" max="14098" width="10.7109375" style="63" customWidth="1"/>
    <col min="14099" max="14336" width="9.140625" style="63"/>
    <col min="14337" max="14337" width="5.7109375" style="63" customWidth="1"/>
    <col min="14338" max="14339" width="25.7109375" style="63" customWidth="1"/>
    <col min="14340" max="14354" width="10.7109375" style="63" customWidth="1"/>
    <col min="14355" max="14592" width="9.140625" style="63"/>
    <col min="14593" max="14593" width="5.7109375" style="63" customWidth="1"/>
    <col min="14594" max="14595" width="25.7109375" style="63" customWidth="1"/>
    <col min="14596" max="14610" width="10.7109375" style="63" customWidth="1"/>
    <col min="14611" max="14848" width="9.140625" style="63"/>
    <col min="14849" max="14849" width="5.7109375" style="63" customWidth="1"/>
    <col min="14850" max="14851" width="25.7109375" style="63" customWidth="1"/>
    <col min="14852" max="14866" width="10.7109375" style="63" customWidth="1"/>
    <col min="14867" max="15104" width="9.140625" style="63"/>
    <col min="15105" max="15105" width="5.7109375" style="63" customWidth="1"/>
    <col min="15106" max="15107" width="25.7109375" style="63" customWidth="1"/>
    <col min="15108" max="15122" width="10.7109375" style="63" customWidth="1"/>
    <col min="15123" max="15360" width="9.140625" style="63"/>
    <col min="15361" max="15361" width="5.7109375" style="63" customWidth="1"/>
    <col min="15362" max="15363" width="25.7109375" style="63" customWidth="1"/>
    <col min="15364" max="15378" width="10.7109375" style="63" customWidth="1"/>
    <col min="15379" max="15616" width="9.140625" style="63"/>
    <col min="15617" max="15617" width="5.7109375" style="63" customWidth="1"/>
    <col min="15618" max="15619" width="25.7109375" style="63" customWidth="1"/>
    <col min="15620" max="15634" width="10.7109375" style="63" customWidth="1"/>
    <col min="15635" max="15872" width="9.140625" style="63"/>
    <col min="15873" max="15873" width="5.7109375" style="63" customWidth="1"/>
    <col min="15874" max="15875" width="25.7109375" style="63" customWidth="1"/>
    <col min="15876" max="15890" width="10.7109375" style="63" customWidth="1"/>
    <col min="15891" max="16128" width="9.140625" style="63"/>
    <col min="16129" max="16129" width="5.7109375" style="63" customWidth="1"/>
    <col min="16130" max="16131" width="25.7109375" style="63" customWidth="1"/>
    <col min="16132" max="16146" width="10.7109375" style="63" customWidth="1"/>
    <col min="16147" max="16384" width="9.140625" style="63"/>
  </cols>
  <sheetData>
    <row r="1" spans="1:28" ht="15.75" x14ac:dyDescent="0.25">
      <c r="A1" s="217" t="s">
        <v>968</v>
      </c>
      <c r="B1" s="62"/>
      <c r="C1" s="95"/>
      <c r="D1" s="95"/>
      <c r="E1" s="95"/>
      <c r="F1" s="95"/>
    </row>
    <row r="2" spans="1:28" ht="15.75" x14ac:dyDescent="0.25">
      <c r="A2" s="428" t="s">
        <v>315</v>
      </c>
      <c r="B2" s="428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</row>
    <row r="3" spans="1:28" ht="15.75" x14ac:dyDescent="0.25">
      <c r="A3" s="426" t="s">
        <v>919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</row>
    <row r="4" spans="1:28" ht="15.75" x14ac:dyDescent="0.25">
      <c r="A4" s="160"/>
      <c r="B4" s="427"/>
      <c r="C4" s="160"/>
      <c r="D4" s="160"/>
      <c r="E4" s="160"/>
      <c r="F4" s="160"/>
      <c r="G4" s="160"/>
      <c r="H4" s="427" t="str">
        <f>'1'!$E$5</f>
        <v>KABUPATEN</v>
      </c>
      <c r="I4" s="428" t="str">
        <f>'1'!$F$5</f>
        <v>BELITUNG TIMUR</v>
      </c>
      <c r="J4" s="160"/>
      <c r="K4" s="160"/>
      <c r="L4" s="160"/>
      <c r="M4" s="160"/>
      <c r="N4" s="160"/>
      <c r="O4" s="160"/>
      <c r="P4" s="426"/>
      <c r="Q4" s="426"/>
      <c r="R4" s="426"/>
    </row>
    <row r="5" spans="1:28" ht="15.75" x14ac:dyDescent="0.25">
      <c r="A5" s="160"/>
      <c r="B5" s="427"/>
      <c r="C5" s="427"/>
      <c r="D5" s="427"/>
      <c r="E5" s="427"/>
      <c r="F5" s="160"/>
      <c r="G5" s="160"/>
      <c r="H5" s="427" t="str">
        <f>'1'!$E$6</f>
        <v>TAHUN</v>
      </c>
      <c r="I5" s="428">
        <f>'1'!$F$6</f>
        <v>2023</v>
      </c>
      <c r="J5" s="160"/>
      <c r="K5" s="160"/>
      <c r="L5" s="160"/>
      <c r="M5" s="160"/>
      <c r="N5" s="160"/>
      <c r="O5" s="160"/>
      <c r="P5" s="426"/>
      <c r="Q5" s="426"/>
      <c r="R5" s="426"/>
    </row>
    <row r="6" spans="1:28" ht="15.75" thickBot="1" x14ac:dyDescent="0.3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</row>
    <row r="7" spans="1:28" ht="22.5" customHeight="1" x14ac:dyDescent="0.25">
      <c r="A7" s="1164" t="s">
        <v>2</v>
      </c>
      <c r="B7" s="1164" t="s">
        <v>253</v>
      </c>
      <c r="C7" s="1164" t="s">
        <v>407</v>
      </c>
      <c r="D7" s="1215" t="s">
        <v>920</v>
      </c>
      <c r="E7" s="1216"/>
      <c r="F7" s="1216"/>
      <c r="G7" s="1216"/>
      <c r="H7" s="1216"/>
      <c r="I7" s="1216"/>
      <c r="J7" s="1216"/>
      <c r="K7" s="1216"/>
      <c r="L7" s="1216"/>
      <c r="M7" s="1216"/>
      <c r="N7" s="1216"/>
      <c r="O7" s="1216"/>
      <c r="P7" s="1216"/>
      <c r="Q7" s="1216"/>
      <c r="R7" s="1217"/>
      <c r="S7" s="67"/>
    </row>
    <row r="8" spans="1:28" ht="33.75" customHeight="1" x14ac:dyDescent="0.25">
      <c r="A8" s="1164"/>
      <c r="B8" s="1164"/>
      <c r="C8" s="1164"/>
      <c r="D8" s="1422" t="s">
        <v>921</v>
      </c>
      <c r="E8" s="1450"/>
      <c r="F8" s="1451"/>
      <c r="G8" s="1422" t="s">
        <v>922</v>
      </c>
      <c r="H8" s="1450"/>
      <c r="I8" s="1451"/>
      <c r="J8" s="1422" t="s">
        <v>923</v>
      </c>
      <c r="K8" s="1450"/>
      <c r="L8" s="1451"/>
      <c r="M8" s="1422" t="s">
        <v>924</v>
      </c>
      <c r="N8" s="1450"/>
      <c r="O8" s="1451"/>
      <c r="P8" s="1422" t="s">
        <v>925</v>
      </c>
      <c r="Q8" s="1424"/>
      <c r="R8" s="1423"/>
      <c r="S8" s="67"/>
    </row>
    <row r="9" spans="1:28" ht="15.75" x14ac:dyDescent="0.25">
      <c r="A9" s="1165"/>
      <c r="B9" s="1165"/>
      <c r="C9" s="1165"/>
      <c r="D9" s="581" t="s">
        <v>6</v>
      </c>
      <c r="E9" s="581" t="s">
        <v>7</v>
      </c>
      <c r="F9" s="581" t="s">
        <v>369</v>
      </c>
      <c r="G9" s="581" t="s">
        <v>6</v>
      </c>
      <c r="H9" s="581" t="s">
        <v>7</v>
      </c>
      <c r="I9" s="581" t="s">
        <v>369</v>
      </c>
      <c r="J9" s="581" t="s">
        <v>6</v>
      </c>
      <c r="K9" s="581" t="s">
        <v>7</v>
      </c>
      <c r="L9" s="581" t="s">
        <v>369</v>
      </c>
      <c r="M9" s="581" t="s">
        <v>6</v>
      </c>
      <c r="N9" s="581" t="s">
        <v>7</v>
      </c>
      <c r="O9" s="581" t="s">
        <v>369</v>
      </c>
      <c r="P9" s="581" t="s">
        <v>6</v>
      </c>
      <c r="Q9" s="581" t="s">
        <v>7</v>
      </c>
      <c r="R9" s="581" t="s">
        <v>369</v>
      </c>
      <c r="S9" s="67"/>
    </row>
    <row r="10" spans="1:28" s="747" customFormat="1" ht="12" x14ac:dyDescent="0.25">
      <c r="A10" s="745">
        <v>1</v>
      </c>
      <c r="B10" s="745">
        <v>2</v>
      </c>
      <c r="C10" s="745">
        <v>3</v>
      </c>
      <c r="D10" s="745">
        <v>4</v>
      </c>
      <c r="E10" s="745">
        <v>5</v>
      </c>
      <c r="F10" s="745">
        <v>6</v>
      </c>
      <c r="G10" s="745">
        <v>7</v>
      </c>
      <c r="H10" s="745">
        <v>8</v>
      </c>
      <c r="I10" s="745">
        <v>9</v>
      </c>
      <c r="J10" s="745">
        <v>10</v>
      </c>
      <c r="K10" s="745">
        <v>11</v>
      </c>
      <c r="L10" s="745">
        <v>12</v>
      </c>
      <c r="M10" s="745">
        <v>13</v>
      </c>
      <c r="N10" s="745">
        <v>14</v>
      </c>
      <c r="O10" s="745">
        <v>15</v>
      </c>
      <c r="P10" s="745">
        <v>16</v>
      </c>
      <c r="Q10" s="745">
        <v>17</v>
      </c>
      <c r="R10" s="745">
        <v>18</v>
      </c>
      <c r="S10" s="769"/>
      <c r="T10" s="754"/>
      <c r="U10" s="754"/>
      <c r="V10" s="754"/>
      <c r="W10" s="754"/>
      <c r="X10" s="754"/>
      <c r="Y10" s="754"/>
      <c r="Z10" s="754"/>
      <c r="AA10" s="754"/>
      <c r="AB10" s="754"/>
    </row>
    <row r="11" spans="1:28" ht="17.100000000000001" customHeight="1" x14ac:dyDescent="0.25">
      <c r="A11" s="725">
        <v>1</v>
      </c>
      <c r="B11" s="93" t="str">
        <f>'9'!B9</f>
        <v>Manggar</v>
      </c>
      <c r="C11" s="93" t="str">
        <f>'9'!C9</f>
        <v>Manggar</v>
      </c>
      <c r="D11" s="279">
        <v>1</v>
      </c>
      <c r="E11" s="279">
        <v>0</v>
      </c>
      <c r="F11" s="279">
        <f>D11+E11</f>
        <v>1</v>
      </c>
      <c r="G11" s="279">
        <v>0</v>
      </c>
      <c r="H11" s="279">
        <v>0</v>
      </c>
      <c r="I11" s="279">
        <f>G11+H11</f>
        <v>0</v>
      </c>
      <c r="J11" s="279">
        <v>0</v>
      </c>
      <c r="K11" s="279">
        <v>0</v>
      </c>
      <c r="L11" s="279">
        <f>J11+K11</f>
        <v>0</v>
      </c>
      <c r="M11" s="279">
        <v>1</v>
      </c>
      <c r="N11" s="279">
        <v>0</v>
      </c>
      <c r="O11" s="279">
        <f>M11+N11</f>
        <v>1</v>
      </c>
      <c r="P11" s="101">
        <f>D11+G11-J11-M11</f>
        <v>0</v>
      </c>
      <c r="Q11" s="101">
        <f>E11+H11-K11-N11</f>
        <v>0</v>
      </c>
      <c r="R11" s="101">
        <f>P11+Q11</f>
        <v>0</v>
      </c>
      <c r="S11" s="67"/>
    </row>
    <row r="12" spans="1:28" ht="17.100000000000001" customHeight="1" x14ac:dyDescent="0.25">
      <c r="A12" s="724">
        <v>2</v>
      </c>
      <c r="B12" s="93" t="str">
        <f>'9'!B10</f>
        <v>Damar</v>
      </c>
      <c r="C12" s="93" t="str">
        <f>'9'!C10</f>
        <v>Mengkubang</v>
      </c>
      <c r="D12" s="101">
        <v>0</v>
      </c>
      <c r="E12" s="101">
        <v>0</v>
      </c>
      <c r="F12" s="101">
        <f t="shared" ref="F12:F17" si="0">D12+E12</f>
        <v>0</v>
      </c>
      <c r="G12" s="101">
        <v>0</v>
      </c>
      <c r="H12" s="101">
        <v>0</v>
      </c>
      <c r="I12" s="101">
        <f t="shared" ref="I12:I17" si="1">G12+H12</f>
        <v>0</v>
      </c>
      <c r="J12" s="101">
        <v>0</v>
      </c>
      <c r="K12" s="101">
        <v>0</v>
      </c>
      <c r="L12" s="101">
        <f t="shared" ref="L12:L17" si="2">J12+K12</f>
        <v>0</v>
      </c>
      <c r="M12" s="101">
        <v>0</v>
      </c>
      <c r="N12" s="101">
        <v>0</v>
      </c>
      <c r="O12" s="101">
        <f t="shared" ref="O12:O17" si="3">M12+N12</f>
        <v>0</v>
      </c>
      <c r="P12" s="101">
        <f t="shared" ref="P12:P17" si="4">D12+G12-J12-M12</f>
        <v>0</v>
      </c>
      <c r="Q12" s="101">
        <f t="shared" ref="Q12:Q17" si="5">E12+H12-K12-N12</f>
        <v>0</v>
      </c>
      <c r="R12" s="101">
        <f t="shared" ref="R12:R17" si="6">P12+Q12</f>
        <v>0</v>
      </c>
      <c r="S12" s="67"/>
    </row>
    <row r="13" spans="1:28" ht="17.100000000000001" customHeight="1" x14ac:dyDescent="0.25">
      <c r="A13" s="724">
        <v>3</v>
      </c>
      <c r="B13" s="93" t="str">
        <f>'9'!B11</f>
        <v>Kelapa Kampit</v>
      </c>
      <c r="C13" s="93" t="str">
        <f>'9'!C11</f>
        <v>Kelapa Kampit</v>
      </c>
      <c r="D13" s="101">
        <v>1</v>
      </c>
      <c r="E13" s="101">
        <v>0</v>
      </c>
      <c r="F13" s="101">
        <f t="shared" si="0"/>
        <v>1</v>
      </c>
      <c r="G13" s="101">
        <v>1</v>
      </c>
      <c r="H13" s="101">
        <v>0</v>
      </c>
      <c r="I13" s="101">
        <f t="shared" si="1"/>
        <v>1</v>
      </c>
      <c r="J13" s="101">
        <v>0</v>
      </c>
      <c r="K13" s="101">
        <v>0</v>
      </c>
      <c r="L13" s="101">
        <f>J13+K13</f>
        <v>0</v>
      </c>
      <c r="M13" s="101">
        <v>1</v>
      </c>
      <c r="N13" s="101">
        <v>0</v>
      </c>
      <c r="O13" s="101">
        <f t="shared" si="3"/>
        <v>1</v>
      </c>
      <c r="P13" s="101">
        <f t="shared" si="4"/>
        <v>1</v>
      </c>
      <c r="Q13" s="101">
        <f t="shared" si="5"/>
        <v>0</v>
      </c>
      <c r="R13" s="101">
        <f t="shared" si="6"/>
        <v>1</v>
      </c>
      <c r="S13" s="67"/>
    </row>
    <row r="14" spans="1:28" ht="17.100000000000001" customHeight="1" x14ac:dyDescent="0.25">
      <c r="A14" s="724">
        <v>4</v>
      </c>
      <c r="B14" s="93" t="str">
        <f>'9'!B12</f>
        <v>Gantung</v>
      </c>
      <c r="C14" s="93" t="str">
        <f>'9'!C12</f>
        <v>Gantung</v>
      </c>
      <c r="D14" s="101">
        <v>3</v>
      </c>
      <c r="E14" s="101">
        <v>0</v>
      </c>
      <c r="F14" s="101">
        <f t="shared" si="0"/>
        <v>3</v>
      </c>
      <c r="G14" s="101">
        <v>0</v>
      </c>
      <c r="H14" s="101">
        <v>0</v>
      </c>
      <c r="I14" s="101">
        <f t="shared" si="1"/>
        <v>0</v>
      </c>
      <c r="J14" s="101">
        <v>0</v>
      </c>
      <c r="K14" s="101">
        <v>0</v>
      </c>
      <c r="L14" s="101">
        <f t="shared" si="2"/>
        <v>0</v>
      </c>
      <c r="M14" s="101">
        <v>0</v>
      </c>
      <c r="N14" s="101">
        <v>0</v>
      </c>
      <c r="O14" s="101">
        <f t="shared" si="3"/>
        <v>0</v>
      </c>
      <c r="P14" s="101">
        <f t="shared" si="4"/>
        <v>3</v>
      </c>
      <c r="Q14" s="101">
        <f t="shared" si="5"/>
        <v>0</v>
      </c>
      <c r="R14" s="101">
        <f t="shared" si="6"/>
        <v>3</v>
      </c>
      <c r="S14" s="67"/>
    </row>
    <row r="15" spans="1:28" ht="17.100000000000001" customHeight="1" x14ac:dyDescent="0.25">
      <c r="A15" s="724">
        <v>5</v>
      </c>
      <c r="B15" s="93" t="str">
        <f>'9'!B13</f>
        <v>Simpang Renggiang</v>
      </c>
      <c r="C15" s="93" t="str">
        <f>'9'!C13</f>
        <v>Renggiang</v>
      </c>
      <c r="D15" s="101">
        <v>4</v>
      </c>
      <c r="E15" s="101">
        <v>0</v>
      </c>
      <c r="F15" s="101">
        <f t="shared" si="0"/>
        <v>4</v>
      </c>
      <c r="G15" s="101">
        <v>0</v>
      </c>
      <c r="H15" s="101">
        <v>0</v>
      </c>
      <c r="I15" s="101">
        <f t="shared" si="1"/>
        <v>0</v>
      </c>
      <c r="J15" s="101">
        <v>0</v>
      </c>
      <c r="K15" s="101">
        <v>0</v>
      </c>
      <c r="L15" s="101">
        <f t="shared" si="2"/>
        <v>0</v>
      </c>
      <c r="M15" s="101">
        <v>1</v>
      </c>
      <c r="N15" s="101">
        <v>0</v>
      </c>
      <c r="O15" s="101">
        <f t="shared" si="3"/>
        <v>1</v>
      </c>
      <c r="P15" s="101">
        <f t="shared" si="4"/>
        <v>3</v>
      </c>
      <c r="Q15" s="101">
        <f t="shared" si="5"/>
        <v>0</v>
      </c>
      <c r="R15" s="101">
        <f t="shared" si="6"/>
        <v>3</v>
      </c>
      <c r="S15" s="67"/>
    </row>
    <row r="16" spans="1:28" ht="17.100000000000001" customHeight="1" x14ac:dyDescent="0.25">
      <c r="A16" s="724">
        <v>6</v>
      </c>
      <c r="B16" s="93" t="str">
        <f>'9'!B14</f>
        <v>Simpang Pesak</v>
      </c>
      <c r="C16" s="93" t="str">
        <f>'9'!C14</f>
        <v>Simpang Pesak</v>
      </c>
      <c r="D16" s="101">
        <v>2</v>
      </c>
      <c r="E16" s="101">
        <v>0</v>
      </c>
      <c r="F16" s="101">
        <f t="shared" si="0"/>
        <v>2</v>
      </c>
      <c r="G16" s="101">
        <v>0</v>
      </c>
      <c r="H16" s="101">
        <v>0</v>
      </c>
      <c r="I16" s="101">
        <f t="shared" si="1"/>
        <v>0</v>
      </c>
      <c r="J16" s="101">
        <v>0</v>
      </c>
      <c r="K16" s="101">
        <v>0</v>
      </c>
      <c r="L16" s="101">
        <f t="shared" si="2"/>
        <v>0</v>
      </c>
      <c r="M16" s="101">
        <v>0</v>
      </c>
      <c r="N16" s="101">
        <v>0</v>
      </c>
      <c r="O16" s="101">
        <f>M16+N16</f>
        <v>0</v>
      </c>
      <c r="P16" s="101">
        <f t="shared" si="4"/>
        <v>2</v>
      </c>
      <c r="Q16" s="101">
        <f t="shared" si="5"/>
        <v>0</v>
      </c>
      <c r="R16" s="101">
        <f t="shared" si="6"/>
        <v>2</v>
      </c>
      <c r="S16" s="67"/>
    </row>
    <row r="17" spans="1:19" ht="17.100000000000001" customHeight="1" x14ac:dyDescent="0.25">
      <c r="A17" s="724">
        <v>7</v>
      </c>
      <c r="B17" s="93" t="str">
        <f>'9'!B15</f>
        <v>Dendang</v>
      </c>
      <c r="C17" s="93" t="str">
        <f>'9'!C15</f>
        <v>Dendang</v>
      </c>
      <c r="D17" s="101">
        <v>1</v>
      </c>
      <c r="E17" s="101">
        <v>1</v>
      </c>
      <c r="F17" s="101">
        <f t="shared" si="0"/>
        <v>2</v>
      </c>
      <c r="G17" s="101">
        <v>0</v>
      </c>
      <c r="H17" s="101">
        <v>0</v>
      </c>
      <c r="I17" s="101">
        <f t="shared" si="1"/>
        <v>0</v>
      </c>
      <c r="J17" s="101">
        <v>0</v>
      </c>
      <c r="K17" s="101">
        <v>0</v>
      </c>
      <c r="L17" s="101">
        <f t="shared" si="2"/>
        <v>0</v>
      </c>
      <c r="M17" s="101">
        <v>0</v>
      </c>
      <c r="N17" s="101">
        <v>0</v>
      </c>
      <c r="O17" s="101">
        <f t="shared" si="3"/>
        <v>0</v>
      </c>
      <c r="P17" s="101">
        <f t="shared" si="4"/>
        <v>1</v>
      </c>
      <c r="Q17" s="101">
        <f t="shared" si="5"/>
        <v>1</v>
      </c>
      <c r="R17" s="101">
        <f t="shared" si="6"/>
        <v>2</v>
      </c>
      <c r="S17" s="67"/>
    </row>
    <row r="18" spans="1:19" ht="17.100000000000001" customHeight="1" x14ac:dyDescent="0.25">
      <c r="A18" s="395"/>
      <c r="B18" s="65"/>
      <c r="C18" s="65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67"/>
    </row>
    <row r="19" spans="1:19" ht="20.100000000000001" customHeight="1" x14ac:dyDescent="0.25">
      <c r="A19" s="96" t="s">
        <v>476</v>
      </c>
      <c r="B19" s="96"/>
      <c r="C19" s="374"/>
      <c r="D19" s="104">
        <f t="shared" ref="D19:R19" si="7">SUM(D11:D18)</f>
        <v>12</v>
      </c>
      <c r="E19" s="104">
        <f t="shared" si="7"/>
        <v>1</v>
      </c>
      <c r="F19" s="104">
        <f t="shared" si="7"/>
        <v>13</v>
      </c>
      <c r="G19" s="104">
        <f t="shared" si="7"/>
        <v>1</v>
      </c>
      <c r="H19" s="104">
        <f t="shared" si="7"/>
        <v>0</v>
      </c>
      <c r="I19" s="104">
        <f t="shared" si="7"/>
        <v>1</v>
      </c>
      <c r="J19" s="104">
        <f t="shared" si="7"/>
        <v>0</v>
      </c>
      <c r="K19" s="104">
        <f t="shared" si="7"/>
        <v>0</v>
      </c>
      <c r="L19" s="104">
        <f t="shared" si="7"/>
        <v>0</v>
      </c>
      <c r="M19" s="104">
        <f t="shared" si="7"/>
        <v>3</v>
      </c>
      <c r="N19" s="104">
        <f t="shared" si="7"/>
        <v>0</v>
      </c>
      <c r="O19" s="104">
        <f t="shared" si="7"/>
        <v>3</v>
      </c>
      <c r="P19" s="104">
        <f t="shared" si="7"/>
        <v>10</v>
      </c>
      <c r="Q19" s="104">
        <f t="shared" si="7"/>
        <v>1</v>
      </c>
      <c r="R19" s="104">
        <f t="shared" si="7"/>
        <v>11</v>
      </c>
    </row>
    <row r="20" spans="1:19" x14ac:dyDescent="0.25">
      <c r="C20" s="62"/>
      <c r="D20" s="62"/>
      <c r="E20" s="62"/>
      <c r="F20" s="62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</row>
    <row r="21" spans="1:19" s="544" customFormat="1" ht="12.75" x14ac:dyDescent="0.25">
      <c r="A21" s="544" t="s">
        <v>411</v>
      </c>
    </row>
    <row r="22" spans="1:19" s="544" customFormat="1" ht="12.75" x14ac:dyDescent="0.25">
      <c r="A22" s="544" t="s">
        <v>1124</v>
      </c>
    </row>
    <row r="23" spans="1:19" s="544" customFormat="1" ht="12.75" x14ac:dyDescent="0.25">
      <c r="A23" s="855"/>
    </row>
  </sheetData>
  <mergeCells count="9">
    <mergeCell ref="A7:A9"/>
    <mergeCell ref="B7:B9"/>
    <mergeCell ref="C7:C9"/>
    <mergeCell ref="D7:R7"/>
    <mergeCell ref="D8:F8"/>
    <mergeCell ref="G8:I8"/>
    <mergeCell ref="J8:L8"/>
    <mergeCell ref="M8:O8"/>
    <mergeCell ref="P8:R8"/>
  </mergeCells>
  <pageMargins left="0.7" right="0.7" top="0.75" bottom="0.75" header="0.3" footer="0.3"/>
  <pageSetup paperSize="9" scale="61" orientation="landscape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>
    <tabColor rgb="FF92D050"/>
    <pageSetUpPr fitToPage="1"/>
  </sheetPr>
  <dimension ref="A1:M21"/>
  <sheetViews>
    <sheetView zoomScaleNormal="100" workbookViewId="0">
      <selection activeCell="D12" sqref="D12"/>
    </sheetView>
  </sheetViews>
  <sheetFormatPr defaultColWidth="14.28515625" defaultRowHeight="15" x14ac:dyDescent="0.25"/>
  <cols>
    <col min="1" max="1" width="5.7109375" style="63" customWidth="1"/>
    <col min="2" max="3" width="25.7109375" style="63" customWidth="1"/>
    <col min="4" max="12" width="15.7109375" style="63" customWidth="1"/>
    <col min="13" max="250" width="9.140625" style="63" customWidth="1"/>
    <col min="251" max="251" width="5.7109375" style="63" customWidth="1"/>
    <col min="252" max="253" width="21.7109375" style="63" customWidth="1"/>
    <col min="254" max="256" width="14.28515625" style="63"/>
    <col min="257" max="257" width="5.7109375" style="63" customWidth="1"/>
    <col min="258" max="259" width="25.7109375" style="63" customWidth="1"/>
    <col min="260" max="268" width="15.7109375" style="63" customWidth="1"/>
    <col min="269" max="506" width="9.140625" style="63" customWidth="1"/>
    <col min="507" max="507" width="5.7109375" style="63" customWidth="1"/>
    <col min="508" max="509" width="21.7109375" style="63" customWidth="1"/>
    <col min="510" max="512" width="14.28515625" style="63"/>
    <col min="513" max="513" width="5.7109375" style="63" customWidth="1"/>
    <col min="514" max="515" width="25.7109375" style="63" customWidth="1"/>
    <col min="516" max="524" width="15.7109375" style="63" customWidth="1"/>
    <col min="525" max="762" width="9.140625" style="63" customWidth="1"/>
    <col min="763" max="763" width="5.7109375" style="63" customWidth="1"/>
    <col min="764" max="765" width="21.7109375" style="63" customWidth="1"/>
    <col min="766" max="768" width="14.28515625" style="63"/>
    <col min="769" max="769" width="5.7109375" style="63" customWidth="1"/>
    <col min="770" max="771" width="25.7109375" style="63" customWidth="1"/>
    <col min="772" max="780" width="15.7109375" style="63" customWidth="1"/>
    <col min="781" max="1018" width="9.140625" style="63" customWidth="1"/>
    <col min="1019" max="1019" width="5.7109375" style="63" customWidth="1"/>
    <col min="1020" max="1021" width="21.7109375" style="63" customWidth="1"/>
    <col min="1022" max="1024" width="14.28515625" style="63"/>
    <col min="1025" max="1025" width="5.7109375" style="63" customWidth="1"/>
    <col min="1026" max="1027" width="25.7109375" style="63" customWidth="1"/>
    <col min="1028" max="1036" width="15.7109375" style="63" customWidth="1"/>
    <col min="1037" max="1274" width="9.140625" style="63" customWidth="1"/>
    <col min="1275" max="1275" width="5.7109375" style="63" customWidth="1"/>
    <col min="1276" max="1277" width="21.7109375" style="63" customWidth="1"/>
    <col min="1278" max="1280" width="14.28515625" style="63"/>
    <col min="1281" max="1281" width="5.7109375" style="63" customWidth="1"/>
    <col min="1282" max="1283" width="25.7109375" style="63" customWidth="1"/>
    <col min="1284" max="1292" width="15.7109375" style="63" customWidth="1"/>
    <col min="1293" max="1530" width="9.140625" style="63" customWidth="1"/>
    <col min="1531" max="1531" width="5.7109375" style="63" customWidth="1"/>
    <col min="1532" max="1533" width="21.7109375" style="63" customWidth="1"/>
    <col min="1534" max="1536" width="14.28515625" style="63"/>
    <col min="1537" max="1537" width="5.7109375" style="63" customWidth="1"/>
    <col min="1538" max="1539" width="25.7109375" style="63" customWidth="1"/>
    <col min="1540" max="1548" width="15.7109375" style="63" customWidth="1"/>
    <col min="1549" max="1786" width="9.140625" style="63" customWidth="1"/>
    <col min="1787" max="1787" width="5.7109375" style="63" customWidth="1"/>
    <col min="1788" max="1789" width="21.7109375" style="63" customWidth="1"/>
    <col min="1790" max="1792" width="14.28515625" style="63"/>
    <col min="1793" max="1793" width="5.7109375" style="63" customWidth="1"/>
    <col min="1794" max="1795" width="25.7109375" style="63" customWidth="1"/>
    <col min="1796" max="1804" width="15.7109375" style="63" customWidth="1"/>
    <col min="1805" max="2042" width="9.140625" style="63" customWidth="1"/>
    <col min="2043" max="2043" width="5.7109375" style="63" customWidth="1"/>
    <col min="2044" max="2045" width="21.7109375" style="63" customWidth="1"/>
    <col min="2046" max="2048" width="14.28515625" style="63"/>
    <col min="2049" max="2049" width="5.7109375" style="63" customWidth="1"/>
    <col min="2050" max="2051" width="25.7109375" style="63" customWidth="1"/>
    <col min="2052" max="2060" width="15.7109375" style="63" customWidth="1"/>
    <col min="2061" max="2298" width="9.140625" style="63" customWidth="1"/>
    <col min="2299" max="2299" width="5.7109375" style="63" customWidth="1"/>
    <col min="2300" max="2301" width="21.7109375" style="63" customWidth="1"/>
    <col min="2302" max="2304" width="14.28515625" style="63"/>
    <col min="2305" max="2305" width="5.7109375" style="63" customWidth="1"/>
    <col min="2306" max="2307" width="25.7109375" style="63" customWidth="1"/>
    <col min="2308" max="2316" width="15.7109375" style="63" customWidth="1"/>
    <col min="2317" max="2554" width="9.140625" style="63" customWidth="1"/>
    <col min="2555" max="2555" width="5.7109375" style="63" customWidth="1"/>
    <col min="2556" max="2557" width="21.7109375" style="63" customWidth="1"/>
    <col min="2558" max="2560" width="14.28515625" style="63"/>
    <col min="2561" max="2561" width="5.7109375" style="63" customWidth="1"/>
    <col min="2562" max="2563" width="25.7109375" style="63" customWidth="1"/>
    <col min="2564" max="2572" width="15.7109375" style="63" customWidth="1"/>
    <col min="2573" max="2810" width="9.140625" style="63" customWidth="1"/>
    <col min="2811" max="2811" width="5.7109375" style="63" customWidth="1"/>
    <col min="2812" max="2813" width="21.7109375" style="63" customWidth="1"/>
    <col min="2814" max="2816" width="14.28515625" style="63"/>
    <col min="2817" max="2817" width="5.7109375" style="63" customWidth="1"/>
    <col min="2818" max="2819" width="25.7109375" style="63" customWidth="1"/>
    <col min="2820" max="2828" width="15.7109375" style="63" customWidth="1"/>
    <col min="2829" max="3066" width="9.140625" style="63" customWidth="1"/>
    <col min="3067" max="3067" width="5.7109375" style="63" customWidth="1"/>
    <col min="3068" max="3069" width="21.7109375" style="63" customWidth="1"/>
    <col min="3070" max="3072" width="14.28515625" style="63"/>
    <col min="3073" max="3073" width="5.7109375" style="63" customWidth="1"/>
    <col min="3074" max="3075" width="25.7109375" style="63" customWidth="1"/>
    <col min="3076" max="3084" width="15.7109375" style="63" customWidth="1"/>
    <col min="3085" max="3322" width="9.140625" style="63" customWidth="1"/>
    <col min="3323" max="3323" width="5.7109375" style="63" customWidth="1"/>
    <col min="3324" max="3325" width="21.7109375" style="63" customWidth="1"/>
    <col min="3326" max="3328" width="14.28515625" style="63"/>
    <col min="3329" max="3329" width="5.7109375" style="63" customWidth="1"/>
    <col min="3330" max="3331" width="25.7109375" style="63" customWidth="1"/>
    <col min="3332" max="3340" width="15.7109375" style="63" customWidth="1"/>
    <col min="3341" max="3578" width="9.140625" style="63" customWidth="1"/>
    <col min="3579" max="3579" width="5.7109375" style="63" customWidth="1"/>
    <col min="3580" max="3581" width="21.7109375" style="63" customWidth="1"/>
    <col min="3582" max="3584" width="14.28515625" style="63"/>
    <col min="3585" max="3585" width="5.7109375" style="63" customWidth="1"/>
    <col min="3586" max="3587" width="25.7109375" style="63" customWidth="1"/>
    <col min="3588" max="3596" width="15.7109375" style="63" customWidth="1"/>
    <col min="3597" max="3834" width="9.140625" style="63" customWidth="1"/>
    <col min="3835" max="3835" width="5.7109375" style="63" customWidth="1"/>
    <col min="3836" max="3837" width="21.7109375" style="63" customWidth="1"/>
    <col min="3838" max="3840" width="14.28515625" style="63"/>
    <col min="3841" max="3841" width="5.7109375" style="63" customWidth="1"/>
    <col min="3842" max="3843" width="25.7109375" style="63" customWidth="1"/>
    <col min="3844" max="3852" width="15.7109375" style="63" customWidth="1"/>
    <col min="3853" max="4090" width="9.140625" style="63" customWidth="1"/>
    <col min="4091" max="4091" width="5.7109375" style="63" customWidth="1"/>
    <col min="4092" max="4093" width="21.7109375" style="63" customWidth="1"/>
    <col min="4094" max="4096" width="14.28515625" style="63"/>
    <col min="4097" max="4097" width="5.7109375" style="63" customWidth="1"/>
    <col min="4098" max="4099" width="25.7109375" style="63" customWidth="1"/>
    <col min="4100" max="4108" width="15.7109375" style="63" customWidth="1"/>
    <col min="4109" max="4346" width="9.140625" style="63" customWidth="1"/>
    <col min="4347" max="4347" width="5.7109375" style="63" customWidth="1"/>
    <col min="4348" max="4349" width="21.7109375" style="63" customWidth="1"/>
    <col min="4350" max="4352" width="14.28515625" style="63"/>
    <col min="4353" max="4353" width="5.7109375" style="63" customWidth="1"/>
    <col min="4354" max="4355" width="25.7109375" style="63" customWidth="1"/>
    <col min="4356" max="4364" width="15.7109375" style="63" customWidth="1"/>
    <col min="4365" max="4602" width="9.140625" style="63" customWidth="1"/>
    <col min="4603" max="4603" width="5.7109375" style="63" customWidth="1"/>
    <col min="4604" max="4605" width="21.7109375" style="63" customWidth="1"/>
    <col min="4606" max="4608" width="14.28515625" style="63"/>
    <col min="4609" max="4609" width="5.7109375" style="63" customWidth="1"/>
    <col min="4610" max="4611" width="25.7109375" style="63" customWidth="1"/>
    <col min="4612" max="4620" width="15.7109375" style="63" customWidth="1"/>
    <col min="4621" max="4858" width="9.140625" style="63" customWidth="1"/>
    <col min="4859" max="4859" width="5.7109375" style="63" customWidth="1"/>
    <col min="4860" max="4861" width="21.7109375" style="63" customWidth="1"/>
    <col min="4862" max="4864" width="14.28515625" style="63"/>
    <col min="4865" max="4865" width="5.7109375" style="63" customWidth="1"/>
    <col min="4866" max="4867" width="25.7109375" style="63" customWidth="1"/>
    <col min="4868" max="4876" width="15.7109375" style="63" customWidth="1"/>
    <col min="4877" max="5114" width="9.140625" style="63" customWidth="1"/>
    <col min="5115" max="5115" width="5.7109375" style="63" customWidth="1"/>
    <col min="5116" max="5117" width="21.7109375" style="63" customWidth="1"/>
    <col min="5118" max="5120" width="14.28515625" style="63"/>
    <col min="5121" max="5121" width="5.7109375" style="63" customWidth="1"/>
    <col min="5122" max="5123" width="25.7109375" style="63" customWidth="1"/>
    <col min="5124" max="5132" width="15.7109375" style="63" customWidth="1"/>
    <col min="5133" max="5370" width="9.140625" style="63" customWidth="1"/>
    <col min="5371" max="5371" width="5.7109375" style="63" customWidth="1"/>
    <col min="5372" max="5373" width="21.7109375" style="63" customWidth="1"/>
    <col min="5374" max="5376" width="14.28515625" style="63"/>
    <col min="5377" max="5377" width="5.7109375" style="63" customWidth="1"/>
    <col min="5378" max="5379" width="25.7109375" style="63" customWidth="1"/>
    <col min="5380" max="5388" width="15.7109375" style="63" customWidth="1"/>
    <col min="5389" max="5626" width="9.140625" style="63" customWidth="1"/>
    <col min="5627" max="5627" width="5.7109375" style="63" customWidth="1"/>
    <col min="5628" max="5629" width="21.7109375" style="63" customWidth="1"/>
    <col min="5630" max="5632" width="14.28515625" style="63"/>
    <col min="5633" max="5633" width="5.7109375" style="63" customWidth="1"/>
    <col min="5634" max="5635" width="25.7109375" style="63" customWidth="1"/>
    <col min="5636" max="5644" width="15.7109375" style="63" customWidth="1"/>
    <col min="5645" max="5882" width="9.140625" style="63" customWidth="1"/>
    <col min="5883" max="5883" width="5.7109375" style="63" customWidth="1"/>
    <col min="5884" max="5885" width="21.7109375" style="63" customWidth="1"/>
    <col min="5886" max="5888" width="14.28515625" style="63"/>
    <col min="5889" max="5889" width="5.7109375" style="63" customWidth="1"/>
    <col min="5890" max="5891" width="25.7109375" style="63" customWidth="1"/>
    <col min="5892" max="5900" width="15.7109375" style="63" customWidth="1"/>
    <col min="5901" max="6138" width="9.140625" style="63" customWidth="1"/>
    <col min="6139" max="6139" width="5.7109375" style="63" customWidth="1"/>
    <col min="6140" max="6141" width="21.7109375" style="63" customWidth="1"/>
    <col min="6142" max="6144" width="14.28515625" style="63"/>
    <col min="6145" max="6145" width="5.7109375" style="63" customWidth="1"/>
    <col min="6146" max="6147" width="25.7109375" style="63" customWidth="1"/>
    <col min="6148" max="6156" width="15.7109375" style="63" customWidth="1"/>
    <col min="6157" max="6394" width="9.140625" style="63" customWidth="1"/>
    <col min="6395" max="6395" width="5.7109375" style="63" customWidth="1"/>
    <col min="6396" max="6397" width="21.7109375" style="63" customWidth="1"/>
    <col min="6398" max="6400" width="14.28515625" style="63"/>
    <col min="6401" max="6401" width="5.7109375" style="63" customWidth="1"/>
    <col min="6402" max="6403" width="25.7109375" style="63" customWidth="1"/>
    <col min="6404" max="6412" width="15.7109375" style="63" customWidth="1"/>
    <col min="6413" max="6650" width="9.140625" style="63" customWidth="1"/>
    <col min="6651" max="6651" width="5.7109375" style="63" customWidth="1"/>
    <col min="6652" max="6653" width="21.7109375" style="63" customWidth="1"/>
    <col min="6654" max="6656" width="14.28515625" style="63"/>
    <col min="6657" max="6657" width="5.7109375" style="63" customWidth="1"/>
    <col min="6658" max="6659" width="25.7109375" style="63" customWidth="1"/>
    <col min="6660" max="6668" width="15.7109375" style="63" customWidth="1"/>
    <col min="6669" max="6906" width="9.140625" style="63" customWidth="1"/>
    <col min="6907" max="6907" width="5.7109375" style="63" customWidth="1"/>
    <col min="6908" max="6909" width="21.7109375" style="63" customWidth="1"/>
    <col min="6910" max="6912" width="14.28515625" style="63"/>
    <col min="6913" max="6913" width="5.7109375" style="63" customWidth="1"/>
    <col min="6914" max="6915" width="25.7109375" style="63" customWidth="1"/>
    <col min="6916" max="6924" width="15.7109375" style="63" customWidth="1"/>
    <col min="6925" max="7162" width="9.140625" style="63" customWidth="1"/>
    <col min="7163" max="7163" width="5.7109375" style="63" customWidth="1"/>
    <col min="7164" max="7165" width="21.7109375" style="63" customWidth="1"/>
    <col min="7166" max="7168" width="14.28515625" style="63"/>
    <col min="7169" max="7169" width="5.7109375" style="63" customWidth="1"/>
    <col min="7170" max="7171" width="25.7109375" style="63" customWidth="1"/>
    <col min="7172" max="7180" width="15.7109375" style="63" customWidth="1"/>
    <col min="7181" max="7418" width="9.140625" style="63" customWidth="1"/>
    <col min="7419" max="7419" width="5.7109375" style="63" customWidth="1"/>
    <col min="7420" max="7421" width="21.7109375" style="63" customWidth="1"/>
    <col min="7422" max="7424" width="14.28515625" style="63"/>
    <col min="7425" max="7425" width="5.7109375" style="63" customWidth="1"/>
    <col min="7426" max="7427" width="25.7109375" style="63" customWidth="1"/>
    <col min="7428" max="7436" width="15.7109375" style="63" customWidth="1"/>
    <col min="7437" max="7674" width="9.140625" style="63" customWidth="1"/>
    <col min="7675" max="7675" width="5.7109375" style="63" customWidth="1"/>
    <col min="7676" max="7677" width="21.7109375" style="63" customWidth="1"/>
    <col min="7678" max="7680" width="14.28515625" style="63"/>
    <col min="7681" max="7681" width="5.7109375" style="63" customWidth="1"/>
    <col min="7682" max="7683" width="25.7109375" style="63" customWidth="1"/>
    <col min="7684" max="7692" width="15.7109375" style="63" customWidth="1"/>
    <col min="7693" max="7930" width="9.140625" style="63" customWidth="1"/>
    <col min="7931" max="7931" width="5.7109375" style="63" customWidth="1"/>
    <col min="7932" max="7933" width="21.7109375" style="63" customWidth="1"/>
    <col min="7934" max="7936" width="14.28515625" style="63"/>
    <col min="7937" max="7937" width="5.7109375" style="63" customWidth="1"/>
    <col min="7938" max="7939" width="25.7109375" style="63" customWidth="1"/>
    <col min="7940" max="7948" width="15.7109375" style="63" customWidth="1"/>
    <col min="7949" max="8186" width="9.140625" style="63" customWidth="1"/>
    <col min="8187" max="8187" width="5.7109375" style="63" customWidth="1"/>
    <col min="8188" max="8189" width="21.7109375" style="63" customWidth="1"/>
    <col min="8190" max="8192" width="14.28515625" style="63"/>
    <col min="8193" max="8193" width="5.7109375" style="63" customWidth="1"/>
    <col min="8194" max="8195" width="25.7109375" style="63" customWidth="1"/>
    <col min="8196" max="8204" width="15.7109375" style="63" customWidth="1"/>
    <col min="8205" max="8442" width="9.140625" style="63" customWidth="1"/>
    <col min="8443" max="8443" width="5.7109375" style="63" customWidth="1"/>
    <col min="8444" max="8445" width="21.7109375" style="63" customWidth="1"/>
    <col min="8446" max="8448" width="14.28515625" style="63"/>
    <col min="8449" max="8449" width="5.7109375" style="63" customWidth="1"/>
    <col min="8450" max="8451" width="25.7109375" style="63" customWidth="1"/>
    <col min="8452" max="8460" width="15.7109375" style="63" customWidth="1"/>
    <col min="8461" max="8698" width="9.140625" style="63" customWidth="1"/>
    <col min="8699" max="8699" width="5.7109375" style="63" customWidth="1"/>
    <col min="8700" max="8701" width="21.7109375" style="63" customWidth="1"/>
    <col min="8702" max="8704" width="14.28515625" style="63"/>
    <col min="8705" max="8705" width="5.7109375" style="63" customWidth="1"/>
    <col min="8706" max="8707" width="25.7109375" style="63" customWidth="1"/>
    <col min="8708" max="8716" width="15.7109375" style="63" customWidth="1"/>
    <col min="8717" max="8954" width="9.140625" style="63" customWidth="1"/>
    <col min="8955" max="8955" width="5.7109375" style="63" customWidth="1"/>
    <col min="8956" max="8957" width="21.7109375" style="63" customWidth="1"/>
    <col min="8958" max="8960" width="14.28515625" style="63"/>
    <col min="8961" max="8961" width="5.7109375" style="63" customWidth="1"/>
    <col min="8962" max="8963" width="25.7109375" style="63" customWidth="1"/>
    <col min="8964" max="8972" width="15.7109375" style="63" customWidth="1"/>
    <col min="8973" max="9210" width="9.140625" style="63" customWidth="1"/>
    <col min="9211" max="9211" width="5.7109375" style="63" customWidth="1"/>
    <col min="9212" max="9213" width="21.7109375" style="63" customWidth="1"/>
    <col min="9214" max="9216" width="14.28515625" style="63"/>
    <col min="9217" max="9217" width="5.7109375" style="63" customWidth="1"/>
    <col min="9218" max="9219" width="25.7109375" style="63" customWidth="1"/>
    <col min="9220" max="9228" width="15.7109375" style="63" customWidth="1"/>
    <col min="9229" max="9466" width="9.140625" style="63" customWidth="1"/>
    <col min="9467" max="9467" width="5.7109375" style="63" customWidth="1"/>
    <col min="9468" max="9469" width="21.7109375" style="63" customWidth="1"/>
    <col min="9470" max="9472" width="14.28515625" style="63"/>
    <col min="9473" max="9473" width="5.7109375" style="63" customWidth="1"/>
    <col min="9474" max="9475" width="25.7109375" style="63" customWidth="1"/>
    <col min="9476" max="9484" width="15.7109375" style="63" customWidth="1"/>
    <col min="9485" max="9722" width="9.140625" style="63" customWidth="1"/>
    <col min="9723" max="9723" width="5.7109375" style="63" customWidth="1"/>
    <col min="9724" max="9725" width="21.7109375" style="63" customWidth="1"/>
    <col min="9726" max="9728" width="14.28515625" style="63"/>
    <col min="9729" max="9729" width="5.7109375" style="63" customWidth="1"/>
    <col min="9730" max="9731" width="25.7109375" style="63" customWidth="1"/>
    <col min="9732" max="9740" width="15.7109375" style="63" customWidth="1"/>
    <col min="9741" max="9978" width="9.140625" style="63" customWidth="1"/>
    <col min="9979" max="9979" width="5.7109375" style="63" customWidth="1"/>
    <col min="9980" max="9981" width="21.7109375" style="63" customWidth="1"/>
    <col min="9982" max="9984" width="14.28515625" style="63"/>
    <col min="9985" max="9985" width="5.7109375" style="63" customWidth="1"/>
    <col min="9986" max="9987" width="25.7109375" style="63" customWidth="1"/>
    <col min="9988" max="9996" width="15.7109375" style="63" customWidth="1"/>
    <col min="9997" max="10234" width="9.140625" style="63" customWidth="1"/>
    <col min="10235" max="10235" width="5.7109375" style="63" customWidth="1"/>
    <col min="10236" max="10237" width="21.7109375" style="63" customWidth="1"/>
    <col min="10238" max="10240" width="14.28515625" style="63"/>
    <col min="10241" max="10241" width="5.7109375" style="63" customWidth="1"/>
    <col min="10242" max="10243" width="25.7109375" style="63" customWidth="1"/>
    <col min="10244" max="10252" width="15.7109375" style="63" customWidth="1"/>
    <col min="10253" max="10490" width="9.140625" style="63" customWidth="1"/>
    <col min="10491" max="10491" width="5.7109375" style="63" customWidth="1"/>
    <col min="10492" max="10493" width="21.7109375" style="63" customWidth="1"/>
    <col min="10494" max="10496" width="14.28515625" style="63"/>
    <col min="10497" max="10497" width="5.7109375" style="63" customWidth="1"/>
    <col min="10498" max="10499" width="25.7109375" style="63" customWidth="1"/>
    <col min="10500" max="10508" width="15.7109375" style="63" customWidth="1"/>
    <col min="10509" max="10746" width="9.140625" style="63" customWidth="1"/>
    <col min="10747" max="10747" width="5.7109375" style="63" customWidth="1"/>
    <col min="10748" max="10749" width="21.7109375" style="63" customWidth="1"/>
    <col min="10750" max="10752" width="14.28515625" style="63"/>
    <col min="10753" max="10753" width="5.7109375" style="63" customWidth="1"/>
    <col min="10754" max="10755" width="25.7109375" style="63" customWidth="1"/>
    <col min="10756" max="10764" width="15.7109375" style="63" customWidth="1"/>
    <col min="10765" max="11002" width="9.140625" style="63" customWidth="1"/>
    <col min="11003" max="11003" width="5.7109375" style="63" customWidth="1"/>
    <col min="11004" max="11005" width="21.7109375" style="63" customWidth="1"/>
    <col min="11006" max="11008" width="14.28515625" style="63"/>
    <col min="11009" max="11009" width="5.7109375" style="63" customWidth="1"/>
    <col min="11010" max="11011" width="25.7109375" style="63" customWidth="1"/>
    <col min="11012" max="11020" width="15.7109375" style="63" customWidth="1"/>
    <col min="11021" max="11258" width="9.140625" style="63" customWidth="1"/>
    <col min="11259" max="11259" width="5.7109375" style="63" customWidth="1"/>
    <col min="11260" max="11261" width="21.7109375" style="63" customWidth="1"/>
    <col min="11262" max="11264" width="14.28515625" style="63"/>
    <col min="11265" max="11265" width="5.7109375" style="63" customWidth="1"/>
    <col min="11266" max="11267" width="25.7109375" style="63" customWidth="1"/>
    <col min="11268" max="11276" width="15.7109375" style="63" customWidth="1"/>
    <col min="11277" max="11514" width="9.140625" style="63" customWidth="1"/>
    <col min="11515" max="11515" width="5.7109375" style="63" customWidth="1"/>
    <col min="11516" max="11517" width="21.7109375" style="63" customWidth="1"/>
    <col min="11518" max="11520" width="14.28515625" style="63"/>
    <col min="11521" max="11521" width="5.7109375" style="63" customWidth="1"/>
    <col min="11522" max="11523" width="25.7109375" style="63" customWidth="1"/>
    <col min="11524" max="11532" width="15.7109375" style="63" customWidth="1"/>
    <col min="11533" max="11770" width="9.140625" style="63" customWidth="1"/>
    <col min="11771" max="11771" width="5.7109375" style="63" customWidth="1"/>
    <col min="11772" max="11773" width="21.7109375" style="63" customWidth="1"/>
    <col min="11774" max="11776" width="14.28515625" style="63"/>
    <col min="11777" max="11777" width="5.7109375" style="63" customWidth="1"/>
    <col min="11778" max="11779" width="25.7109375" style="63" customWidth="1"/>
    <col min="11780" max="11788" width="15.7109375" style="63" customWidth="1"/>
    <col min="11789" max="12026" width="9.140625" style="63" customWidth="1"/>
    <col min="12027" max="12027" width="5.7109375" style="63" customWidth="1"/>
    <col min="12028" max="12029" width="21.7109375" style="63" customWidth="1"/>
    <col min="12030" max="12032" width="14.28515625" style="63"/>
    <col min="12033" max="12033" width="5.7109375" style="63" customWidth="1"/>
    <col min="12034" max="12035" width="25.7109375" style="63" customWidth="1"/>
    <col min="12036" max="12044" width="15.7109375" style="63" customWidth="1"/>
    <col min="12045" max="12282" width="9.140625" style="63" customWidth="1"/>
    <col min="12283" max="12283" width="5.7109375" style="63" customWidth="1"/>
    <col min="12284" max="12285" width="21.7109375" style="63" customWidth="1"/>
    <col min="12286" max="12288" width="14.28515625" style="63"/>
    <col min="12289" max="12289" width="5.7109375" style="63" customWidth="1"/>
    <col min="12290" max="12291" width="25.7109375" style="63" customWidth="1"/>
    <col min="12292" max="12300" width="15.7109375" style="63" customWidth="1"/>
    <col min="12301" max="12538" width="9.140625" style="63" customWidth="1"/>
    <col min="12539" max="12539" width="5.7109375" style="63" customWidth="1"/>
    <col min="12540" max="12541" width="21.7109375" style="63" customWidth="1"/>
    <col min="12542" max="12544" width="14.28515625" style="63"/>
    <col min="12545" max="12545" width="5.7109375" style="63" customWidth="1"/>
    <col min="12546" max="12547" width="25.7109375" style="63" customWidth="1"/>
    <col min="12548" max="12556" width="15.7109375" style="63" customWidth="1"/>
    <col min="12557" max="12794" width="9.140625" style="63" customWidth="1"/>
    <col min="12795" max="12795" width="5.7109375" style="63" customWidth="1"/>
    <col min="12796" max="12797" width="21.7109375" style="63" customWidth="1"/>
    <col min="12798" max="12800" width="14.28515625" style="63"/>
    <col min="12801" max="12801" width="5.7109375" style="63" customWidth="1"/>
    <col min="12802" max="12803" width="25.7109375" style="63" customWidth="1"/>
    <col min="12804" max="12812" width="15.7109375" style="63" customWidth="1"/>
    <col min="12813" max="13050" width="9.140625" style="63" customWidth="1"/>
    <col min="13051" max="13051" width="5.7109375" style="63" customWidth="1"/>
    <col min="13052" max="13053" width="21.7109375" style="63" customWidth="1"/>
    <col min="13054" max="13056" width="14.28515625" style="63"/>
    <col min="13057" max="13057" width="5.7109375" style="63" customWidth="1"/>
    <col min="13058" max="13059" width="25.7109375" style="63" customWidth="1"/>
    <col min="13060" max="13068" width="15.7109375" style="63" customWidth="1"/>
    <col min="13069" max="13306" width="9.140625" style="63" customWidth="1"/>
    <col min="13307" max="13307" width="5.7109375" style="63" customWidth="1"/>
    <col min="13308" max="13309" width="21.7109375" style="63" customWidth="1"/>
    <col min="13310" max="13312" width="14.28515625" style="63"/>
    <col min="13313" max="13313" width="5.7109375" style="63" customWidth="1"/>
    <col min="13314" max="13315" width="25.7109375" style="63" customWidth="1"/>
    <col min="13316" max="13324" width="15.7109375" style="63" customWidth="1"/>
    <col min="13325" max="13562" width="9.140625" style="63" customWidth="1"/>
    <col min="13563" max="13563" width="5.7109375" style="63" customWidth="1"/>
    <col min="13564" max="13565" width="21.7109375" style="63" customWidth="1"/>
    <col min="13566" max="13568" width="14.28515625" style="63"/>
    <col min="13569" max="13569" width="5.7109375" style="63" customWidth="1"/>
    <col min="13570" max="13571" width="25.7109375" style="63" customWidth="1"/>
    <col min="13572" max="13580" width="15.7109375" style="63" customWidth="1"/>
    <col min="13581" max="13818" width="9.140625" style="63" customWidth="1"/>
    <col min="13819" max="13819" width="5.7109375" style="63" customWidth="1"/>
    <col min="13820" max="13821" width="21.7109375" style="63" customWidth="1"/>
    <col min="13822" max="13824" width="14.28515625" style="63"/>
    <col min="13825" max="13825" width="5.7109375" style="63" customWidth="1"/>
    <col min="13826" max="13827" width="25.7109375" style="63" customWidth="1"/>
    <col min="13828" max="13836" width="15.7109375" style="63" customWidth="1"/>
    <col min="13837" max="14074" width="9.140625" style="63" customWidth="1"/>
    <col min="14075" max="14075" width="5.7109375" style="63" customWidth="1"/>
    <col min="14076" max="14077" width="21.7109375" style="63" customWidth="1"/>
    <col min="14078" max="14080" width="14.28515625" style="63"/>
    <col min="14081" max="14081" width="5.7109375" style="63" customWidth="1"/>
    <col min="14082" max="14083" width="25.7109375" style="63" customWidth="1"/>
    <col min="14084" max="14092" width="15.7109375" style="63" customWidth="1"/>
    <col min="14093" max="14330" width="9.140625" style="63" customWidth="1"/>
    <col min="14331" max="14331" width="5.7109375" style="63" customWidth="1"/>
    <col min="14332" max="14333" width="21.7109375" style="63" customWidth="1"/>
    <col min="14334" max="14336" width="14.28515625" style="63"/>
    <col min="14337" max="14337" width="5.7109375" style="63" customWidth="1"/>
    <col min="14338" max="14339" width="25.7109375" style="63" customWidth="1"/>
    <col min="14340" max="14348" width="15.7109375" style="63" customWidth="1"/>
    <col min="14349" max="14586" width="9.140625" style="63" customWidth="1"/>
    <col min="14587" max="14587" width="5.7109375" style="63" customWidth="1"/>
    <col min="14588" max="14589" width="21.7109375" style="63" customWidth="1"/>
    <col min="14590" max="14592" width="14.28515625" style="63"/>
    <col min="14593" max="14593" width="5.7109375" style="63" customWidth="1"/>
    <col min="14594" max="14595" width="25.7109375" style="63" customWidth="1"/>
    <col min="14596" max="14604" width="15.7109375" style="63" customWidth="1"/>
    <col min="14605" max="14842" width="9.140625" style="63" customWidth="1"/>
    <col min="14843" max="14843" width="5.7109375" style="63" customWidth="1"/>
    <col min="14844" max="14845" width="21.7109375" style="63" customWidth="1"/>
    <col min="14846" max="14848" width="14.28515625" style="63"/>
    <col min="14849" max="14849" width="5.7109375" style="63" customWidth="1"/>
    <col min="14850" max="14851" width="25.7109375" style="63" customWidth="1"/>
    <col min="14852" max="14860" width="15.7109375" style="63" customWidth="1"/>
    <col min="14861" max="15098" width="9.140625" style="63" customWidth="1"/>
    <col min="15099" max="15099" width="5.7109375" style="63" customWidth="1"/>
    <col min="15100" max="15101" width="21.7109375" style="63" customWidth="1"/>
    <col min="15102" max="15104" width="14.28515625" style="63"/>
    <col min="15105" max="15105" width="5.7109375" style="63" customWidth="1"/>
    <col min="15106" max="15107" width="25.7109375" style="63" customWidth="1"/>
    <col min="15108" max="15116" width="15.7109375" style="63" customWidth="1"/>
    <col min="15117" max="15354" width="9.140625" style="63" customWidth="1"/>
    <col min="15355" max="15355" width="5.7109375" style="63" customWidth="1"/>
    <col min="15356" max="15357" width="21.7109375" style="63" customWidth="1"/>
    <col min="15358" max="15360" width="14.28515625" style="63"/>
    <col min="15361" max="15361" width="5.7109375" style="63" customWidth="1"/>
    <col min="15362" max="15363" width="25.7109375" style="63" customWidth="1"/>
    <col min="15364" max="15372" width="15.7109375" style="63" customWidth="1"/>
    <col min="15373" max="15610" width="9.140625" style="63" customWidth="1"/>
    <col min="15611" max="15611" width="5.7109375" style="63" customWidth="1"/>
    <col min="15612" max="15613" width="21.7109375" style="63" customWidth="1"/>
    <col min="15614" max="15616" width="14.28515625" style="63"/>
    <col min="15617" max="15617" width="5.7109375" style="63" customWidth="1"/>
    <col min="15618" max="15619" width="25.7109375" style="63" customWidth="1"/>
    <col min="15620" max="15628" width="15.7109375" style="63" customWidth="1"/>
    <col min="15629" max="15866" width="9.140625" style="63" customWidth="1"/>
    <col min="15867" max="15867" width="5.7109375" style="63" customWidth="1"/>
    <col min="15868" max="15869" width="21.7109375" style="63" customWidth="1"/>
    <col min="15870" max="15872" width="14.28515625" style="63"/>
    <col min="15873" max="15873" width="5.7109375" style="63" customWidth="1"/>
    <col min="15874" max="15875" width="25.7109375" style="63" customWidth="1"/>
    <col min="15876" max="15884" width="15.7109375" style="63" customWidth="1"/>
    <col min="15885" max="16122" width="9.140625" style="63" customWidth="1"/>
    <col min="16123" max="16123" width="5.7109375" style="63" customWidth="1"/>
    <col min="16124" max="16125" width="21.7109375" style="63" customWidth="1"/>
    <col min="16126" max="16128" width="14.28515625" style="63"/>
    <col min="16129" max="16129" width="5.7109375" style="63" customWidth="1"/>
    <col min="16130" max="16131" width="25.7109375" style="63" customWidth="1"/>
    <col min="16132" max="16140" width="15.7109375" style="63" customWidth="1"/>
    <col min="16141" max="16378" width="9.140625" style="63" customWidth="1"/>
    <col min="16379" max="16379" width="5.7109375" style="63" customWidth="1"/>
    <col min="16380" max="16381" width="21.7109375" style="63" customWidth="1"/>
    <col min="16382" max="16384" width="14.28515625" style="63"/>
  </cols>
  <sheetData>
    <row r="1" spans="1:13" ht="15.75" x14ac:dyDescent="0.25">
      <c r="A1" s="217" t="s">
        <v>981</v>
      </c>
      <c r="B1" s="62"/>
      <c r="C1" s="95"/>
    </row>
    <row r="2" spans="1:13" x14ac:dyDescent="0.25">
      <c r="A2" s="91" t="s">
        <v>315</v>
      </c>
      <c r="B2" s="91"/>
    </row>
    <row r="3" spans="1:13" ht="15.75" x14ac:dyDescent="0.25">
      <c r="A3" s="426" t="s">
        <v>927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</row>
    <row r="4" spans="1:13" ht="15.75" x14ac:dyDescent="0.25">
      <c r="A4" s="160"/>
      <c r="B4" s="427"/>
      <c r="C4" s="160"/>
      <c r="D4" s="160"/>
      <c r="E4" s="160"/>
      <c r="F4" s="427" t="str">
        <f>'1'!$E$5</f>
        <v>KABUPATEN</v>
      </c>
      <c r="G4" s="428" t="str">
        <f>'1'!$F$5</f>
        <v>BELITUNG TIMUR</v>
      </c>
      <c r="H4" s="160"/>
      <c r="I4" s="160"/>
      <c r="J4" s="425"/>
      <c r="K4" s="425"/>
      <c r="L4" s="425"/>
    </row>
    <row r="5" spans="1:13" ht="15.75" x14ac:dyDescent="0.25">
      <c r="A5" s="160"/>
      <c r="B5" s="427"/>
      <c r="C5" s="427"/>
      <c r="D5" s="160"/>
      <c r="E5" s="160"/>
      <c r="F5" s="427" t="str">
        <f>'1'!$E$6</f>
        <v>TAHUN</v>
      </c>
      <c r="G5" s="428">
        <f>'1'!$F$6</f>
        <v>2023</v>
      </c>
      <c r="H5" s="160"/>
      <c r="I5" s="160"/>
      <c r="J5" s="425"/>
      <c r="K5" s="425"/>
      <c r="L5" s="425"/>
    </row>
    <row r="6" spans="1:13" ht="15.75" thickBot="1" x14ac:dyDescent="0.3"/>
    <row r="7" spans="1:13" ht="22.5" customHeight="1" x14ac:dyDescent="0.25">
      <c r="A7" s="1190" t="s">
        <v>2</v>
      </c>
      <c r="B7" s="1190" t="s">
        <v>253</v>
      </c>
      <c r="C7" s="1190" t="s">
        <v>407</v>
      </c>
      <c r="D7" s="1228" t="s">
        <v>1138</v>
      </c>
      <c r="E7" s="1210"/>
      <c r="F7" s="1209"/>
      <c r="G7" s="1240" t="s">
        <v>719</v>
      </c>
      <c r="H7" s="1241"/>
      <c r="I7" s="1241"/>
      <c r="J7" s="1241"/>
      <c r="K7" s="1241"/>
      <c r="L7" s="1242"/>
    </row>
    <row r="8" spans="1:13" ht="40.5" customHeight="1" x14ac:dyDescent="0.25">
      <c r="A8" s="1164"/>
      <c r="B8" s="1164"/>
      <c r="C8" s="1164"/>
      <c r="D8" s="1174"/>
      <c r="E8" s="1359"/>
      <c r="F8" s="1360"/>
      <c r="G8" s="1239" t="s">
        <v>541</v>
      </c>
      <c r="H8" s="1239"/>
      <c r="I8" s="1239" t="s">
        <v>542</v>
      </c>
      <c r="J8" s="1239"/>
      <c r="K8" s="1243" t="s">
        <v>543</v>
      </c>
      <c r="L8" s="1243"/>
    </row>
    <row r="9" spans="1:13" ht="32.25" customHeight="1" x14ac:dyDescent="0.25">
      <c r="A9" s="1164"/>
      <c r="B9" s="1164"/>
      <c r="C9" s="1164"/>
      <c r="D9" s="583" t="s">
        <v>541</v>
      </c>
      <c r="E9" s="583" t="s">
        <v>542</v>
      </c>
      <c r="F9" s="583" t="s">
        <v>543</v>
      </c>
      <c r="G9" s="580" t="s">
        <v>255</v>
      </c>
      <c r="H9" s="580" t="s">
        <v>27</v>
      </c>
      <c r="I9" s="580" t="s">
        <v>255</v>
      </c>
      <c r="J9" s="580" t="s">
        <v>27</v>
      </c>
      <c r="K9" s="580" t="s">
        <v>255</v>
      </c>
      <c r="L9" s="687" t="s">
        <v>27</v>
      </c>
    </row>
    <row r="10" spans="1:13" s="747" customFormat="1" ht="12" x14ac:dyDescent="0.25">
      <c r="A10" s="745">
        <v>1</v>
      </c>
      <c r="B10" s="745">
        <v>2</v>
      </c>
      <c r="C10" s="745">
        <v>3</v>
      </c>
      <c r="D10" s="745">
        <v>4</v>
      </c>
      <c r="E10" s="745">
        <v>5</v>
      </c>
      <c r="F10" s="745">
        <v>6</v>
      </c>
      <c r="G10" s="745">
        <v>7</v>
      </c>
      <c r="H10" s="745">
        <v>8</v>
      </c>
      <c r="I10" s="745">
        <v>9</v>
      </c>
      <c r="J10" s="745">
        <v>10</v>
      </c>
      <c r="K10" s="745">
        <v>11</v>
      </c>
      <c r="L10" s="745">
        <v>12</v>
      </c>
      <c r="M10" s="754"/>
    </row>
    <row r="11" spans="1:13" ht="19.5" customHeight="1" x14ac:dyDescent="0.25">
      <c r="A11" s="725">
        <v>1</v>
      </c>
      <c r="B11" s="93" t="str">
        <f>'9'!B9</f>
        <v>Manggar</v>
      </c>
      <c r="C11" s="93" t="str">
        <f>'9'!C9</f>
        <v>Manggar</v>
      </c>
      <c r="D11" s="247">
        <v>4479</v>
      </c>
      <c r="E11" s="247">
        <v>4373</v>
      </c>
      <c r="F11" s="247">
        <f>SUM(D11:E11)</f>
        <v>8852</v>
      </c>
      <c r="G11" s="247">
        <v>1942</v>
      </c>
      <c r="H11" s="913">
        <f>IFERROR(G11/D11*100,0)</f>
        <v>43.357892386693457</v>
      </c>
      <c r="I11" s="247">
        <v>4837</v>
      </c>
      <c r="J11" s="913">
        <f>IFERROR(I11/E11*100,0)</f>
        <v>110.6105648296364</v>
      </c>
      <c r="K11" s="247">
        <f>SUM(G11,I11)</f>
        <v>6779</v>
      </c>
      <c r="L11" s="913">
        <f>IFERROR(K11/F11*100,0)</f>
        <v>76.581563488477173</v>
      </c>
    </row>
    <row r="12" spans="1:13" ht="20.100000000000001" customHeight="1" x14ac:dyDescent="0.25">
      <c r="A12" s="724">
        <v>2</v>
      </c>
      <c r="B12" s="93" t="str">
        <f>'9'!B10</f>
        <v>Damar</v>
      </c>
      <c r="C12" s="93" t="str">
        <f>'9'!C10</f>
        <v>Mengkubang</v>
      </c>
      <c r="D12" s="229">
        <v>1526</v>
      </c>
      <c r="E12" s="229">
        <v>1488</v>
      </c>
      <c r="F12" s="229">
        <f t="shared" ref="F12:F17" si="0">SUM(D12:E12)</f>
        <v>3014</v>
      </c>
      <c r="G12" s="229">
        <v>1215</v>
      </c>
      <c r="H12" s="914">
        <f t="shared" ref="H12:H19" si="1">IFERROR(G12/D12*100,0)</f>
        <v>79.619921363040618</v>
      </c>
      <c r="I12" s="229">
        <v>1352</v>
      </c>
      <c r="J12" s="914">
        <f t="shared" ref="J12:J19" si="2">IFERROR(I12/E12*100,0)</f>
        <v>90.86021505376344</v>
      </c>
      <c r="K12" s="229">
        <f t="shared" ref="K12:K17" si="3">SUM(G12,I12)</f>
        <v>2567</v>
      </c>
      <c r="L12" s="914">
        <f t="shared" ref="L12:L19" si="4">IFERROR(K12/F12*100,0)</f>
        <v>85.169210351692101</v>
      </c>
    </row>
    <row r="13" spans="1:13" ht="19.5" customHeight="1" x14ac:dyDescent="0.25">
      <c r="A13" s="724">
        <v>3</v>
      </c>
      <c r="B13" s="93" t="str">
        <f>'9'!B11</f>
        <v>Kelapa Kampit</v>
      </c>
      <c r="C13" s="93" t="str">
        <f>'9'!C11</f>
        <v>Kelapa Kampit</v>
      </c>
      <c r="D13" s="229">
        <v>2240</v>
      </c>
      <c r="E13" s="229">
        <v>2106</v>
      </c>
      <c r="F13" s="229">
        <f t="shared" si="0"/>
        <v>4346</v>
      </c>
      <c r="G13" s="229">
        <v>1551</v>
      </c>
      <c r="H13" s="914">
        <f t="shared" si="1"/>
        <v>69.241071428571431</v>
      </c>
      <c r="I13" s="229">
        <v>2101</v>
      </c>
      <c r="J13" s="914">
        <f t="shared" si="2"/>
        <v>99.762583095916426</v>
      </c>
      <c r="K13" s="229">
        <f t="shared" si="3"/>
        <v>3652</v>
      </c>
      <c r="L13" s="914">
        <f t="shared" si="4"/>
        <v>84.031293143120109</v>
      </c>
    </row>
    <row r="14" spans="1:13" ht="20.100000000000001" customHeight="1" x14ac:dyDescent="0.25">
      <c r="A14" s="724">
        <v>4</v>
      </c>
      <c r="B14" s="93" t="str">
        <f>'9'!B12</f>
        <v>Gantung</v>
      </c>
      <c r="C14" s="93" t="str">
        <f>'9'!C12</f>
        <v>Gantung</v>
      </c>
      <c r="D14" s="229">
        <v>3338</v>
      </c>
      <c r="E14" s="229">
        <v>3121</v>
      </c>
      <c r="F14" s="229">
        <f t="shared" si="0"/>
        <v>6459</v>
      </c>
      <c r="G14" s="229">
        <v>1481</v>
      </c>
      <c r="H14" s="914">
        <f t="shared" si="1"/>
        <v>44.367884961054521</v>
      </c>
      <c r="I14" s="229">
        <v>3247</v>
      </c>
      <c r="J14" s="914">
        <f t="shared" si="2"/>
        <v>104.03716757449534</v>
      </c>
      <c r="K14" s="229">
        <f t="shared" si="3"/>
        <v>4728</v>
      </c>
      <c r="L14" s="914">
        <f t="shared" si="4"/>
        <v>73.200185787273568</v>
      </c>
    </row>
    <row r="15" spans="1:13" ht="20.100000000000001" customHeight="1" x14ac:dyDescent="0.25">
      <c r="A15" s="724">
        <v>5</v>
      </c>
      <c r="B15" s="93" t="str">
        <f>'9'!B13</f>
        <v>Simpang Renggiang</v>
      </c>
      <c r="C15" s="93" t="str">
        <f>'9'!C13</f>
        <v>Renggiang</v>
      </c>
      <c r="D15" s="229">
        <v>907</v>
      </c>
      <c r="E15" s="229">
        <v>850</v>
      </c>
      <c r="F15" s="229">
        <f t="shared" si="0"/>
        <v>1757</v>
      </c>
      <c r="G15" s="229">
        <v>538</v>
      </c>
      <c r="H15" s="914">
        <f t="shared" si="1"/>
        <v>59.316427783902981</v>
      </c>
      <c r="I15" s="229">
        <v>1204</v>
      </c>
      <c r="J15" s="914">
        <f t="shared" si="2"/>
        <v>141.64705882352942</v>
      </c>
      <c r="K15" s="229">
        <f t="shared" si="3"/>
        <v>1742</v>
      </c>
      <c r="L15" s="914">
        <f t="shared" si="4"/>
        <v>99.146272054638587</v>
      </c>
    </row>
    <row r="16" spans="1:13" ht="20.100000000000001" customHeight="1" x14ac:dyDescent="0.25">
      <c r="A16" s="724">
        <v>6</v>
      </c>
      <c r="B16" s="93" t="str">
        <f>'9'!B14</f>
        <v>Simpang Pesak</v>
      </c>
      <c r="C16" s="93" t="str">
        <f>'9'!C14</f>
        <v>Simpang Pesak</v>
      </c>
      <c r="D16" s="229">
        <v>985</v>
      </c>
      <c r="E16" s="229">
        <v>937</v>
      </c>
      <c r="F16" s="229">
        <f t="shared" si="0"/>
        <v>1922</v>
      </c>
      <c r="G16" s="229">
        <v>345</v>
      </c>
      <c r="H16" s="914">
        <f t="shared" si="1"/>
        <v>35.025380710659896</v>
      </c>
      <c r="I16" s="229">
        <v>777</v>
      </c>
      <c r="J16" s="914">
        <f t="shared" si="2"/>
        <v>82.924226254002136</v>
      </c>
      <c r="K16" s="229">
        <f t="shared" si="3"/>
        <v>1122</v>
      </c>
      <c r="L16" s="914">
        <f t="shared" si="4"/>
        <v>58.376690946930275</v>
      </c>
    </row>
    <row r="17" spans="1:12" ht="20.100000000000001" customHeight="1" x14ac:dyDescent="0.25">
      <c r="A17" s="724">
        <v>7</v>
      </c>
      <c r="B17" s="93" t="str">
        <f>'9'!B15</f>
        <v>Dendang</v>
      </c>
      <c r="C17" s="93" t="str">
        <f>'9'!C15</f>
        <v>Dendang</v>
      </c>
      <c r="D17" s="229">
        <v>1281</v>
      </c>
      <c r="E17" s="229">
        <v>1201</v>
      </c>
      <c r="F17" s="229">
        <f t="shared" si="0"/>
        <v>2482</v>
      </c>
      <c r="G17" s="229">
        <v>853</v>
      </c>
      <c r="H17" s="914">
        <f t="shared" si="1"/>
        <v>66.588602654176427</v>
      </c>
      <c r="I17" s="229">
        <v>1154</v>
      </c>
      <c r="J17" s="914">
        <f t="shared" si="2"/>
        <v>96.086594504579509</v>
      </c>
      <c r="K17" s="229">
        <f t="shared" si="3"/>
        <v>2007</v>
      </c>
      <c r="L17" s="914">
        <f t="shared" si="4"/>
        <v>80.86220789685737</v>
      </c>
    </row>
    <row r="18" spans="1:12" ht="20.100000000000001" customHeight="1" x14ac:dyDescent="0.25">
      <c r="A18" s="395"/>
      <c r="B18" s="65"/>
      <c r="C18" s="65"/>
      <c r="D18" s="229"/>
      <c r="E18" s="229"/>
      <c r="F18" s="229"/>
      <c r="G18" s="229"/>
      <c r="H18" s="914"/>
      <c r="I18" s="229"/>
      <c r="J18" s="914"/>
      <c r="K18" s="229"/>
      <c r="L18" s="914"/>
    </row>
    <row r="19" spans="1:12" ht="20.100000000000001" customHeight="1" thickBot="1" x14ac:dyDescent="0.3">
      <c r="A19" s="68" t="s">
        <v>476</v>
      </c>
      <c r="B19" s="68"/>
      <c r="C19" s="137"/>
      <c r="D19" s="973">
        <f>SUM(D11:D18)</f>
        <v>14756</v>
      </c>
      <c r="E19" s="1011">
        <f>SUM(E11:E18)</f>
        <v>14076</v>
      </c>
      <c r="F19" s="1011">
        <f>SUM(D19:E19)</f>
        <v>28832</v>
      </c>
      <c r="G19" s="1011">
        <f>SUM(G11:G18)</f>
        <v>7925</v>
      </c>
      <c r="H19" s="1012">
        <f t="shared" si="1"/>
        <v>53.706966657630794</v>
      </c>
      <c r="I19" s="1011">
        <f>SUM(I11:I18)</f>
        <v>14672</v>
      </c>
      <c r="J19" s="1012">
        <f t="shared" si="2"/>
        <v>104.23415743108836</v>
      </c>
      <c r="K19" s="1011">
        <f>SUM(K11:K18)</f>
        <v>22597</v>
      </c>
      <c r="L19" s="1012">
        <f t="shared" si="4"/>
        <v>78.374722530521652</v>
      </c>
    </row>
    <row r="20" spans="1:12" ht="12.75" customHeight="1" x14ac:dyDescent="0.25">
      <c r="C20" s="62"/>
      <c r="D20" s="209"/>
      <c r="E20" s="209"/>
      <c r="F20" s="209"/>
      <c r="G20" s="209"/>
      <c r="H20" s="209"/>
      <c r="I20" s="209"/>
      <c r="J20" s="209"/>
      <c r="K20" s="209"/>
      <c r="L20" s="209"/>
    </row>
    <row r="21" spans="1:12" x14ac:dyDescent="0.25">
      <c r="A21" s="544" t="s">
        <v>411</v>
      </c>
    </row>
  </sheetData>
  <mergeCells count="8">
    <mergeCell ref="A7:A9"/>
    <mergeCell ref="B7:B9"/>
    <mergeCell ref="C7:C9"/>
    <mergeCell ref="D7:F8"/>
    <mergeCell ref="G7:L7"/>
    <mergeCell ref="G8:H8"/>
    <mergeCell ref="I8:J8"/>
    <mergeCell ref="K8:L8"/>
  </mergeCells>
  <printOptions horizontalCentered="1"/>
  <pageMargins left="1.48" right="0.9" top="1.1499999999999999" bottom="0.9" header="0" footer="0"/>
  <pageSetup paperSize="9" scale="61" orientation="landscape" horizontalDpi="300" verticalDpi="300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>
    <tabColor rgb="FF92D050"/>
    <pageSetUpPr fitToPage="1"/>
  </sheetPr>
  <dimension ref="A1:G20"/>
  <sheetViews>
    <sheetView topLeftCell="C1" zoomScaleNormal="100" workbookViewId="0">
      <selection activeCell="D18" sqref="D10:F18"/>
    </sheetView>
  </sheetViews>
  <sheetFormatPr defaultColWidth="9.140625" defaultRowHeight="15" x14ac:dyDescent="0.25"/>
  <cols>
    <col min="1" max="1" width="5.7109375" style="63" customWidth="1"/>
    <col min="2" max="6" width="25.7109375" style="63" customWidth="1"/>
    <col min="7" max="256" width="9.140625" style="63"/>
    <col min="257" max="257" width="5.7109375" style="63" customWidth="1"/>
    <col min="258" max="262" width="25.7109375" style="63" customWidth="1"/>
    <col min="263" max="512" width="9.140625" style="63"/>
    <col min="513" max="513" width="5.7109375" style="63" customWidth="1"/>
    <col min="514" max="518" width="25.7109375" style="63" customWidth="1"/>
    <col min="519" max="768" width="9.140625" style="63"/>
    <col min="769" max="769" width="5.7109375" style="63" customWidth="1"/>
    <col min="770" max="774" width="25.7109375" style="63" customWidth="1"/>
    <col min="775" max="1024" width="9.140625" style="63"/>
    <col min="1025" max="1025" width="5.7109375" style="63" customWidth="1"/>
    <col min="1026" max="1030" width="25.7109375" style="63" customWidth="1"/>
    <col min="1031" max="1280" width="9.140625" style="63"/>
    <col min="1281" max="1281" width="5.7109375" style="63" customWidth="1"/>
    <col min="1282" max="1286" width="25.7109375" style="63" customWidth="1"/>
    <col min="1287" max="1536" width="9.140625" style="63"/>
    <col min="1537" max="1537" width="5.7109375" style="63" customWidth="1"/>
    <col min="1538" max="1542" width="25.7109375" style="63" customWidth="1"/>
    <col min="1543" max="1792" width="9.140625" style="63"/>
    <col min="1793" max="1793" width="5.7109375" style="63" customWidth="1"/>
    <col min="1794" max="1798" width="25.7109375" style="63" customWidth="1"/>
    <col min="1799" max="2048" width="9.140625" style="63"/>
    <col min="2049" max="2049" width="5.7109375" style="63" customWidth="1"/>
    <col min="2050" max="2054" width="25.7109375" style="63" customWidth="1"/>
    <col min="2055" max="2304" width="9.140625" style="63"/>
    <col min="2305" max="2305" width="5.7109375" style="63" customWidth="1"/>
    <col min="2306" max="2310" width="25.7109375" style="63" customWidth="1"/>
    <col min="2311" max="2560" width="9.140625" style="63"/>
    <col min="2561" max="2561" width="5.7109375" style="63" customWidth="1"/>
    <col min="2562" max="2566" width="25.7109375" style="63" customWidth="1"/>
    <col min="2567" max="2816" width="9.140625" style="63"/>
    <col min="2817" max="2817" width="5.7109375" style="63" customWidth="1"/>
    <col min="2818" max="2822" width="25.7109375" style="63" customWidth="1"/>
    <col min="2823" max="3072" width="9.140625" style="63"/>
    <col min="3073" max="3073" width="5.7109375" style="63" customWidth="1"/>
    <col min="3074" max="3078" width="25.7109375" style="63" customWidth="1"/>
    <col min="3079" max="3328" width="9.140625" style="63"/>
    <col min="3329" max="3329" width="5.7109375" style="63" customWidth="1"/>
    <col min="3330" max="3334" width="25.7109375" style="63" customWidth="1"/>
    <col min="3335" max="3584" width="9.140625" style="63"/>
    <col min="3585" max="3585" width="5.7109375" style="63" customWidth="1"/>
    <col min="3586" max="3590" width="25.7109375" style="63" customWidth="1"/>
    <col min="3591" max="3840" width="9.140625" style="63"/>
    <col min="3841" max="3841" width="5.7109375" style="63" customWidth="1"/>
    <col min="3842" max="3846" width="25.7109375" style="63" customWidth="1"/>
    <col min="3847" max="4096" width="9.140625" style="63"/>
    <col min="4097" max="4097" width="5.7109375" style="63" customWidth="1"/>
    <col min="4098" max="4102" width="25.7109375" style="63" customWidth="1"/>
    <col min="4103" max="4352" width="9.140625" style="63"/>
    <col min="4353" max="4353" width="5.7109375" style="63" customWidth="1"/>
    <col min="4354" max="4358" width="25.7109375" style="63" customWidth="1"/>
    <col min="4359" max="4608" width="9.140625" style="63"/>
    <col min="4609" max="4609" width="5.7109375" style="63" customWidth="1"/>
    <col min="4610" max="4614" width="25.7109375" style="63" customWidth="1"/>
    <col min="4615" max="4864" width="9.140625" style="63"/>
    <col min="4865" max="4865" width="5.7109375" style="63" customWidth="1"/>
    <col min="4866" max="4870" width="25.7109375" style="63" customWidth="1"/>
    <col min="4871" max="5120" width="9.140625" style="63"/>
    <col min="5121" max="5121" width="5.7109375" style="63" customWidth="1"/>
    <col min="5122" max="5126" width="25.7109375" style="63" customWidth="1"/>
    <col min="5127" max="5376" width="9.140625" style="63"/>
    <col min="5377" max="5377" width="5.7109375" style="63" customWidth="1"/>
    <col min="5378" max="5382" width="25.7109375" style="63" customWidth="1"/>
    <col min="5383" max="5632" width="9.140625" style="63"/>
    <col min="5633" max="5633" width="5.7109375" style="63" customWidth="1"/>
    <col min="5634" max="5638" width="25.7109375" style="63" customWidth="1"/>
    <col min="5639" max="5888" width="9.140625" style="63"/>
    <col min="5889" max="5889" width="5.7109375" style="63" customWidth="1"/>
    <col min="5890" max="5894" width="25.7109375" style="63" customWidth="1"/>
    <col min="5895" max="6144" width="9.140625" style="63"/>
    <col min="6145" max="6145" width="5.7109375" style="63" customWidth="1"/>
    <col min="6146" max="6150" width="25.7109375" style="63" customWidth="1"/>
    <col min="6151" max="6400" width="9.140625" style="63"/>
    <col min="6401" max="6401" width="5.7109375" style="63" customWidth="1"/>
    <col min="6402" max="6406" width="25.7109375" style="63" customWidth="1"/>
    <col min="6407" max="6656" width="9.140625" style="63"/>
    <col min="6657" max="6657" width="5.7109375" style="63" customWidth="1"/>
    <col min="6658" max="6662" width="25.7109375" style="63" customWidth="1"/>
    <col min="6663" max="6912" width="9.140625" style="63"/>
    <col min="6913" max="6913" width="5.7109375" style="63" customWidth="1"/>
    <col min="6914" max="6918" width="25.7109375" style="63" customWidth="1"/>
    <col min="6919" max="7168" width="9.140625" style="63"/>
    <col min="7169" max="7169" width="5.7109375" style="63" customWidth="1"/>
    <col min="7170" max="7174" width="25.7109375" style="63" customWidth="1"/>
    <col min="7175" max="7424" width="9.140625" style="63"/>
    <col min="7425" max="7425" width="5.7109375" style="63" customWidth="1"/>
    <col min="7426" max="7430" width="25.7109375" style="63" customWidth="1"/>
    <col min="7431" max="7680" width="9.140625" style="63"/>
    <col min="7681" max="7681" width="5.7109375" style="63" customWidth="1"/>
    <col min="7682" max="7686" width="25.7109375" style="63" customWidth="1"/>
    <col min="7687" max="7936" width="9.140625" style="63"/>
    <col min="7937" max="7937" width="5.7109375" style="63" customWidth="1"/>
    <col min="7938" max="7942" width="25.7109375" style="63" customWidth="1"/>
    <col min="7943" max="8192" width="9.140625" style="63"/>
    <col min="8193" max="8193" width="5.7109375" style="63" customWidth="1"/>
    <col min="8194" max="8198" width="25.7109375" style="63" customWidth="1"/>
    <col min="8199" max="8448" width="9.140625" style="63"/>
    <col min="8449" max="8449" width="5.7109375" style="63" customWidth="1"/>
    <col min="8450" max="8454" width="25.7109375" style="63" customWidth="1"/>
    <col min="8455" max="8704" width="9.140625" style="63"/>
    <col min="8705" max="8705" width="5.7109375" style="63" customWidth="1"/>
    <col min="8706" max="8710" width="25.7109375" style="63" customWidth="1"/>
    <col min="8711" max="8960" width="9.140625" style="63"/>
    <col min="8961" max="8961" width="5.7109375" style="63" customWidth="1"/>
    <col min="8962" max="8966" width="25.7109375" style="63" customWidth="1"/>
    <col min="8967" max="9216" width="9.140625" style="63"/>
    <col min="9217" max="9217" width="5.7109375" style="63" customWidth="1"/>
    <col min="9218" max="9222" width="25.7109375" style="63" customWidth="1"/>
    <col min="9223" max="9472" width="9.140625" style="63"/>
    <col min="9473" max="9473" width="5.7109375" style="63" customWidth="1"/>
    <col min="9474" max="9478" width="25.7109375" style="63" customWidth="1"/>
    <col min="9479" max="9728" width="9.140625" style="63"/>
    <col min="9729" max="9729" width="5.7109375" style="63" customWidth="1"/>
    <col min="9730" max="9734" width="25.7109375" style="63" customWidth="1"/>
    <col min="9735" max="9984" width="9.140625" style="63"/>
    <col min="9985" max="9985" width="5.7109375" style="63" customWidth="1"/>
    <col min="9986" max="9990" width="25.7109375" style="63" customWidth="1"/>
    <col min="9991" max="10240" width="9.140625" style="63"/>
    <col min="10241" max="10241" width="5.7109375" style="63" customWidth="1"/>
    <col min="10242" max="10246" width="25.7109375" style="63" customWidth="1"/>
    <col min="10247" max="10496" width="9.140625" style="63"/>
    <col min="10497" max="10497" width="5.7109375" style="63" customWidth="1"/>
    <col min="10498" max="10502" width="25.7109375" style="63" customWidth="1"/>
    <col min="10503" max="10752" width="9.140625" style="63"/>
    <col min="10753" max="10753" width="5.7109375" style="63" customWidth="1"/>
    <col min="10754" max="10758" width="25.7109375" style="63" customWidth="1"/>
    <col min="10759" max="11008" width="9.140625" style="63"/>
    <col min="11009" max="11009" width="5.7109375" style="63" customWidth="1"/>
    <col min="11010" max="11014" width="25.7109375" style="63" customWidth="1"/>
    <col min="11015" max="11264" width="9.140625" style="63"/>
    <col min="11265" max="11265" width="5.7109375" style="63" customWidth="1"/>
    <col min="11266" max="11270" width="25.7109375" style="63" customWidth="1"/>
    <col min="11271" max="11520" width="9.140625" style="63"/>
    <col min="11521" max="11521" width="5.7109375" style="63" customWidth="1"/>
    <col min="11522" max="11526" width="25.7109375" style="63" customWidth="1"/>
    <col min="11527" max="11776" width="9.140625" style="63"/>
    <col min="11777" max="11777" width="5.7109375" style="63" customWidth="1"/>
    <col min="11778" max="11782" width="25.7109375" style="63" customWidth="1"/>
    <col min="11783" max="12032" width="9.140625" style="63"/>
    <col min="12033" max="12033" width="5.7109375" style="63" customWidth="1"/>
    <col min="12034" max="12038" width="25.7109375" style="63" customWidth="1"/>
    <col min="12039" max="12288" width="9.140625" style="63"/>
    <col min="12289" max="12289" width="5.7109375" style="63" customWidth="1"/>
    <col min="12290" max="12294" width="25.7109375" style="63" customWidth="1"/>
    <col min="12295" max="12544" width="9.140625" style="63"/>
    <col min="12545" max="12545" width="5.7109375" style="63" customWidth="1"/>
    <col min="12546" max="12550" width="25.7109375" style="63" customWidth="1"/>
    <col min="12551" max="12800" width="9.140625" style="63"/>
    <col min="12801" max="12801" width="5.7109375" style="63" customWidth="1"/>
    <col min="12802" max="12806" width="25.7109375" style="63" customWidth="1"/>
    <col min="12807" max="13056" width="9.140625" style="63"/>
    <col min="13057" max="13057" width="5.7109375" style="63" customWidth="1"/>
    <col min="13058" max="13062" width="25.7109375" style="63" customWidth="1"/>
    <col min="13063" max="13312" width="9.140625" style="63"/>
    <col min="13313" max="13313" width="5.7109375" style="63" customWidth="1"/>
    <col min="13314" max="13318" width="25.7109375" style="63" customWidth="1"/>
    <col min="13319" max="13568" width="9.140625" style="63"/>
    <col min="13569" max="13569" width="5.7109375" style="63" customWidth="1"/>
    <col min="13570" max="13574" width="25.7109375" style="63" customWidth="1"/>
    <col min="13575" max="13824" width="9.140625" style="63"/>
    <col min="13825" max="13825" width="5.7109375" style="63" customWidth="1"/>
    <col min="13826" max="13830" width="25.7109375" style="63" customWidth="1"/>
    <col min="13831" max="14080" width="9.140625" style="63"/>
    <col min="14081" max="14081" width="5.7109375" style="63" customWidth="1"/>
    <col min="14082" max="14086" width="25.7109375" style="63" customWidth="1"/>
    <col min="14087" max="14336" width="9.140625" style="63"/>
    <col min="14337" max="14337" width="5.7109375" style="63" customWidth="1"/>
    <col min="14338" max="14342" width="25.7109375" style="63" customWidth="1"/>
    <col min="14343" max="14592" width="9.140625" style="63"/>
    <col min="14593" max="14593" width="5.7109375" style="63" customWidth="1"/>
    <col min="14594" max="14598" width="25.7109375" style="63" customWidth="1"/>
    <col min="14599" max="14848" width="9.140625" style="63"/>
    <col min="14849" max="14849" width="5.7109375" style="63" customWidth="1"/>
    <col min="14850" max="14854" width="25.7109375" style="63" customWidth="1"/>
    <col min="14855" max="15104" width="9.140625" style="63"/>
    <col min="15105" max="15105" width="5.7109375" style="63" customWidth="1"/>
    <col min="15106" max="15110" width="25.7109375" style="63" customWidth="1"/>
    <col min="15111" max="15360" width="9.140625" style="63"/>
    <col min="15361" max="15361" width="5.7109375" style="63" customWidth="1"/>
    <col min="15362" max="15366" width="25.7109375" style="63" customWidth="1"/>
    <col min="15367" max="15616" width="9.140625" style="63"/>
    <col min="15617" max="15617" width="5.7109375" style="63" customWidth="1"/>
    <col min="15618" max="15622" width="25.7109375" style="63" customWidth="1"/>
    <col min="15623" max="15872" width="9.140625" style="63"/>
    <col min="15873" max="15873" width="5.7109375" style="63" customWidth="1"/>
    <col min="15874" max="15878" width="25.7109375" style="63" customWidth="1"/>
    <col min="15879" max="16128" width="9.140625" style="63"/>
    <col min="16129" max="16129" width="5.7109375" style="63" customWidth="1"/>
    <col min="16130" max="16134" width="25.7109375" style="63" customWidth="1"/>
    <col min="16135" max="16384" width="9.140625" style="63"/>
  </cols>
  <sheetData>
    <row r="1" spans="1:7" ht="15.75" x14ac:dyDescent="0.25">
      <c r="A1" s="217" t="s">
        <v>991</v>
      </c>
      <c r="B1" s="62"/>
      <c r="C1" s="95"/>
    </row>
    <row r="2" spans="1:7" x14ac:dyDescent="0.25">
      <c r="A2" s="91" t="s">
        <v>315</v>
      </c>
      <c r="B2" s="91"/>
    </row>
    <row r="3" spans="1:7" ht="15.75" x14ac:dyDescent="0.25">
      <c r="A3" s="426" t="s">
        <v>929</v>
      </c>
      <c r="B3" s="426"/>
      <c r="C3" s="426"/>
      <c r="D3" s="426"/>
      <c r="E3" s="426"/>
      <c r="F3" s="426"/>
    </row>
    <row r="4" spans="1:7" ht="15.75" x14ac:dyDescent="0.25">
      <c r="A4" s="160"/>
      <c r="B4" s="427"/>
      <c r="C4" s="427" t="str">
        <f>'1'!$E$5</f>
        <v>KABUPATEN</v>
      </c>
      <c r="D4" s="428" t="str">
        <f>'1'!$F$5</f>
        <v>BELITUNG TIMUR</v>
      </c>
      <c r="E4" s="160"/>
      <c r="F4" s="160"/>
    </row>
    <row r="5" spans="1:7" ht="15.75" x14ac:dyDescent="0.25">
      <c r="A5" s="160"/>
      <c r="B5" s="427"/>
      <c r="C5" s="427" t="str">
        <f>'1'!$E$6</f>
        <v>TAHUN</v>
      </c>
      <c r="D5" s="428">
        <f>'1'!$F$6</f>
        <v>2023</v>
      </c>
      <c r="E5" s="160"/>
      <c r="F5" s="160"/>
    </row>
    <row r="6" spans="1:7" ht="15.75" thickBot="1" x14ac:dyDescent="0.3"/>
    <row r="7" spans="1:7" ht="47.25" customHeight="1" x14ac:dyDescent="0.25">
      <c r="A7" s="1190" t="s">
        <v>2</v>
      </c>
      <c r="B7" s="1190" t="s">
        <v>253</v>
      </c>
      <c r="C7" s="1190" t="s">
        <v>407</v>
      </c>
      <c r="D7" s="1179" t="s">
        <v>930</v>
      </c>
      <c r="E7" s="1180" t="s">
        <v>931</v>
      </c>
      <c r="F7" s="1182"/>
    </row>
    <row r="8" spans="1:7" ht="32.25" customHeight="1" x14ac:dyDescent="0.25">
      <c r="A8" s="1164"/>
      <c r="B8" s="1164"/>
      <c r="C8" s="1164"/>
      <c r="D8" s="1170"/>
      <c r="E8" s="580" t="s">
        <v>255</v>
      </c>
      <c r="F8" s="580" t="s">
        <v>27</v>
      </c>
    </row>
    <row r="9" spans="1:7" s="747" customFormat="1" ht="12" x14ac:dyDescent="0.25">
      <c r="A9" s="745">
        <v>1</v>
      </c>
      <c r="B9" s="745">
        <v>2</v>
      </c>
      <c r="C9" s="745">
        <v>3</v>
      </c>
      <c r="D9" s="745">
        <v>4</v>
      </c>
      <c r="E9" s="745">
        <v>5</v>
      </c>
      <c r="F9" s="745">
        <v>6</v>
      </c>
      <c r="G9" s="754"/>
    </row>
    <row r="10" spans="1:7" ht="19.5" customHeight="1" x14ac:dyDescent="0.25">
      <c r="A10" s="725">
        <v>1</v>
      </c>
      <c r="B10" s="93" t="str">
        <f>'9'!B9</f>
        <v>Manggar</v>
      </c>
      <c r="C10" s="93" t="str">
        <f>'9'!C9</f>
        <v>Manggar</v>
      </c>
      <c r="D10" s="375">
        <v>555</v>
      </c>
      <c r="E10" s="375">
        <v>532</v>
      </c>
      <c r="F10" s="911">
        <f>IFERROR(E10/D10*100,0)</f>
        <v>95.85585585585585</v>
      </c>
    </row>
    <row r="11" spans="1:7" ht="20.100000000000001" customHeight="1" x14ac:dyDescent="0.25">
      <c r="A11" s="724">
        <v>2</v>
      </c>
      <c r="B11" s="93" t="str">
        <f>'9'!B10</f>
        <v>Damar</v>
      </c>
      <c r="C11" s="93" t="str">
        <f>'9'!C10</f>
        <v>Mengkubang</v>
      </c>
      <c r="D11" s="210">
        <v>189</v>
      </c>
      <c r="E11" s="210">
        <v>179</v>
      </c>
      <c r="F11" s="862">
        <f t="shared" ref="F11:F18" si="0">IFERROR(E11/D11*100,0)</f>
        <v>94.708994708994709</v>
      </c>
    </row>
    <row r="12" spans="1:7" ht="19.5" customHeight="1" x14ac:dyDescent="0.25">
      <c r="A12" s="724">
        <v>3</v>
      </c>
      <c r="B12" s="93" t="str">
        <f>'9'!B11</f>
        <v>Kelapa Kampit</v>
      </c>
      <c r="C12" s="93" t="str">
        <f>'9'!C11</f>
        <v>Kelapa Kampit</v>
      </c>
      <c r="D12" s="210">
        <v>272</v>
      </c>
      <c r="E12" s="210">
        <v>257</v>
      </c>
      <c r="F12" s="862">
        <f t="shared" si="0"/>
        <v>94.485294117647058</v>
      </c>
    </row>
    <row r="13" spans="1:7" ht="20.100000000000001" customHeight="1" x14ac:dyDescent="0.25">
      <c r="A13" s="724">
        <v>4</v>
      </c>
      <c r="B13" s="93" t="str">
        <f>'9'!B12</f>
        <v>Gantung</v>
      </c>
      <c r="C13" s="93" t="str">
        <f>'9'!C12</f>
        <v>Gantung</v>
      </c>
      <c r="D13" s="210">
        <v>405</v>
      </c>
      <c r="E13" s="210">
        <v>401</v>
      </c>
      <c r="F13" s="862">
        <f t="shared" si="0"/>
        <v>99.012345679012341</v>
      </c>
    </row>
    <row r="14" spans="1:7" ht="20.100000000000001" customHeight="1" x14ac:dyDescent="0.25">
      <c r="A14" s="724">
        <v>5</v>
      </c>
      <c r="B14" s="93" t="str">
        <f>'9'!B13</f>
        <v>Simpang Renggiang</v>
      </c>
      <c r="C14" s="93" t="str">
        <f>'9'!C13</f>
        <v>Renggiang</v>
      </c>
      <c r="D14" s="210">
        <v>110</v>
      </c>
      <c r="E14" s="210">
        <v>106</v>
      </c>
      <c r="F14" s="862">
        <f t="shared" si="0"/>
        <v>96.36363636363636</v>
      </c>
    </row>
    <row r="15" spans="1:7" ht="20.100000000000001" customHeight="1" x14ac:dyDescent="0.25">
      <c r="A15" s="724">
        <v>6</v>
      </c>
      <c r="B15" s="93" t="str">
        <f>'9'!B14</f>
        <v>Simpang Pesak</v>
      </c>
      <c r="C15" s="93" t="str">
        <f>'9'!C14</f>
        <v>Simpang Pesak</v>
      </c>
      <c r="D15" s="210">
        <v>121</v>
      </c>
      <c r="E15" s="210">
        <v>118</v>
      </c>
      <c r="F15" s="862">
        <f t="shared" si="0"/>
        <v>97.52066115702479</v>
      </c>
    </row>
    <row r="16" spans="1:7" ht="20.100000000000001" customHeight="1" x14ac:dyDescent="0.25">
      <c r="A16" s="724">
        <v>7</v>
      </c>
      <c r="B16" s="93" t="str">
        <f>'9'!B15</f>
        <v>Dendang</v>
      </c>
      <c r="C16" s="93" t="str">
        <f>'9'!C15</f>
        <v>Dendang</v>
      </c>
      <c r="D16" s="210">
        <v>156</v>
      </c>
      <c r="E16" s="210">
        <v>130</v>
      </c>
      <c r="F16" s="862">
        <f t="shared" si="0"/>
        <v>83.333333333333343</v>
      </c>
    </row>
    <row r="17" spans="1:6" ht="20.100000000000001" customHeight="1" x14ac:dyDescent="0.25">
      <c r="A17" s="395"/>
      <c r="B17" s="65"/>
      <c r="C17" s="65"/>
      <c r="D17" s="210"/>
      <c r="E17" s="210"/>
      <c r="F17" s="862"/>
    </row>
    <row r="18" spans="1:6" ht="28.5" customHeight="1" thickBot="1" x14ac:dyDescent="0.3">
      <c r="A18" s="68" t="s">
        <v>476</v>
      </c>
      <c r="B18" s="68"/>
      <c r="C18" s="137"/>
      <c r="D18" s="1013">
        <f>SUM(D10:D17)</f>
        <v>1808</v>
      </c>
      <c r="E18" s="1014">
        <f>SUM(E10:E17)</f>
        <v>1723</v>
      </c>
      <c r="F18" s="1015">
        <f t="shared" si="0"/>
        <v>95.298672566371678</v>
      </c>
    </row>
    <row r="19" spans="1:6" ht="12.75" customHeight="1" x14ac:dyDescent="0.25">
      <c r="C19" s="62"/>
      <c r="D19" s="209"/>
      <c r="E19" s="209"/>
      <c r="F19" s="209"/>
    </row>
    <row r="20" spans="1:6" x14ac:dyDescent="0.25">
      <c r="A20" s="544" t="s">
        <v>411</v>
      </c>
    </row>
  </sheetData>
  <mergeCells count="5">
    <mergeCell ref="A7:A8"/>
    <mergeCell ref="B7:B8"/>
    <mergeCell ref="C7:C8"/>
    <mergeCell ref="D7:D8"/>
    <mergeCell ref="E7:F7"/>
  </mergeCells>
  <printOptions horizontalCentered="1"/>
  <pageMargins left="1.48" right="0.9" top="1.1499999999999999" bottom="0.9" header="0" footer="0"/>
  <pageSetup paperSize="9" scale="90" orientation="landscape" horizontalDpi="300" verticalDpi="300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>
    <tabColor rgb="FF92D050"/>
    <pageSetUpPr fitToPage="1"/>
  </sheetPr>
  <dimension ref="A1:AA23"/>
  <sheetViews>
    <sheetView topLeftCell="H1" zoomScaleNormal="100" workbookViewId="0">
      <selection activeCell="Q31" sqref="Q31"/>
    </sheetView>
  </sheetViews>
  <sheetFormatPr defaultColWidth="9.140625" defaultRowHeight="15" x14ac:dyDescent="0.25"/>
  <cols>
    <col min="1" max="1" width="5.7109375" style="63" customWidth="1"/>
    <col min="2" max="2" width="29" style="63" customWidth="1"/>
    <col min="3" max="3" width="30.28515625" style="63" customWidth="1"/>
    <col min="4" max="4" width="27.42578125" style="63" customWidth="1"/>
    <col min="5" max="5" width="16.7109375" style="63" customWidth="1"/>
    <col min="6" max="12" width="15.7109375" style="63" customWidth="1"/>
    <col min="13" max="13" width="20.28515625" style="63" customWidth="1"/>
    <col min="14" max="23" width="15.7109375" style="63" customWidth="1"/>
    <col min="24" max="256" width="9.140625" style="63"/>
    <col min="257" max="257" width="5.7109375" style="63" customWidth="1"/>
    <col min="258" max="258" width="29" style="63" customWidth="1"/>
    <col min="259" max="259" width="30.28515625" style="63" customWidth="1"/>
    <col min="260" max="260" width="27.42578125" style="63" customWidth="1"/>
    <col min="261" max="261" width="16.7109375" style="63" customWidth="1"/>
    <col min="262" max="268" width="15.7109375" style="63" customWidth="1"/>
    <col min="269" max="269" width="20.28515625" style="63" customWidth="1"/>
    <col min="270" max="279" width="15.7109375" style="63" customWidth="1"/>
    <col min="280" max="512" width="9.140625" style="63"/>
    <col min="513" max="513" width="5.7109375" style="63" customWidth="1"/>
    <col min="514" max="514" width="29" style="63" customWidth="1"/>
    <col min="515" max="515" width="30.28515625" style="63" customWidth="1"/>
    <col min="516" max="516" width="27.42578125" style="63" customWidth="1"/>
    <col min="517" max="517" width="16.7109375" style="63" customWidth="1"/>
    <col min="518" max="524" width="15.7109375" style="63" customWidth="1"/>
    <col min="525" max="525" width="20.28515625" style="63" customWidth="1"/>
    <col min="526" max="535" width="15.7109375" style="63" customWidth="1"/>
    <col min="536" max="768" width="9.140625" style="63"/>
    <col min="769" max="769" width="5.7109375" style="63" customWidth="1"/>
    <col min="770" max="770" width="29" style="63" customWidth="1"/>
    <col min="771" max="771" width="30.28515625" style="63" customWidth="1"/>
    <col min="772" max="772" width="27.42578125" style="63" customWidth="1"/>
    <col min="773" max="773" width="16.7109375" style="63" customWidth="1"/>
    <col min="774" max="780" width="15.7109375" style="63" customWidth="1"/>
    <col min="781" max="781" width="20.28515625" style="63" customWidth="1"/>
    <col min="782" max="791" width="15.7109375" style="63" customWidth="1"/>
    <col min="792" max="1024" width="9.140625" style="63"/>
    <col min="1025" max="1025" width="5.7109375" style="63" customWidth="1"/>
    <col min="1026" max="1026" width="29" style="63" customWidth="1"/>
    <col min="1027" max="1027" width="30.28515625" style="63" customWidth="1"/>
    <col min="1028" max="1028" width="27.42578125" style="63" customWidth="1"/>
    <col min="1029" max="1029" width="16.7109375" style="63" customWidth="1"/>
    <col min="1030" max="1036" width="15.7109375" style="63" customWidth="1"/>
    <col min="1037" max="1037" width="20.28515625" style="63" customWidth="1"/>
    <col min="1038" max="1047" width="15.7109375" style="63" customWidth="1"/>
    <col min="1048" max="1280" width="9.140625" style="63"/>
    <col min="1281" max="1281" width="5.7109375" style="63" customWidth="1"/>
    <col min="1282" max="1282" width="29" style="63" customWidth="1"/>
    <col min="1283" max="1283" width="30.28515625" style="63" customWidth="1"/>
    <col min="1284" max="1284" width="27.42578125" style="63" customWidth="1"/>
    <col min="1285" max="1285" width="16.7109375" style="63" customWidth="1"/>
    <col min="1286" max="1292" width="15.7109375" style="63" customWidth="1"/>
    <col min="1293" max="1293" width="20.28515625" style="63" customWidth="1"/>
    <col min="1294" max="1303" width="15.7109375" style="63" customWidth="1"/>
    <col min="1304" max="1536" width="9.140625" style="63"/>
    <col min="1537" max="1537" width="5.7109375" style="63" customWidth="1"/>
    <col min="1538" max="1538" width="29" style="63" customWidth="1"/>
    <col min="1539" max="1539" width="30.28515625" style="63" customWidth="1"/>
    <col min="1540" max="1540" width="27.42578125" style="63" customWidth="1"/>
    <col min="1541" max="1541" width="16.7109375" style="63" customWidth="1"/>
    <col min="1542" max="1548" width="15.7109375" style="63" customWidth="1"/>
    <col min="1549" max="1549" width="20.28515625" style="63" customWidth="1"/>
    <col min="1550" max="1559" width="15.7109375" style="63" customWidth="1"/>
    <col min="1560" max="1792" width="9.140625" style="63"/>
    <col min="1793" max="1793" width="5.7109375" style="63" customWidth="1"/>
    <col min="1794" max="1794" width="29" style="63" customWidth="1"/>
    <col min="1795" max="1795" width="30.28515625" style="63" customWidth="1"/>
    <col min="1796" max="1796" width="27.42578125" style="63" customWidth="1"/>
    <col min="1797" max="1797" width="16.7109375" style="63" customWidth="1"/>
    <col min="1798" max="1804" width="15.7109375" style="63" customWidth="1"/>
    <col min="1805" max="1805" width="20.28515625" style="63" customWidth="1"/>
    <col min="1806" max="1815" width="15.7109375" style="63" customWidth="1"/>
    <col min="1816" max="2048" width="9.140625" style="63"/>
    <col min="2049" max="2049" width="5.7109375" style="63" customWidth="1"/>
    <col min="2050" max="2050" width="29" style="63" customWidth="1"/>
    <col min="2051" max="2051" width="30.28515625" style="63" customWidth="1"/>
    <col min="2052" max="2052" width="27.42578125" style="63" customWidth="1"/>
    <col min="2053" max="2053" width="16.7109375" style="63" customWidth="1"/>
    <col min="2054" max="2060" width="15.7109375" style="63" customWidth="1"/>
    <col min="2061" max="2061" width="20.28515625" style="63" customWidth="1"/>
    <col min="2062" max="2071" width="15.7109375" style="63" customWidth="1"/>
    <col min="2072" max="2304" width="9.140625" style="63"/>
    <col min="2305" max="2305" width="5.7109375" style="63" customWidth="1"/>
    <col min="2306" max="2306" width="29" style="63" customWidth="1"/>
    <col min="2307" max="2307" width="30.28515625" style="63" customWidth="1"/>
    <col min="2308" max="2308" width="27.42578125" style="63" customWidth="1"/>
    <col min="2309" max="2309" width="16.7109375" style="63" customWidth="1"/>
    <col min="2310" max="2316" width="15.7109375" style="63" customWidth="1"/>
    <col min="2317" max="2317" width="20.28515625" style="63" customWidth="1"/>
    <col min="2318" max="2327" width="15.7109375" style="63" customWidth="1"/>
    <col min="2328" max="2560" width="9.140625" style="63"/>
    <col min="2561" max="2561" width="5.7109375" style="63" customWidth="1"/>
    <col min="2562" max="2562" width="29" style="63" customWidth="1"/>
    <col min="2563" max="2563" width="30.28515625" style="63" customWidth="1"/>
    <col min="2564" max="2564" width="27.42578125" style="63" customWidth="1"/>
    <col min="2565" max="2565" width="16.7109375" style="63" customWidth="1"/>
    <col min="2566" max="2572" width="15.7109375" style="63" customWidth="1"/>
    <col min="2573" max="2573" width="20.28515625" style="63" customWidth="1"/>
    <col min="2574" max="2583" width="15.7109375" style="63" customWidth="1"/>
    <col min="2584" max="2816" width="9.140625" style="63"/>
    <col min="2817" max="2817" width="5.7109375" style="63" customWidth="1"/>
    <col min="2818" max="2818" width="29" style="63" customWidth="1"/>
    <col min="2819" max="2819" width="30.28515625" style="63" customWidth="1"/>
    <col min="2820" max="2820" width="27.42578125" style="63" customWidth="1"/>
    <col min="2821" max="2821" width="16.7109375" style="63" customWidth="1"/>
    <col min="2822" max="2828" width="15.7109375" style="63" customWidth="1"/>
    <col min="2829" max="2829" width="20.28515625" style="63" customWidth="1"/>
    <col min="2830" max="2839" width="15.7109375" style="63" customWidth="1"/>
    <col min="2840" max="3072" width="9.140625" style="63"/>
    <col min="3073" max="3073" width="5.7109375" style="63" customWidth="1"/>
    <col min="3074" max="3074" width="29" style="63" customWidth="1"/>
    <col min="3075" max="3075" width="30.28515625" style="63" customWidth="1"/>
    <col min="3076" max="3076" width="27.42578125" style="63" customWidth="1"/>
    <col min="3077" max="3077" width="16.7109375" style="63" customWidth="1"/>
    <col min="3078" max="3084" width="15.7109375" style="63" customWidth="1"/>
    <col min="3085" max="3085" width="20.28515625" style="63" customWidth="1"/>
    <col min="3086" max="3095" width="15.7109375" style="63" customWidth="1"/>
    <col min="3096" max="3328" width="9.140625" style="63"/>
    <col min="3329" max="3329" width="5.7109375" style="63" customWidth="1"/>
    <col min="3330" max="3330" width="29" style="63" customWidth="1"/>
    <col min="3331" max="3331" width="30.28515625" style="63" customWidth="1"/>
    <col min="3332" max="3332" width="27.42578125" style="63" customWidth="1"/>
    <col min="3333" max="3333" width="16.7109375" style="63" customWidth="1"/>
    <col min="3334" max="3340" width="15.7109375" style="63" customWidth="1"/>
    <col min="3341" max="3341" width="20.28515625" style="63" customWidth="1"/>
    <col min="3342" max="3351" width="15.7109375" style="63" customWidth="1"/>
    <col min="3352" max="3584" width="9.140625" style="63"/>
    <col min="3585" max="3585" width="5.7109375" style="63" customWidth="1"/>
    <col min="3586" max="3586" width="29" style="63" customWidth="1"/>
    <col min="3587" max="3587" width="30.28515625" style="63" customWidth="1"/>
    <col min="3588" max="3588" width="27.42578125" style="63" customWidth="1"/>
    <col min="3589" max="3589" width="16.7109375" style="63" customWidth="1"/>
    <col min="3590" max="3596" width="15.7109375" style="63" customWidth="1"/>
    <col min="3597" max="3597" width="20.28515625" style="63" customWidth="1"/>
    <col min="3598" max="3607" width="15.7109375" style="63" customWidth="1"/>
    <col min="3608" max="3840" width="9.140625" style="63"/>
    <col min="3841" max="3841" width="5.7109375" style="63" customWidth="1"/>
    <col min="3842" max="3842" width="29" style="63" customWidth="1"/>
    <col min="3843" max="3843" width="30.28515625" style="63" customWidth="1"/>
    <col min="3844" max="3844" width="27.42578125" style="63" customWidth="1"/>
    <col min="3845" max="3845" width="16.7109375" style="63" customWidth="1"/>
    <col min="3846" max="3852" width="15.7109375" style="63" customWidth="1"/>
    <col min="3853" max="3853" width="20.28515625" style="63" customWidth="1"/>
    <col min="3854" max="3863" width="15.7109375" style="63" customWidth="1"/>
    <col min="3864" max="4096" width="9.140625" style="63"/>
    <col min="4097" max="4097" width="5.7109375" style="63" customWidth="1"/>
    <col min="4098" max="4098" width="29" style="63" customWidth="1"/>
    <col min="4099" max="4099" width="30.28515625" style="63" customWidth="1"/>
    <col min="4100" max="4100" width="27.42578125" style="63" customWidth="1"/>
    <col min="4101" max="4101" width="16.7109375" style="63" customWidth="1"/>
    <col min="4102" max="4108" width="15.7109375" style="63" customWidth="1"/>
    <col min="4109" max="4109" width="20.28515625" style="63" customWidth="1"/>
    <col min="4110" max="4119" width="15.7109375" style="63" customWidth="1"/>
    <col min="4120" max="4352" width="9.140625" style="63"/>
    <col min="4353" max="4353" width="5.7109375" style="63" customWidth="1"/>
    <col min="4354" max="4354" width="29" style="63" customWidth="1"/>
    <col min="4355" max="4355" width="30.28515625" style="63" customWidth="1"/>
    <col min="4356" max="4356" width="27.42578125" style="63" customWidth="1"/>
    <col min="4357" max="4357" width="16.7109375" style="63" customWidth="1"/>
    <col min="4358" max="4364" width="15.7109375" style="63" customWidth="1"/>
    <col min="4365" max="4365" width="20.28515625" style="63" customWidth="1"/>
    <col min="4366" max="4375" width="15.7109375" style="63" customWidth="1"/>
    <col min="4376" max="4608" width="9.140625" style="63"/>
    <col min="4609" max="4609" width="5.7109375" style="63" customWidth="1"/>
    <col min="4610" max="4610" width="29" style="63" customWidth="1"/>
    <col min="4611" max="4611" width="30.28515625" style="63" customWidth="1"/>
    <col min="4612" max="4612" width="27.42578125" style="63" customWidth="1"/>
    <col min="4613" max="4613" width="16.7109375" style="63" customWidth="1"/>
    <col min="4614" max="4620" width="15.7109375" style="63" customWidth="1"/>
    <col min="4621" max="4621" width="20.28515625" style="63" customWidth="1"/>
    <col min="4622" max="4631" width="15.7109375" style="63" customWidth="1"/>
    <col min="4632" max="4864" width="9.140625" style="63"/>
    <col min="4865" max="4865" width="5.7109375" style="63" customWidth="1"/>
    <col min="4866" max="4866" width="29" style="63" customWidth="1"/>
    <col min="4867" max="4867" width="30.28515625" style="63" customWidth="1"/>
    <col min="4868" max="4868" width="27.42578125" style="63" customWidth="1"/>
    <col min="4869" max="4869" width="16.7109375" style="63" customWidth="1"/>
    <col min="4870" max="4876" width="15.7109375" style="63" customWidth="1"/>
    <col min="4877" max="4877" width="20.28515625" style="63" customWidth="1"/>
    <col min="4878" max="4887" width="15.7109375" style="63" customWidth="1"/>
    <col min="4888" max="5120" width="9.140625" style="63"/>
    <col min="5121" max="5121" width="5.7109375" style="63" customWidth="1"/>
    <col min="5122" max="5122" width="29" style="63" customWidth="1"/>
    <col min="5123" max="5123" width="30.28515625" style="63" customWidth="1"/>
    <col min="5124" max="5124" width="27.42578125" style="63" customWidth="1"/>
    <col min="5125" max="5125" width="16.7109375" style="63" customWidth="1"/>
    <col min="5126" max="5132" width="15.7109375" style="63" customWidth="1"/>
    <col min="5133" max="5133" width="20.28515625" style="63" customWidth="1"/>
    <col min="5134" max="5143" width="15.7109375" style="63" customWidth="1"/>
    <col min="5144" max="5376" width="9.140625" style="63"/>
    <col min="5377" max="5377" width="5.7109375" style="63" customWidth="1"/>
    <col min="5378" max="5378" width="29" style="63" customWidth="1"/>
    <col min="5379" max="5379" width="30.28515625" style="63" customWidth="1"/>
    <col min="5380" max="5380" width="27.42578125" style="63" customWidth="1"/>
    <col min="5381" max="5381" width="16.7109375" style="63" customWidth="1"/>
    <col min="5382" max="5388" width="15.7109375" style="63" customWidth="1"/>
    <col min="5389" max="5389" width="20.28515625" style="63" customWidth="1"/>
    <col min="5390" max="5399" width="15.7109375" style="63" customWidth="1"/>
    <col min="5400" max="5632" width="9.140625" style="63"/>
    <col min="5633" max="5633" width="5.7109375" style="63" customWidth="1"/>
    <col min="5634" max="5634" width="29" style="63" customWidth="1"/>
    <col min="5635" max="5635" width="30.28515625" style="63" customWidth="1"/>
    <col min="5636" max="5636" width="27.42578125" style="63" customWidth="1"/>
    <col min="5637" max="5637" width="16.7109375" style="63" customWidth="1"/>
    <col min="5638" max="5644" width="15.7109375" style="63" customWidth="1"/>
    <col min="5645" max="5645" width="20.28515625" style="63" customWidth="1"/>
    <col min="5646" max="5655" width="15.7109375" style="63" customWidth="1"/>
    <col min="5656" max="5888" width="9.140625" style="63"/>
    <col min="5889" max="5889" width="5.7109375" style="63" customWidth="1"/>
    <col min="5890" max="5890" width="29" style="63" customWidth="1"/>
    <col min="5891" max="5891" width="30.28515625" style="63" customWidth="1"/>
    <col min="5892" max="5892" width="27.42578125" style="63" customWidth="1"/>
    <col min="5893" max="5893" width="16.7109375" style="63" customWidth="1"/>
    <col min="5894" max="5900" width="15.7109375" style="63" customWidth="1"/>
    <col min="5901" max="5901" width="20.28515625" style="63" customWidth="1"/>
    <col min="5902" max="5911" width="15.7109375" style="63" customWidth="1"/>
    <col min="5912" max="6144" width="9.140625" style="63"/>
    <col min="6145" max="6145" width="5.7109375" style="63" customWidth="1"/>
    <col min="6146" max="6146" width="29" style="63" customWidth="1"/>
    <col min="6147" max="6147" width="30.28515625" style="63" customWidth="1"/>
    <col min="6148" max="6148" width="27.42578125" style="63" customWidth="1"/>
    <col min="6149" max="6149" width="16.7109375" style="63" customWidth="1"/>
    <col min="6150" max="6156" width="15.7109375" style="63" customWidth="1"/>
    <col min="6157" max="6157" width="20.28515625" style="63" customWidth="1"/>
    <col min="6158" max="6167" width="15.7109375" style="63" customWidth="1"/>
    <col min="6168" max="6400" width="9.140625" style="63"/>
    <col min="6401" max="6401" width="5.7109375" style="63" customWidth="1"/>
    <col min="6402" max="6402" width="29" style="63" customWidth="1"/>
    <col min="6403" max="6403" width="30.28515625" style="63" customWidth="1"/>
    <col min="6404" max="6404" width="27.42578125" style="63" customWidth="1"/>
    <col min="6405" max="6405" width="16.7109375" style="63" customWidth="1"/>
    <col min="6406" max="6412" width="15.7109375" style="63" customWidth="1"/>
    <col min="6413" max="6413" width="20.28515625" style="63" customWidth="1"/>
    <col min="6414" max="6423" width="15.7109375" style="63" customWidth="1"/>
    <col min="6424" max="6656" width="9.140625" style="63"/>
    <col min="6657" max="6657" width="5.7109375" style="63" customWidth="1"/>
    <col min="6658" max="6658" width="29" style="63" customWidth="1"/>
    <col min="6659" max="6659" width="30.28515625" style="63" customWidth="1"/>
    <col min="6660" max="6660" width="27.42578125" style="63" customWidth="1"/>
    <col min="6661" max="6661" width="16.7109375" style="63" customWidth="1"/>
    <col min="6662" max="6668" width="15.7109375" style="63" customWidth="1"/>
    <col min="6669" max="6669" width="20.28515625" style="63" customWidth="1"/>
    <col min="6670" max="6679" width="15.7109375" style="63" customWidth="1"/>
    <col min="6680" max="6912" width="9.140625" style="63"/>
    <col min="6913" max="6913" width="5.7109375" style="63" customWidth="1"/>
    <col min="6914" max="6914" width="29" style="63" customWidth="1"/>
    <col min="6915" max="6915" width="30.28515625" style="63" customWidth="1"/>
    <col min="6916" max="6916" width="27.42578125" style="63" customWidth="1"/>
    <col min="6917" max="6917" width="16.7109375" style="63" customWidth="1"/>
    <col min="6918" max="6924" width="15.7109375" style="63" customWidth="1"/>
    <col min="6925" max="6925" width="20.28515625" style="63" customWidth="1"/>
    <col min="6926" max="6935" width="15.7109375" style="63" customWidth="1"/>
    <col min="6936" max="7168" width="9.140625" style="63"/>
    <col min="7169" max="7169" width="5.7109375" style="63" customWidth="1"/>
    <col min="7170" max="7170" width="29" style="63" customWidth="1"/>
    <col min="7171" max="7171" width="30.28515625" style="63" customWidth="1"/>
    <col min="7172" max="7172" width="27.42578125" style="63" customWidth="1"/>
    <col min="7173" max="7173" width="16.7109375" style="63" customWidth="1"/>
    <col min="7174" max="7180" width="15.7109375" style="63" customWidth="1"/>
    <col min="7181" max="7181" width="20.28515625" style="63" customWidth="1"/>
    <col min="7182" max="7191" width="15.7109375" style="63" customWidth="1"/>
    <col min="7192" max="7424" width="9.140625" style="63"/>
    <col min="7425" max="7425" width="5.7109375" style="63" customWidth="1"/>
    <col min="7426" max="7426" width="29" style="63" customWidth="1"/>
    <col min="7427" max="7427" width="30.28515625" style="63" customWidth="1"/>
    <col min="7428" max="7428" width="27.42578125" style="63" customWidth="1"/>
    <col min="7429" max="7429" width="16.7109375" style="63" customWidth="1"/>
    <col min="7430" max="7436" width="15.7109375" style="63" customWidth="1"/>
    <col min="7437" max="7437" width="20.28515625" style="63" customWidth="1"/>
    <col min="7438" max="7447" width="15.7109375" style="63" customWidth="1"/>
    <col min="7448" max="7680" width="9.140625" style="63"/>
    <col min="7681" max="7681" width="5.7109375" style="63" customWidth="1"/>
    <col min="7682" max="7682" width="29" style="63" customWidth="1"/>
    <col min="7683" max="7683" width="30.28515625" style="63" customWidth="1"/>
    <col min="7684" max="7684" width="27.42578125" style="63" customWidth="1"/>
    <col min="7685" max="7685" width="16.7109375" style="63" customWidth="1"/>
    <col min="7686" max="7692" width="15.7109375" style="63" customWidth="1"/>
    <col min="7693" max="7693" width="20.28515625" style="63" customWidth="1"/>
    <col min="7694" max="7703" width="15.7109375" style="63" customWidth="1"/>
    <col min="7704" max="7936" width="9.140625" style="63"/>
    <col min="7937" max="7937" width="5.7109375" style="63" customWidth="1"/>
    <col min="7938" max="7938" width="29" style="63" customWidth="1"/>
    <col min="7939" max="7939" width="30.28515625" style="63" customWidth="1"/>
    <col min="7940" max="7940" width="27.42578125" style="63" customWidth="1"/>
    <col min="7941" max="7941" width="16.7109375" style="63" customWidth="1"/>
    <col min="7942" max="7948" width="15.7109375" style="63" customWidth="1"/>
    <col min="7949" max="7949" width="20.28515625" style="63" customWidth="1"/>
    <col min="7950" max="7959" width="15.7109375" style="63" customWidth="1"/>
    <col min="7960" max="8192" width="9.140625" style="63"/>
    <col min="8193" max="8193" width="5.7109375" style="63" customWidth="1"/>
    <col min="8194" max="8194" width="29" style="63" customWidth="1"/>
    <col min="8195" max="8195" width="30.28515625" style="63" customWidth="1"/>
    <col min="8196" max="8196" width="27.42578125" style="63" customWidth="1"/>
    <col min="8197" max="8197" width="16.7109375" style="63" customWidth="1"/>
    <col min="8198" max="8204" width="15.7109375" style="63" customWidth="1"/>
    <col min="8205" max="8205" width="20.28515625" style="63" customWidth="1"/>
    <col min="8206" max="8215" width="15.7109375" style="63" customWidth="1"/>
    <col min="8216" max="8448" width="9.140625" style="63"/>
    <col min="8449" max="8449" width="5.7109375" style="63" customWidth="1"/>
    <col min="8450" max="8450" width="29" style="63" customWidth="1"/>
    <col min="8451" max="8451" width="30.28515625" style="63" customWidth="1"/>
    <col min="8452" max="8452" width="27.42578125" style="63" customWidth="1"/>
    <col min="8453" max="8453" width="16.7109375" style="63" customWidth="1"/>
    <col min="8454" max="8460" width="15.7109375" style="63" customWidth="1"/>
    <col min="8461" max="8461" width="20.28515625" style="63" customWidth="1"/>
    <col min="8462" max="8471" width="15.7109375" style="63" customWidth="1"/>
    <col min="8472" max="8704" width="9.140625" style="63"/>
    <col min="8705" max="8705" width="5.7109375" style="63" customWidth="1"/>
    <col min="8706" max="8706" width="29" style="63" customWidth="1"/>
    <col min="8707" max="8707" width="30.28515625" style="63" customWidth="1"/>
    <col min="8708" max="8708" width="27.42578125" style="63" customWidth="1"/>
    <col min="8709" max="8709" width="16.7109375" style="63" customWidth="1"/>
    <col min="8710" max="8716" width="15.7109375" style="63" customWidth="1"/>
    <col min="8717" max="8717" width="20.28515625" style="63" customWidth="1"/>
    <col min="8718" max="8727" width="15.7109375" style="63" customWidth="1"/>
    <col min="8728" max="8960" width="9.140625" style="63"/>
    <col min="8961" max="8961" width="5.7109375" style="63" customWidth="1"/>
    <col min="8962" max="8962" width="29" style="63" customWidth="1"/>
    <col min="8963" max="8963" width="30.28515625" style="63" customWidth="1"/>
    <col min="8964" max="8964" width="27.42578125" style="63" customWidth="1"/>
    <col min="8965" max="8965" width="16.7109375" style="63" customWidth="1"/>
    <col min="8966" max="8972" width="15.7109375" style="63" customWidth="1"/>
    <col min="8973" max="8973" width="20.28515625" style="63" customWidth="1"/>
    <col min="8974" max="8983" width="15.7109375" style="63" customWidth="1"/>
    <col min="8984" max="9216" width="9.140625" style="63"/>
    <col min="9217" max="9217" width="5.7109375" style="63" customWidth="1"/>
    <col min="9218" max="9218" width="29" style="63" customWidth="1"/>
    <col min="9219" max="9219" width="30.28515625" style="63" customWidth="1"/>
    <col min="9220" max="9220" width="27.42578125" style="63" customWidth="1"/>
    <col min="9221" max="9221" width="16.7109375" style="63" customWidth="1"/>
    <col min="9222" max="9228" width="15.7109375" style="63" customWidth="1"/>
    <col min="9229" max="9229" width="20.28515625" style="63" customWidth="1"/>
    <col min="9230" max="9239" width="15.7109375" style="63" customWidth="1"/>
    <col min="9240" max="9472" width="9.140625" style="63"/>
    <col min="9473" max="9473" width="5.7109375" style="63" customWidth="1"/>
    <col min="9474" max="9474" width="29" style="63" customWidth="1"/>
    <col min="9475" max="9475" width="30.28515625" style="63" customWidth="1"/>
    <col min="9476" max="9476" width="27.42578125" style="63" customWidth="1"/>
    <col min="9477" max="9477" width="16.7109375" style="63" customWidth="1"/>
    <col min="9478" max="9484" width="15.7109375" style="63" customWidth="1"/>
    <col min="9485" max="9485" width="20.28515625" style="63" customWidth="1"/>
    <col min="9486" max="9495" width="15.7109375" style="63" customWidth="1"/>
    <col min="9496" max="9728" width="9.140625" style="63"/>
    <col min="9729" max="9729" width="5.7109375" style="63" customWidth="1"/>
    <col min="9730" max="9730" width="29" style="63" customWidth="1"/>
    <col min="9731" max="9731" width="30.28515625" style="63" customWidth="1"/>
    <col min="9732" max="9732" width="27.42578125" style="63" customWidth="1"/>
    <col min="9733" max="9733" width="16.7109375" style="63" customWidth="1"/>
    <col min="9734" max="9740" width="15.7109375" style="63" customWidth="1"/>
    <col min="9741" max="9741" width="20.28515625" style="63" customWidth="1"/>
    <col min="9742" max="9751" width="15.7109375" style="63" customWidth="1"/>
    <col min="9752" max="9984" width="9.140625" style="63"/>
    <col min="9985" max="9985" width="5.7109375" style="63" customWidth="1"/>
    <col min="9986" max="9986" width="29" style="63" customWidth="1"/>
    <col min="9987" max="9987" width="30.28515625" style="63" customWidth="1"/>
    <col min="9988" max="9988" width="27.42578125" style="63" customWidth="1"/>
    <col min="9989" max="9989" width="16.7109375" style="63" customWidth="1"/>
    <col min="9990" max="9996" width="15.7109375" style="63" customWidth="1"/>
    <col min="9997" max="9997" width="20.28515625" style="63" customWidth="1"/>
    <col min="9998" max="10007" width="15.7109375" style="63" customWidth="1"/>
    <col min="10008" max="10240" width="9.140625" style="63"/>
    <col min="10241" max="10241" width="5.7109375" style="63" customWidth="1"/>
    <col min="10242" max="10242" width="29" style="63" customWidth="1"/>
    <col min="10243" max="10243" width="30.28515625" style="63" customWidth="1"/>
    <col min="10244" max="10244" width="27.42578125" style="63" customWidth="1"/>
    <col min="10245" max="10245" width="16.7109375" style="63" customWidth="1"/>
    <col min="10246" max="10252" width="15.7109375" style="63" customWidth="1"/>
    <col min="10253" max="10253" width="20.28515625" style="63" customWidth="1"/>
    <col min="10254" max="10263" width="15.7109375" style="63" customWidth="1"/>
    <col min="10264" max="10496" width="9.140625" style="63"/>
    <col min="10497" max="10497" width="5.7109375" style="63" customWidth="1"/>
    <col min="10498" max="10498" width="29" style="63" customWidth="1"/>
    <col min="10499" max="10499" width="30.28515625" style="63" customWidth="1"/>
    <col min="10500" max="10500" width="27.42578125" style="63" customWidth="1"/>
    <col min="10501" max="10501" width="16.7109375" style="63" customWidth="1"/>
    <col min="10502" max="10508" width="15.7109375" style="63" customWidth="1"/>
    <col min="10509" max="10509" width="20.28515625" style="63" customWidth="1"/>
    <col min="10510" max="10519" width="15.7109375" style="63" customWidth="1"/>
    <col min="10520" max="10752" width="9.140625" style="63"/>
    <col min="10753" max="10753" width="5.7109375" style="63" customWidth="1"/>
    <col min="10754" max="10754" width="29" style="63" customWidth="1"/>
    <col min="10755" max="10755" width="30.28515625" style="63" customWidth="1"/>
    <col min="10756" max="10756" width="27.42578125" style="63" customWidth="1"/>
    <col min="10757" max="10757" width="16.7109375" style="63" customWidth="1"/>
    <col min="10758" max="10764" width="15.7109375" style="63" customWidth="1"/>
    <col min="10765" max="10765" width="20.28515625" style="63" customWidth="1"/>
    <col min="10766" max="10775" width="15.7109375" style="63" customWidth="1"/>
    <col min="10776" max="11008" width="9.140625" style="63"/>
    <col min="11009" max="11009" width="5.7109375" style="63" customWidth="1"/>
    <col min="11010" max="11010" width="29" style="63" customWidth="1"/>
    <col min="11011" max="11011" width="30.28515625" style="63" customWidth="1"/>
    <col min="11012" max="11012" width="27.42578125" style="63" customWidth="1"/>
    <col min="11013" max="11013" width="16.7109375" style="63" customWidth="1"/>
    <col min="11014" max="11020" width="15.7109375" style="63" customWidth="1"/>
    <col min="11021" max="11021" width="20.28515625" style="63" customWidth="1"/>
    <col min="11022" max="11031" width="15.7109375" style="63" customWidth="1"/>
    <col min="11032" max="11264" width="9.140625" style="63"/>
    <col min="11265" max="11265" width="5.7109375" style="63" customWidth="1"/>
    <col min="11266" max="11266" width="29" style="63" customWidth="1"/>
    <col min="11267" max="11267" width="30.28515625" style="63" customWidth="1"/>
    <col min="11268" max="11268" width="27.42578125" style="63" customWidth="1"/>
    <col min="11269" max="11269" width="16.7109375" style="63" customWidth="1"/>
    <col min="11270" max="11276" width="15.7109375" style="63" customWidth="1"/>
    <col min="11277" max="11277" width="20.28515625" style="63" customWidth="1"/>
    <col min="11278" max="11287" width="15.7109375" style="63" customWidth="1"/>
    <col min="11288" max="11520" width="9.140625" style="63"/>
    <col min="11521" max="11521" width="5.7109375" style="63" customWidth="1"/>
    <col min="11522" max="11522" width="29" style="63" customWidth="1"/>
    <col min="11523" max="11523" width="30.28515625" style="63" customWidth="1"/>
    <col min="11524" max="11524" width="27.42578125" style="63" customWidth="1"/>
    <col min="11525" max="11525" width="16.7109375" style="63" customWidth="1"/>
    <col min="11526" max="11532" width="15.7109375" style="63" customWidth="1"/>
    <col min="11533" max="11533" width="20.28515625" style="63" customWidth="1"/>
    <col min="11534" max="11543" width="15.7109375" style="63" customWidth="1"/>
    <col min="11544" max="11776" width="9.140625" style="63"/>
    <col min="11777" max="11777" width="5.7109375" style="63" customWidth="1"/>
    <col min="11778" max="11778" width="29" style="63" customWidth="1"/>
    <col min="11779" max="11779" width="30.28515625" style="63" customWidth="1"/>
    <col min="11780" max="11780" width="27.42578125" style="63" customWidth="1"/>
    <col min="11781" max="11781" width="16.7109375" style="63" customWidth="1"/>
    <col min="11782" max="11788" width="15.7109375" style="63" customWidth="1"/>
    <col min="11789" max="11789" width="20.28515625" style="63" customWidth="1"/>
    <col min="11790" max="11799" width="15.7109375" style="63" customWidth="1"/>
    <col min="11800" max="12032" width="9.140625" style="63"/>
    <col min="12033" max="12033" width="5.7109375" style="63" customWidth="1"/>
    <col min="12034" max="12034" width="29" style="63" customWidth="1"/>
    <col min="12035" max="12035" width="30.28515625" style="63" customWidth="1"/>
    <col min="12036" max="12036" width="27.42578125" style="63" customWidth="1"/>
    <col min="12037" max="12037" width="16.7109375" style="63" customWidth="1"/>
    <col min="12038" max="12044" width="15.7109375" style="63" customWidth="1"/>
    <col min="12045" max="12045" width="20.28515625" style="63" customWidth="1"/>
    <col min="12046" max="12055" width="15.7109375" style="63" customWidth="1"/>
    <col min="12056" max="12288" width="9.140625" style="63"/>
    <col min="12289" max="12289" width="5.7109375" style="63" customWidth="1"/>
    <col min="12290" max="12290" width="29" style="63" customWidth="1"/>
    <col min="12291" max="12291" width="30.28515625" style="63" customWidth="1"/>
    <col min="12292" max="12292" width="27.42578125" style="63" customWidth="1"/>
    <col min="12293" max="12293" width="16.7109375" style="63" customWidth="1"/>
    <col min="12294" max="12300" width="15.7109375" style="63" customWidth="1"/>
    <col min="12301" max="12301" width="20.28515625" style="63" customWidth="1"/>
    <col min="12302" max="12311" width="15.7109375" style="63" customWidth="1"/>
    <col min="12312" max="12544" width="9.140625" style="63"/>
    <col min="12545" max="12545" width="5.7109375" style="63" customWidth="1"/>
    <col min="12546" max="12546" width="29" style="63" customWidth="1"/>
    <col min="12547" max="12547" width="30.28515625" style="63" customWidth="1"/>
    <col min="12548" max="12548" width="27.42578125" style="63" customWidth="1"/>
    <col min="12549" max="12549" width="16.7109375" style="63" customWidth="1"/>
    <col min="12550" max="12556" width="15.7109375" style="63" customWidth="1"/>
    <col min="12557" max="12557" width="20.28515625" style="63" customWidth="1"/>
    <col min="12558" max="12567" width="15.7109375" style="63" customWidth="1"/>
    <col min="12568" max="12800" width="9.140625" style="63"/>
    <col min="12801" max="12801" width="5.7109375" style="63" customWidth="1"/>
    <col min="12802" max="12802" width="29" style="63" customWidth="1"/>
    <col min="12803" max="12803" width="30.28515625" style="63" customWidth="1"/>
    <col min="12804" max="12804" width="27.42578125" style="63" customWidth="1"/>
    <col min="12805" max="12805" width="16.7109375" style="63" customWidth="1"/>
    <col min="12806" max="12812" width="15.7109375" style="63" customWidth="1"/>
    <col min="12813" max="12813" width="20.28515625" style="63" customWidth="1"/>
    <col min="12814" max="12823" width="15.7109375" style="63" customWidth="1"/>
    <col min="12824" max="13056" width="9.140625" style="63"/>
    <col min="13057" max="13057" width="5.7109375" style="63" customWidth="1"/>
    <col min="13058" max="13058" width="29" style="63" customWidth="1"/>
    <col min="13059" max="13059" width="30.28515625" style="63" customWidth="1"/>
    <col min="13060" max="13060" width="27.42578125" style="63" customWidth="1"/>
    <col min="13061" max="13061" width="16.7109375" style="63" customWidth="1"/>
    <col min="13062" max="13068" width="15.7109375" style="63" customWidth="1"/>
    <col min="13069" max="13069" width="20.28515625" style="63" customWidth="1"/>
    <col min="13070" max="13079" width="15.7109375" style="63" customWidth="1"/>
    <col min="13080" max="13312" width="9.140625" style="63"/>
    <col min="13313" max="13313" width="5.7109375" style="63" customWidth="1"/>
    <col min="13314" max="13314" width="29" style="63" customWidth="1"/>
    <col min="13315" max="13315" width="30.28515625" style="63" customWidth="1"/>
    <col min="13316" max="13316" width="27.42578125" style="63" customWidth="1"/>
    <col min="13317" max="13317" width="16.7109375" style="63" customWidth="1"/>
    <col min="13318" max="13324" width="15.7109375" style="63" customWidth="1"/>
    <col min="13325" max="13325" width="20.28515625" style="63" customWidth="1"/>
    <col min="13326" max="13335" width="15.7109375" style="63" customWidth="1"/>
    <col min="13336" max="13568" width="9.140625" style="63"/>
    <col min="13569" max="13569" width="5.7109375" style="63" customWidth="1"/>
    <col min="13570" max="13570" width="29" style="63" customWidth="1"/>
    <col min="13571" max="13571" width="30.28515625" style="63" customWidth="1"/>
    <col min="13572" max="13572" width="27.42578125" style="63" customWidth="1"/>
    <col min="13573" max="13573" width="16.7109375" style="63" customWidth="1"/>
    <col min="13574" max="13580" width="15.7109375" style="63" customWidth="1"/>
    <col min="13581" max="13581" width="20.28515625" style="63" customWidth="1"/>
    <col min="13582" max="13591" width="15.7109375" style="63" customWidth="1"/>
    <col min="13592" max="13824" width="9.140625" style="63"/>
    <col min="13825" max="13825" width="5.7109375" style="63" customWidth="1"/>
    <col min="13826" max="13826" width="29" style="63" customWidth="1"/>
    <col min="13827" max="13827" width="30.28515625" style="63" customWidth="1"/>
    <col min="13828" max="13828" width="27.42578125" style="63" customWidth="1"/>
    <col min="13829" max="13829" width="16.7109375" style="63" customWidth="1"/>
    <col min="13830" max="13836" width="15.7109375" style="63" customWidth="1"/>
    <col min="13837" max="13837" width="20.28515625" style="63" customWidth="1"/>
    <col min="13838" max="13847" width="15.7109375" style="63" customWidth="1"/>
    <col min="13848" max="14080" width="9.140625" style="63"/>
    <col min="14081" max="14081" width="5.7109375" style="63" customWidth="1"/>
    <col min="14082" max="14082" width="29" style="63" customWidth="1"/>
    <col min="14083" max="14083" width="30.28515625" style="63" customWidth="1"/>
    <col min="14084" max="14084" width="27.42578125" style="63" customWidth="1"/>
    <col min="14085" max="14085" width="16.7109375" style="63" customWidth="1"/>
    <col min="14086" max="14092" width="15.7109375" style="63" customWidth="1"/>
    <col min="14093" max="14093" width="20.28515625" style="63" customWidth="1"/>
    <col min="14094" max="14103" width="15.7109375" style="63" customWidth="1"/>
    <col min="14104" max="14336" width="9.140625" style="63"/>
    <col min="14337" max="14337" width="5.7109375" style="63" customWidth="1"/>
    <col min="14338" max="14338" width="29" style="63" customWidth="1"/>
    <col min="14339" max="14339" width="30.28515625" style="63" customWidth="1"/>
    <col min="14340" max="14340" width="27.42578125" style="63" customWidth="1"/>
    <col min="14341" max="14341" width="16.7109375" style="63" customWidth="1"/>
    <col min="14342" max="14348" width="15.7109375" style="63" customWidth="1"/>
    <col min="14349" max="14349" width="20.28515625" style="63" customWidth="1"/>
    <col min="14350" max="14359" width="15.7109375" style="63" customWidth="1"/>
    <col min="14360" max="14592" width="9.140625" style="63"/>
    <col min="14593" max="14593" width="5.7109375" style="63" customWidth="1"/>
    <col min="14594" max="14594" width="29" style="63" customWidth="1"/>
    <col min="14595" max="14595" width="30.28515625" style="63" customWidth="1"/>
    <col min="14596" max="14596" width="27.42578125" style="63" customWidth="1"/>
    <col min="14597" max="14597" width="16.7109375" style="63" customWidth="1"/>
    <col min="14598" max="14604" width="15.7109375" style="63" customWidth="1"/>
    <col min="14605" max="14605" width="20.28515625" style="63" customWidth="1"/>
    <col min="14606" max="14615" width="15.7109375" style="63" customWidth="1"/>
    <col min="14616" max="14848" width="9.140625" style="63"/>
    <col min="14849" max="14849" width="5.7109375" style="63" customWidth="1"/>
    <col min="14850" max="14850" width="29" style="63" customWidth="1"/>
    <col min="14851" max="14851" width="30.28515625" style="63" customWidth="1"/>
    <col min="14852" max="14852" width="27.42578125" style="63" customWidth="1"/>
    <col min="14853" max="14853" width="16.7109375" style="63" customWidth="1"/>
    <col min="14854" max="14860" width="15.7109375" style="63" customWidth="1"/>
    <col min="14861" max="14861" width="20.28515625" style="63" customWidth="1"/>
    <col min="14862" max="14871" width="15.7109375" style="63" customWidth="1"/>
    <col min="14872" max="15104" width="9.140625" style="63"/>
    <col min="15105" max="15105" width="5.7109375" style="63" customWidth="1"/>
    <col min="15106" max="15106" width="29" style="63" customWidth="1"/>
    <col min="15107" max="15107" width="30.28515625" style="63" customWidth="1"/>
    <col min="15108" max="15108" width="27.42578125" style="63" customWidth="1"/>
    <col min="15109" max="15109" width="16.7109375" style="63" customWidth="1"/>
    <col min="15110" max="15116" width="15.7109375" style="63" customWidth="1"/>
    <col min="15117" max="15117" width="20.28515625" style="63" customWidth="1"/>
    <col min="15118" max="15127" width="15.7109375" style="63" customWidth="1"/>
    <col min="15128" max="15360" width="9.140625" style="63"/>
    <col min="15361" max="15361" width="5.7109375" style="63" customWidth="1"/>
    <col min="15362" max="15362" width="29" style="63" customWidth="1"/>
    <col min="15363" max="15363" width="30.28515625" style="63" customWidth="1"/>
    <col min="15364" max="15364" width="27.42578125" style="63" customWidth="1"/>
    <col min="15365" max="15365" width="16.7109375" style="63" customWidth="1"/>
    <col min="15366" max="15372" width="15.7109375" style="63" customWidth="1"/>
    <col min="15373" max="15373" width="20.28515625" style="63" customWidth="1"/>
    <col min="15374" max="15383" width="15.7109375" style="63" customWidth="1"/>
    <col min="15384" max="15616" width="9.140625" style="63"/>
    <col min="15617" max="15617" width="5.7109375" style="63" customWidth="1"/>
    <col min="15618" max="15618" width="29" style="63" customWidth="1"/>
    <col min="15619" max="15619" width="30.28515625" style="63" customWidth="1"/>
    <col min="15620" max="15620" width="27.42578125" style="63" customWidth="1"/>
    <col min="15621" max="15621" width="16.7109375" style="63" customWidth="1"/>
    <col min="15622" max="15628" width="15.7109375" style="63" customWidth="1"/>
    <col min="15629" max="15629" width="20.28515625" style="63" customWidth="1"/>
    <col min="15630" max="15639" width="15.7109375" style="63" customWidth="1"/>
    <col min="15640" max="15872" width="9.140625" style="63"/>
    <col min="15873" max="15873" width="5.7109375" style="63" customWidth="1"/>
    <col min="15874" max="15874" width="29" style="63" customWidth="1"/>
    <col min="15875" max="15875" width="30.28515625" style="63" customWidth="1"/>
    <col min="15876" max="15876" width="27.42578125" style="63" customWidth="1"/>
    <col min="15877" max="15877" width="16.7109375" style="63" customWidth="1"/>
    <col min="15878" max="15884" width="15.7109375" style="63" customWidth="1"/>
    <col min="15885" max="15885" width="20.28515625" style="63" customWidth="1"/>
    <col min="15886" max="15895" width="15.7109375" style="63" customWidth="1"/>
    <col min="15896" max="16128" width="9.140625" style="63"/>
    <col min="16129" max="16129" width="5.7109375" style="63" customWidth="1"/>
    <col min="16130" max="16130" width="29" style="63" customWidth="1"/>
    <col min="16131" max="16131" width="30.28515625" style="63" customWidth="1"/>
    <col min="16132" max="16132" width="27.42578125" style="63" customWidth="1"/>
    <col min="16133" max="16133" width="16.7109375" style="63" customWidth="1"/>
    <col min="16134" max="16140" width="15.7109375" style="63" customWidth="1"/>
    <col min="16141" max="16141" width="20.28515625" style="63" customWidth="1"/>
    <col min="16142" max="16151" width="15.7109375" style="63" customWidth="1"/>
    <col min="16152" max="16384" width="9.140625" style="63"/>
  </cols>
  <sheetData>
    <row r="1" spans="1:27" ht="15.75" x14ac:dyDescent="0.25">
      <c r="A1" s="217" t="s">
        <v>1125</v>
      </c>
      <c r="B1" s="62"/>
      <c r="C1" s="95"/>
      <c r="D1" s="95"/>
      <c r="E1" s="95"/>
    </row>
    <row r="2" spans="1:27" x14ac:dyDescent="0.25">
      <c r="A2" s="91" t="s">
        <v>315</v>
      </c>
      <c r="B2" s="91"/>
    </row>
    <row r="3" spans="1:27" ht="15.75" x14ac:dyDescent="0.25">
      <c r="A3" s="426" t="s">
        <v>933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  <c r="T3" s="426"/>
      <c r="U3" s="426"/>
      <c r="V3" s="426"/>
      <c r="W3" s="426"/>
    </row>
    <row r="4" spans="1:27" ht="15.75" x14ac:dyDescent="0.25">
      <c r="A4" s="426" t="s">
        <v>934</v>
      </c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26"/>
      <c r="T4" s="426"/>
      <c r="U4" s="426"/>
      <c r="V4" s="426"/>
      <c r="W4" s="426"/>
    </row>
    <row r="5" spans="1:27" ht="15.75" x14ac:dyDescent="0.25">
      <c r="A5" s="160"/>
      <c r="B5" s="427"/>
      <c r="C5" s="160"/>
      <c r="D5" s="160"/>
      <c r="E5" s="160"/>
      <c r="F5" s="160"/>
      <c r="G5" s="160"/>
      <c r="H5" s="160"/>
      <c r="I5" s="160"/>
      <c r="J5" s="160"/>
      <c r="K5" s="427" t="str">
        <f>'1'!$E$5</f>
        <v>KABUPATEN</v>
      </c>
      <c r="L5" s="428" t="str">
        <f>'1'!$F$5</f>
        <v>BELITUNG TIMUR</v>
      </c>
      <c r="M5" s="160"/>
      <c r="N5" s="160"/>
      <c r="O5" s="160"/>
      <c r="P5" s="160"/>
      <c r="Q5" s="160"/>
      <c r="R5" s="426"/>
      <c r="S5" s="426"/>
      <c r="T5" s="426"/>
      <c r="U5" s="426"/>
      <c r="V5" s="426"/>
      <c r="W5" s="426"/>
    </row>
    <row r="6" spans="1:27" ht="15.75" x14ac:dyDescent="0.25">
      <c r="A6" s="160"/>
      <c r="B6" s="427"/>
      <c r="C6" s="427"/>
      <c r="D6" s="427"/>
      <c r="E6" s="160"/>
      <c r="F6" s="160"/>
      <c r="G6" s="160"/>
      <c r="H6" s="160"/>
      <c r="I6" s="160"/>
      <c r="J6" s="160"/>
      <c r="K6" s="427" t="str">
        <f>'1'!$E$6</f>
        <v>TAHUN</v>
      </c>
      <c r="L6" s="428">
        <f>'1'!$F$6</f>
        <v>2023</v>
      </c>
      <c r="M6" s="160"/>
      <c r="N6" s="160"/>
      <c r="O6" s="160"/>
      <c r="P6" s="160"/>
      <c r="Q6" s="160"/>
      <c r="R6" s="426"/>
      <c r="S6" s="426"/>
      <c r="T6" s="426"/>
      <c r="U6" s="426"/>
      <c r="V6" s="426"/>
      <c r="W6" s="426"/>
    </row>
    <row r="7" spans="1:27" ht="15.75" thickBot="1" x14ac:dyDescent="0.3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</row>
    <row r="8" spans="1:27" ht="49.9" customHeight="1" x14ac:dyDescent="0.25">
      <c r="A8" s="1164" t="s">
        <v>2</v>
      </c>
      <c r="B8" s="1164" t="s">
        <v>253</v>
      </c>
      <c r="C8" s="1164" t="s">
        <v>407</v>
      </c>
      <c r="D8" s="1179" t="s">
        <v>935</v>
      </c>
      <c r="E8" s="1234" t="s">
        <v>936</v>
      </c>
      <c r="F8" s="1180" t="s">
        <v>937</v>
      </c>
      <c r="G8" s="1182"/>
      <c r="H8" s="1180" t="s">
        <v>938</v>
      </c>
      <c r="I8" s="1182"/>
      <c r="J8" s="1215" t="s">
        <v>939</v>
      </c>
      <c r="K8" s="1217"/>
      <c r="L8" s="1180" t="s">
        <v>940</v>
      </c>
      <c r="M8" s="1182"/>
      <c r="N8" s="1215" t="s">
        <v>941</v>
      </c>
      <c r="O8" s="1217"/>
      <c r="P8" s="1180" t="s">
        <v>1126</v>
      </c>
      <c r="Q8" s="1182"/>
      <c r="R8" s="1180" t="s">
        <v>942</v>
      </c>
      <c r="S8" s="1182"/>
      <c r="T8" s="1180" t="s">
        <v>943</v>
      </c>
      <c r="U8" s="1182"/>
      <c r="V8" s="1180" t="s">
        <v>1127</v>
      </c>
      <c r="W8" s="1182"/>
    </row>
    <row r="9" spans="1:27" ht="15.75" x14ac:dyDescent="0.25">
      <c r="A9" s="1164"/>
      <c r="B9" s="1164"/>
      <c r="C9" s="1164"/>
      <c r="D9" s="1170"/>
      <c r="E9" s="1452"/>
      <c r="F9" s="581" t="s">
        <v>255</v>
      </c>
      <c r="G9" s="581" t="s">
        <v>27</v>
      </c>
      <c r="H9" s="581" t="s">
        <v>255</v>
      </c>
      <c r="I9" s="581" t="s">
        <v>27</v>
      </c>
      <c r="J9" s="581" t="s">
        <v>255</v>
      </c>
      <c r="K9" s="581" t="s">
        <v>27</v>
      </c>
      <c r="L9" s="581" t="s">
        <v>255</v>
      </c>
      <c r="M9" s="581" t="s">
        <v>27</v>
      </c>
      <c r="N9" s="581" t="s">
        <v>255</v>
      </c>
      <c r="O9" s="581" t="s">
        <v>27</v>
      </c>
      <c r="P9" s="581" t="s">
        <v>255</v>
      </c>
      <c r="Q9" s="581" t="s">
        <v>27</v>
      </c>
      <c r="R9" s="581" t="s">
        <v>255</v>
      </c>
      <c r="S9" s="581" t="s">
        <v>27</v>
      </c>
      <c r="T9" s="581" t="s">
        <v>255</v>
      </c>
      <c r="U9" s="581" t="s">
        <v>27</v>
      </c>
      <c r="V9" s="581" t="s">
        <v>255</v>
      </c>
      <c r="W9" s="581" t="s">
        <v>27</v>
      </c>
    </row>
    <row r="10" spans="1:27" s="747" customFormat="1" ht="12" x14ac:dyDescent="0.25">
      <c r="A10" s="745">
        <v>1</v>
      </c>
      <c r="B10" s="745">
        <v>2</v>
      </c>
      <c r="C10" s="745">
        <v>3</v>
      </c>
      <c r="D10" s="745">
        <v>4</v>
      </c>
      <c r="E10" s="745">
        <v>5</v>
      </c>
      <c r="F10" s="745">
        <v>6</v>
      </c>
      <c r="G10" s="745">
        <v>7</v>
      </c>
      <c r="H10" s="745">
        <v>8</v>
      </c>
      <c r="I10" s="745">
        <v>9</v>
      </c>
      <c r="J10" s="745">
        <v>10</v>
      </c>
      <c r="K10" s="745">
        <v>11</v>
      </c>
      <c r="L10" s="745">
        <v>12</v>
      </c>
      <c r="M10" s="745">
        <v>13</v>
      </c>
      <c r="N10" s="745">
        <v>14</v>
      </c>
      <c r="O10" s="745">
        <v>15</v>
      </c>
      <c r="P10" s="745">
        <v>16</v>
      </c>
      <c r="Q10" s="745">
        <v>17</v>
      </c>
      <c r="R10" s="745">
        <v>18</v>
      </c>
      <c r="S10" s="745">
        <v>19</v>
      </c>
      <c r="T10" s="745">
        <v>20</v>
      </c>
      <c r="U10" s="745">
        <v>21</v>
      </c>
      <c r="V10" s="745">
        <v>22</v>
      </c>
      <c r="W10" s="745">
        <v>23</v>
      </c>
      <c r="X10" s="754"/>
      <c r="Y10" s="754"/>
      <c r="Z10" s="754"/>
      <c r="AA10" s="754"/>
    </row>
    <row r="11" spans="1:27" x14ac:dyDescent="0.25">
      <c r="A11" s="725">
        <v>1</v>
      </c>
      <c r="B11" s="93" t="str">
        <f>'9'!B9</f>
        <v>Manggar</v>
      </c>
      <c r="C11" s="93" t="str">
        <f>'9'!C9</f>
        <v>Manggar</v>
      </c>
      <c r="D11" s="376" t="s">
        <v>1334</v>
      </c>
      <c r="E11" s="165">
        <v>5990</v>
      </c>
      <c r="F11" s="219">
        <v>1340</v>
      </c>
      <c r="G11" s="929">
        <f>IFERROR(F11/$E11*100,0)</f>
        <v>22.370617696160267</v>
      </c>
      <c r="H11" s="219">
        <v>1340</v>
      </c>
      <c r="I11" s="929">
        <f>IFERROR(H11/$E11*100,0)</f>
        <v>22.370617696160267</v>
      </c>
      <c r="J11" s="219">
        <v>2</v>
      </c>
      <c r="K11" s="929">
        <f>IFERROR(J11/$F11*100,0)</f>
        <v>0.1492537313432836</v>
      </c>
      <c r="L11" s="219">
        <v>0</v>
      </c>
      <c r="M11" s="929">
        <f>IFERROR(L11/$F11*100,0)</f>
        <v>0</v>
      </c>
      <c r="N11" s="219">
        <v>0</v>
      </c>
      <c r="O11" s="922">
        <f t="shared" ref="O11:O17" si="0">IFERROR(N11/$J11*100,"NULL")</f>
        <v>0</v>
      </c>
      <c r="P11" s="219">
        <v>2</v>
      </c>
      <c r="Q11" s="922">
        <f t="shared" ref="Q11:Q17" si="1">IFERROR(P11/($J11-$N11+$L11)*100,"NULL")</f>
        <v>100</v>
      </c>
      <c r="R11" s="219">
        <v>1</v>
      </c>
      <c r="S11" s="888">
        <f>IFERROR(R11/$H11*100,0)</f>
        <v>7.4626865671641798E-2</v>
      </c>
      <c r="T11" s="219">
        <v>0</v>
      </c>
      <c r="U11" s="888">
        <f>IFERROR(T11/$H11*100,0)</f>
        <v>0</v>
      </c>
      <c r="V11" s="219">
        <v>1</v>
      </c>
      <c r="W11" s="922">
        <f t="shared" ref="W11:W17" si="2">IFERROR(V11/($R11+$T11)*100,"NULL")</f>
        <v>100</v>
      </c>
    </row>
    <row r="12" spans="1:27" x14ac:dyDescent="0.25">
      <c r="A12" s="724">
        <v>2</v>
      </c>
      <c r="B12" s="93" t="str">
        <f>'9'!B10</f>
        <v>Damar</v>
      </c>
      <c r="C12" s="93" t="str">
        <f>'9'!C10</f>
        <v>Mengkubang</v>
      </c>
      <c r="D12" s="376" t="s">
        <v>1334</v>
      </c>
      <c r="E12" s="165">
        <v>2051</v>
      </c>
      <c r="F12" s="221">
        <v>712</v>
      </c>
      <c r="G12" s="888">
        <f t="shared" ref="G12:I19" si="3">IFERROR(F12/$E12*100,0)</f>
        <v>34.714773281326181</v>
      </c>
      <c r="H12" s="221">
        <v>712</v>
      </c>
      <c r="I12" s="888">
        <f t="shared" si="3"/>
        <v>34.714773281326181</v>
      </c>
      <c r="J12" s="221">
        <v>0</v>
      </c>
      <c r="K12" s="888">
        <f t="shared" ref="K12:M19" si="4">IFERROR(J12/$F12*100,0)</f>
        <v>0</v>
      </c>
      <c r="L12" s="221">
        <v>0</v>
      </c>
      <c r="M12" s="888">
        <f t="shared" si="4"/>
        <v>0</v>
      </c>
      <c r="N12" s="221">
        <v>0</v>
      </c>
      <c r="O12" s="922" t="str">
        <f t="shared" si="0"/>
        <v>NULL</v>
      </c>
      <c r="P12" s="221">
        <v>0</v>
      </c>
      <c r="Q12" s="922" t="str">
        <f t="shared" si="1"/>
        <v>NULL</v>
      </c>
      <c r="R12" s="221">
        <v>0</v>
      </c>
      <c r="S12" s="888">
        <f t="shared" ref="S12:S19" si="5">IFERROR(R12/$H12*100,0)</f>
        <v>0</v>
      </c>
      <c r="T12" s="221">
        <v>0</v>
      </c>
      <c r="U12" s="888">
        <f t="shared" ref="U12:U19" si="6">IFERROR(T12/$H12*100,0)</f>
        <v>0</v>
      </c>
      <c r="V12" s="221">
        <v>0</v>
      </c>
      <c r="W12" s="922" t="str">
        <f t="shared" si="2"/>
        <v>NULL</v>
      </c>
    </row>
    <row r="13" spans="1:27" x14ac:dyDescent="0.25">
      <c r="A13" s="724">
        <v>3</v>
      </c>
      <c r="B13" s="93" t="str">
        <f>'9'!B11</f>
        <v>Kelapa Kampit</v>
      </c>
      <c r="C13" s="93" t="str">
        <f>'9'!C11</f>
        <v>Kelapa Kampit</v>
      </c>
      <c r="D13" s="376" t="s">
        <v>1334</v>
      </c>
      <c r="E13" s="165">
        <v>2902</v>
      </c>
      <c r="F13" s="221">
        <v>177</v>
      </c>
      <c r="G13" s="888">
        <f t="shared" si="3"/>
        <v>6.0992419021364572</v>
      </c>
      <c r="H13" s="221">
        <v>177</v>
      </c>
      <c r="I13" s="888">
        <f t="shared" si="3"/>
        <v>6.0992419021364572</v>
      </c>
      <c r="J13" s="221">
        <v>1</v>
      </c>
      <c r="K13" s="888">
        <f t="shared" si="4"/>
        <v>0.56497175141242939</v>
      </c>
      <c r="L13" s="221">
        <v>0</v>
      </c>
      <c r="M13" s="888">
        <f t="shared" si="4"/>
        <v>0</v>
      </c>
      <c r="N13" s="221">
        <v>0</v>
      </c>
      <c r="O13" s="922">
        <f t="shared" si="0"/>
        <v>0</v>
      </c>
      <c r="P13" s="221">
        <v>1</v>
      </c>
      <c r="Q13" s="922">
        <f t="shared" si="1"/>
        <v>100</v>
      </c>
      <c r="R13" s="221">
        <v>0</v>
      </c>
      <c r="S13" s="888">
        <f t="shared" si="5"/>
        <v>0</v>
      </c>
      <c r="T13" s="221">
        <v>0</v>
      </c>
      <c r="U13" s="888">
        <f t="shared" si="6"/>
        <v>0</v>
      </c>
      <c r="V13" s="221">
        <v>0</v>
      </c>
      <c r="W13" s="922" t="str">
        <f t="shared" si="2"/>
        <v>NULL</v>
      </c>
    </row>
    <row r="14" spans="1:27" x14ac:dyDescent="0.25">
      <c r="A14" s="724">
        <v>4</v>
      </c>
      <c r="B14" s="93" t="str">
        <f>'9'!B12</f>
        <v>Gantung</v>
      </c>
      <c r="C14" s="93" t="str">
        <f>'9'!C12</f>
        <v>Gantung</v>
      </c>
      <c r="D14" s="376" t="s">
        <v>1334</v>
      </c>
      <c r="E14" s="165">
        <v>4486</v>
      </c>
      <c r="F14" s="221">
        <v>268</v>
      </c>
      <c r="G14" s="888">
        <f t="shared" si="3"/>
        <v>5.9741417744092731</v>
      </c>
      <c r="H14" s="221">
        <v>268</v>
      </c>
      <c r="I14" s="888">
        <f t="shared" si="3"/>
        <v>5.9741417744092731</v>
      </c>
      <c r="J14" s="221">
        <v>2</v>
      </c>
      <c r="K14" s="888">
        <f t="shared" si="4"/>
        <v>0.74626865671641784</v>
      </c>
      <c r="L14" s="221">
        <v>2</v>
      </c>
      <c r="M14" s="888">
        <f t="shared" si="4"/>
        <v>0.74626865671641784</v>
      </c>
      <c r="N14" s="221">
        <v>0</v>
      </c>
      <c r="O14" s="922">
        <f t="shared" si="0"/>
        <v>0</v>
      </c>
      <c r="P14" s="221">
        <v>4</v>
      </c>
      <c r="Q14" s="922">
        <f t="shared" si="1"/>
        <v>100</v>
      </c>
      <c r="R14" s="221">
        <v>2</v>
      </c>
      <c r="S14" s="888">
        <f t="shared" si="5"/>
        <v>0.74626865671641784</v>
      </c>
      <c r="T14" s="221">
        <v>1</v>
      </c>
      <c r="U14" s="888">
        <f t="shared" si="6"/>
        <v>0.37313432835820892</v>
      </c>
      <c r="V14" s="221">
        <v>3</v>
      </c>
      <c r="W14" s="922">
        <f t="shared" si="2"/>
        <v>100</v>
      </c>
    </row>
    <row r="15" spans="1:27" x14ac:dyDescent="0.25">
      <c r="A15" s="724">
        <v>5</v>
      </c>
      <c r="B15" s="93" t="str">
        <f>'9'!B13</f>
        <v>Simpang Renggiang</v>
      </c>
      <c r="C15" s="93" t="str">
        <f>'9'!C13</f>
        <v>Renggiang</v>
      </c>
      <c r="D15" s="376" t="s">
        <v>1334</v>
      </c>
      <c r="E15" s="165">
        <v>1173</v>
      </c>
      <c r="F15" s="221">
        <v>139</v>
      </c>
      <c r="G15" s="888">
        <f t="shared" si="3"/>
        <v>11.84995737425405</v>
      </c>
      <c r="H15" s="221">
        <v>139</v>
      </c>
      <c r="I15" s="888">
        <f t="shared" si="3"/>
        <v>11.84995737425405</v>
      </c>
      <c r="J15" s="221">
        <v>0</v>
      </c>
      <c r="K15" s="888">
        <f t="shared" si="4"/>
        <v>0</v>
      </c>
      <c r="L15" s="221">
        <v>0</v>
      </c>
      <c r="M15" s="888">
        <f t="shared" si="4"/>
        <v>0</v>
      </c>
      <c r="N15" s="221">
        <v>0</v>
      </c>
      <c r="O15" s="922" t="str">
        <f t="shared" si="0"/>
        <v>NULL</v>
      </c>
      <c r="P15" s="221">
        <v>0</v>
      </c>
      <c r="Q15" s="922" t="str">
        <f t="shared" si="1"/>
        <v>NULL</v>
      </c>
      <c r="R15" s="221">
        <v>0</v>
      </c>
      <c r="S15" s="888">
        <f t="shared" si="5"/>
        <v>0</v>
      </c>
      <c r="T15" s="221">
        <v>0</v>
      </c>
      <c r="U15" s="888">
        <f t="shared" si="6"/>
        <v>0</v>
      </c>
      <c r="V15" s="221">
        <v>0</v>
      </c>
      <c r="W15" s="922" t="str">
        <f t="shared" si="2"/>
        <v>NULL</v>
      </c>
    </row>
    <row r="16" spans="1:27" x14ac:dyDescent="0.25">
      <c r="A16" s="724">
        <v>6</v>
      </c>
      <c r="B16" s="93" t="str">
        <f>'9'!B14</f>
        <v>Simpang Pesak</v>
      </c>
      <c r="C16" s="93" t="str">
        <f>'9'!C14</f>
        <v>Simpang Pesak</v>
      </c>
      <c r="D16" s="376" t="s">
        <v>1334</v>
      </c>
      <c r="E16" s="165">
        <v>1288</v>
      </c>
      <c r="F16" s="221">
        <v>185</v>
      </c>
      <c r="G16" s="888">
        <f t="shared" si="3"/>
        <v>14.363354037267081</v>
      </c>
      <c r="H16" s="221">
        <v>185</v>
      </c>
      <c r="I16" s="888">
        <f t="shared" si="3"/>
        <v>14.363354037267081</v>
      </c>
      <c r="J16" s="221">
        <v>0</v>
      </c>
      <c r="K16" s="888">
        <f t="shared" si="4"/>
        <v>0</v>
      </c>
      <c r="L16" s="221">
        <v>0</v>
      </c>
      <c r="M16" s="888">
        <f t="shared" si="4"/>
        <v>0</v>
      </c>
      <c r="N16" s="221">
        <v>0</v>
      </c>
      <c r="O16" s="922" t="str">
        <f t="shared" si="0"/>
        <v>NULL</v>
      </c>
      <c r="P16" s="221">
        <v>0</v>
      </c>
      <c r="Q16" s="922" t="str">
        <f t="shared" si="1"/>
        <v>NULL</v>
      </c>
      <c r="R16" s="221">
        <v>0</v>
      </c>
      <c r="S16" s="888">
        <f t="shared" si="5"/>
        <v>0</v>
      </c>
      <c r="T16" s="221">
        <v>1</v>
      </c>
      <c r="U16" s="888">
        <f t="shared" si="6"/>
        <v>0.54054054054054057</v>
      </c>
      <c r="V16" s="221">
        <v>1</v>
      </c>
      <c r="W16" s="922">
        <f t="shared" si="2"/>
        <v>100</v>
      </c>
    </row>
    <row r="17" spans="1:23" x14ac:dyDescent="0.25">
      <c r="A17" s="724">
        <v>7</v>
      </c>
      <c r="B17" s="93" t="str">
        <f>'9'!B15</f>
        <v>Dendang</v>
      </c>
      <c r="C17" s="93" t="str">
        <f>'9'!C15</f>
        <v>Dendang</v>
      </c>
      <c r="D17" s="376" t="s">
        <v>1334</v>
      </c>
      <c r="E17" s="165">
        <v>1763</v>
      </c>
      <c r="F17" s="221">
        <v>106</v>
      </c>
      <c r="G17" s="888">
        <f t="shared" si="3"/>
        <v>6.012478729438457</v>
      </c>
      <c r="H17" s="221">
        <v>106</v>
      </c>
      <c r="I17" s="888">
        <f t="shared" si="3"/>
        <v>6.012478729438457</v>
      </c>
      <c r="J17" s="221">
        <v>0</v>
      </c>
      <c r="K17" s="888">
        <f t="shared" si="4"/>
        <v>0</v>
      </c>
      <c r="L17" s="221">
        <v>0</v>
      </c>
      <c r="M17" s="888">
        <f t="shared" si="4"/>
        <v>0</v>
      </c>
      <c r="N17" s="221">
        <v>0</v>
      </c>
      <c r="O17" s="922" t="str">
        <f t="shared" si="0"/>
        <v>NULL</v>
      </c>
      <c r="P17" s="221">
        <v>0</v>
      </c>
      <c r="Q17" s="922" t="str">
        <f t="shared" si="1"/>
        <v>NULL</v>
      </c>
      <c r="R17" s="221">
        <v>0</v>
      </c>
      <c r="S17" s="888">
        <f t="shared" si="5"/>
        <v>0</v>
      </c>
      <c r="T17" s="221">
        <v>0</v>
      </c>
      <c r="U17" s="888">
        <f t="shared" si="6"/>
        <v>0</v>
      </c>
      <c r="V17" s="221">
        <v>0</v>
      </c>
      <c r="W17" s="922" t="str">
        <f t="shared" si="2"/>
        <v>NULL</v>
      </c>
    </row>
    <row r="18" spans="1:23" x14ac:dyDescent="0.25">
      <c r="A18" s="395"/>
      <c r="B18" s="65"/>
      <c r="C18" s="65"/>
      <c r="D18" s="376"/>
      <c r="E18" s="165"/>
      <c r="F18" s="221"/>
      <c r="G18" s="888"/>
      <c r="H18" s="213"/>
      <c r="I18" s="888"/>
      <c r="J18" s="221"/>
      <c r="K18" s="888"/>
      <c r="L18" s="221"/>
      <c r="M18" s="888"/>
      <c r="N18" s="221"/>
      <c r="O18" s="922"/>
      <c r="P18" s="221"/>
      <c r="Q18" s="922"/>
      <c r="R18" s="221"/>
      <c r="S18" s="888"/>
      <c r="T18" s="221"/>
      <c r="U18" s="888"/>
      <c r="V18" s="221"/>
      <c r="W18" s="922"/>
    </row>
    <row r="19" spans="1:23" ht="16.5" thickBot="1" x14ac:dyDescent="0.3">
      <c r="A19" s="68" t="s">
        <v>476</v>
      </c>
      <c r="B19" s="68"/>
      <c r="C19" s="137"/>
      <c r="D19" s="1077">
        <f>COUNTIF(D11:D18,"v")</f>
        <v>7</v>
      </c>
      <c r="E19" s="975">
        <f>SUM(E11:E18)</f>
        <v>19653</v>
      </c>
      <c r="F19" s="975">
        <f>SUM(F11:F18)</f>
        <v>2927</v>
      </c>
      <c r="G19" s="966">
        <f t="shared" si="3"/>
        <v>14.893400498651605</v>
      </c>
      <c r="H19" s="975">
        <f>SUM(H11:H18)</f>
        <v>2927</v>
      </c>
      <c r="I19" s="966">
        <f t="shared" si="3"/>
        <v>14.893400498651605</v>
      </c>
      <c r="J19" s="975">
        <f>SUM(J11:J18)</f>
        <v>5</v>
      </c>
      <c r="K19" s="982">
        <f t="shared" si="4"/>
        <v>0.17082336863682954</v>
      </c>
      <c r="L19" s="975">
        <f>SUM(L11:L18)</f>
        <v>2</v>
      </c>
      <c r="M19" s="982">
        <f t="shared" si="4"/>
        <v>6.8329347454731806E-2</v>
      </c>
      <c r="N19" s="975">
        <f>SUM(N11:N18)</f>
        <v>0</v>
      </c>
      <c r="O19" s="987">
        <f>IFERROR(N19/$J19*100,"NULL")</f>
        <v>0</v>
      </c>
      <c r="P19" s="975">
        <f>SUM(P11:P18)</f>
        <v>7</v>
      </c>
      <c r="Q19" s="987">
        <f>IFERROR(P19/($J19-$N19+$L19)*100,"NULL")</f>
        <v>100</v>
      </c>
      <c r="R19" s="975">
        <f>SUM(R11:R18)</f>
        <v>3</v>
      </c>
      <c r="S19" s="982">
        <f t="shared" si="5"/>
        <v>0.10249402118209772</v>
      </c>
      <c r="T19" s="975">
        <f>SUM(T11:T18)</f>
        <v>2</v>
      </c>
      <c r="U19" s="982">
        <f t="shared" si="6"/>
        <v>6.8329347454731806E-2</v>
      </c>
      <c r="V19" s="975">
        <f>SUM(V11:V18)</f>
        <v>5</v>
      </c>
      <c r="W19" s="987">
        <f>IFERROR(V19/($R19+$T19)*100,"NULL")</f>
        <v>100</v>
      </c>
    </row>
    <row r="20" spans="1:23" x14ac:dyDescent="0.25">
      <c r="C20" s="62"/>
      <c r="D20" s="62"/>
      <c r="E20" s="62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</row>
    <row r="21" spans="1:23" x14ac:dyDescent="0.25">
      <c r="A21" s="544" t="s">
        <v>411</v>
      </c>
      <c r="B21" s="544"/>
      <c r="C21" s="544"/>
    </row>
    <row r="22" spans="1:23" x14ac:dyDescent="0.25">
      <c r="A22" s="544" t="s">
        <v>944</v>
      </c>
      <c r="B22" s="544"/>
      <c r="C22" s="544"/>
    </row>
    <row r="23" spans="1:23" x14ac:dyDescent="0.25">
      <c r="A23" s="544"/>
      <c r="B23" s="544" t="s">
        <v>945</v>
      </c>
      <c r="C23" s="544"/>
    </row>
  </sheetData>
  <mergeCells count="14">
    <mergeCell ref="T8:U8"/>
    <mergeCell ref="V8:W8"/>
    <mergeCell ref="H8:I8"/>
    <mergeCell ref="J8:K8"/>
    <mergeCell ref="L8:M8"/>
    <mergeCell ref="N8:O8"/>
    <mergeCell ref="P8:Q8"/>
    <mergeCell ref="R8:S8"/>
    <mergeCell ref="F8:G8"/>
    <mergeCell ref="A8:A9"/>
    <mergeCell ref="B8:B9"/>
    <mergeCell ref="C8:C9"/>
    <mergeCell ref="D8:D9"/>
    <mergeCell ref="E8:E9"/>
  </mergeCells>
  <printOptions horizontalCentered="1"/>
  <pageMargins left="0.47244094488188981" right="0.47244094488188981" top="0.74803149606299213" bottom="0.74803149606299213" header="0.31496062992125984" footer="0.31496062992125984"/>
  <pageSetup paperSize="9" scale="3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92D050"/>
    <pageSetUpPr fitToPage="1"/>
  </sheetPr>
  <dimension ref="A1:O27"/>
  <sheetViews>
    <sheetView zoomScale="77" workbookViewId="0">
      <selection activeCell="E12" sqref="E12"/>
    </sheetView>
  </sheetViews>
  <sheetFormatPr defaultColWidth="9.140625" defaultRowHeight="15" x14ac:dyDescent="0.25"/>
  <cols>
    <col min="1" max="1" width="5.7109375" style="63" customWidth="1"/>
    <col min="2" max="2" width="40.7109375" style="63" customWidth="1"/>
    <col min="3" max="5" width="30.7109375" style="63" customWidth="1"/>
    <col min="6" max="7" width="20.7109375" style="63" customWidth="1"/>
    <col min="8" max="256" width="9.140625" style="63"/>
    <col min="257" max="257" width="5.7109375" style="63" customWidth="1"/>
    <col min="258" max="258" width="40.7109375" style="63" customWidth="1"/>
    <col min="259" max="261" width="30.7109375" style="63" customWidth="1"/>
    <col min="262" max="263" width="20.7109375" style="63" customWidth="1"/>
    <col min="264" max="512" width="9.140625" style="63"/>
    <col min="513" max="513" width="5.7109375" style="63" customWidth="1"/>
    <col min="514" max="514" width="40.7109375" style="63" customWidth="1"/>
    <col min="515" max="517" width="30.7109375" style="63" customWidth="1"/>
    <col min="518" max="519" width="20.7109375" style="63" customWidth="1"/>
    <col min="520" max="768" width="9.140625" style="63"/>
    <col min="769" max="769" width="5.7109375" style="63" customWidth="1"/>
    <col min="770" max="770" width="40.7109375" style="63" customWidth="1"/>
    <col min="771" max="773" width="30.7109375" style="63" customWidth="1"/>
    <col min="774" max="775" width="20.7109375" style="63" customWidth="1"/>
    <col min="776" max="1024" width="9.140625" style="63"/>
    <col min="1025" max="1025" width="5.7109375" style="63" customWidth="1"/>
    <col min="1026" max="1026" width="40.7109375" style="63" customWidth="1"/>
    <col min="1027" max="1029" width="30.7109375" style="63" customWidth="1"/>
    <col min="1030" max="1031" width="20.7109375" style="63" customWidth="1"/>
    <col min="1032" max="1280" width="9.140625" style="63"/>
    <col min="1281" max="1281" width="5.7109375" style="63" customWidth="1"/>
    <col min="1282" max="1282" width="40.7109375" style="63" customWidth="1"/>
    <col min="1283" max="1285" width="30.7109375" style="63" customWidth="1"/>
    <col min="1286" max="1287" width="20.7109375" style="63" customWidth="1"/>
    <col min="1288" max="1536" width="9.140625" style="63"/>
    <col min="1537" max="1537" width="5.7109375" style="63" customWidth="1"/>
    <col min="1538" max="1538" width="40.7109375" style="63" customWidth="1"/>
    <col min="1539" max="1541" width="30.7109375" style="63" customWidth="1"/>
    <col min="1542" max="1543" width="20.7109375" style="63" customWidth="1"/>
    <col min="1544" max="1792" width="9.140625" style="63"/>
    <col min="1793" max="1793" width="5.7109375" style="63" customWidth="1"/>
    <col min="1794" max="1794" width="40.7109375" style="63" customWidth="1"/>
    <col min="1795" max="1797" width="30.7109375" style="63" customWidth="1"/>
    <col min="1798" max="1799" width="20.7109375" style="63" customWidth="1"/>
    <col min="1800" max="2048" width="9.140625" style="63"/>
    <col min="2049" max="2049" width="5.7109375" style="63" customWidth="1"/>
    <col min="2050" max="2050" width="40.7109375" style="63" customWidth="1"/>
    <col min="2051" max="2053" width="30.7109375" style="63" customWidth="1"/>
    <col min="2054" max="2055" width="20.7109375" style="63" customWidth="1"/>
    <col min="2056" max="2304" width="9.140625" style="63"/>
    <col min="2305" max="2305" width="5.7109375" style="63" customWidth="1"/>
    <col min="2306" max="2306" width="40.7109375" style="63" customWidth="1"/>
    <col min="2307" max="2309" width="30.7109375" style="63" customWidth="1"/>
    <col min="2310" max="2311" width="20.7109375" style="63" customWidth="1"/>
    <col min="2312" max="2560" width="9.140625" style="63"/>
    <col min="2561" max="2561" width="5.7109375" style="63" customWidth="1"/>
    <col min="2562" max="2562" width="40.7109375" style="63" customWidth="1"/>
    <col min="2563" max="2565" width="30.7109375" style="63" customWidth="1"/>
    <col min="2566" max="2567" width="20.7109375" style="63" customWidth="1"/>
    <col min="2568" max="2816" width="9.140625" style="63"/>
    <col min="2817" max="2817" width="5.7109375" style="63" customWidth="1"/>
    <col min="2818" max="2818" width="40.7109375" style="63" customWidth="1"/>
    <col min="2819" max="2821" width="30.7109375" style="63" customWidth="1"/>
    <col min="2822" max="2823" width="20.7109375" style="63" customWidth="1"/>
    <col min="2824" max="3072" width="9.140625" style="63"/>
    <col min="3073" max="3073" width="5.7109375" style="63" customWidth="1"/>
    <col min="3074" max="3074" width="40.7109375" style="63" customWidth="1"/>
    <col min="3075" max="3077" width="30.7109375" style="63" customWidth="1"/>
    <col min="3078" max="3079" width="20.7109375" style="63" customWidth="1"/>
    <col min="3080" max="3328" width="9.140625" style="63"/>
    <col min="3329" max="3329" width="5.7109375" style="63" customWidth="1"/>
    <col min="3330" max="3330" width="40.7109375" style="63" customWidth="1"/>
    <col min="3331" max="3333" width="30.7109375" style="63" customWidth="1"/>
    <col min="3334" max="3335" width="20.7109375" style="63" customWidth="1"/>
    <col min="3336" max="3584" width="9.140625" style="63"/>
    <col min="3585" max="3585" width="5.7109375" style="63" customWidth="1"/>
    <col min="3586" max="3586" width="40.7109375" style="63" customWidth="1"/>
    <col min="3587" max="3589" width="30.7109375" style="63" customWidth="1"/>
    <col min="3590" max="3591" width="20.7109375" style="63" customWidth="1"/>
    <col min="3592" max="3840" width="9.140625" style="63"/>
    <col min="3841" max="3841" width="5.7109375" style="63" customWidth="1"/>
    <col min="3842" max="3842" width="40.7109375" style="63" customWidth="1"/>
    <col min="3843" max="3845" width="30.7109375" style="63" customWidth="1"/>
    <col min="3846" max="3847" width="20.7109375" style="63" customWidth="1"/>
    <col min="3848" max="4096" width="9.140625" style="63"/>
    <col min="4097" max="4097" width="5.7109375" style="63" customWidth="1"/>
    <col min="4098" max="4098" width="40.7109375" style="63" customWidth="1"/>
    <col min="4099" max="4101" width="30.7109375" style="63" customWidth="1"/>
    <col min="4102" max="4103" width="20.7109375" style="63" customWidth="1"/>
    <col min="4104" max="4352" width="9.140625" style="63"/>
    <col min="4353" max="4353" width="5.7109375" style="63" customWidth="1"/>
    <col min="4354" max="4354" width="40.7109375" style="63" customWidth="1"/>
    <col min="4355" max="4357" width="30.7109375" style="63" customWidth="1"/>
    <col min="4358" max="4359" width="20.7109375" style="63" customWidth="1"/>
    <col min="4360" max="4608" width="9.140625" style="63"/>
    <col min="4609" max="4609" width="5.7109375" style="63" customWidth="1"/>
    <col min="4610" max="4610" width="40.7109375" style="63" customWidth="1"/>
    <col min="4611" max="4613" width="30.7109375" style="63" customWidth="1"/>
    <col min="4614" max="4615" width="20.7109375" style="63" customWidth="1"/>
    <col min="4616" max="4864" width="9.140625" style="63"/>
    <col min="4865" max="4865" width="5.7109375" style="63" customWidth="1"/>
    <col min="4866" max="4866" width="40.7109375" style="63" customWidth="1"/>
    <col min="4867" max="4869" width="30.7109375" style="63" customWidth="1"/>
    <col min="4870" max="4871" width="20.7109375" style="63" customWidth="1"/>
    <col min="4872" max="5120" width="9.140625" style="63"/>
    <col min="5121" max="5121" width="5.7109375" style="63" customWidth="1"/>
    <col min="5122" max="5122" width="40.7109375" style="63" customWidth="1"/>
    <col min="5123" max="5125" width="30.7109375" style="63" customWidth="1"/>
    <col min="5126" max="5127" width="20.7109375" style="63" customWidth="1"/>
    <col min="5128" max="5376" width="9.140625" style="63"/>
    <col min="5377" max="5377" width="5.7109375" style="63" customWidth="1"/>
    <col min="5378" max="5378" width="40.7109375" style="63" customWidth="1"/>
    <col min="5379" max="5381" width="30.7109375" style="63" customWidth="1"/>
    <col min="5382" max="5383" width="20.7109375" style="63" customWidth="1"/>
    <col min="5384" max="5632" width="9.140625" style="63"/>
    <col min="5633" max="5633" width="5.7109375" style="63" customWidth="1"/>
    <col min="5634" max="5634" width="40.7109375" style="63" customWidth="1"/>
    <col min="5635" max="5637" width="30.7109375" style="63" customWidth="1"/>
    <col min="5638" max="5639" width="20.7109375" style="63" customWidth="1"/>
    <col min="5640" max="5888" width="9.140625" style="63"/>
    <col min="5889" max="5889" width="5.7109375" style="63" customWidth="1"/>
    <col min="5890" max="5890" width="40.7109375" style="63" customWidth="1"/>
    <col min="5891" max="5893" width="30.7109375" style="63" customWidth="1"/>
    <col min="5894" max="5895" width="20.7109375" style="63" customWidth="1"/>
    <col min="5896" max="6144" width="9.140625" style="63"/>
    <col min="6145" max="6145" width="5.7109375" style="63" customWidth="1"/>
    <col min="6146" max="6146" width="40.7109375" style="63" customWidth="1"/>
    <col min="6147" max="6149" width="30.7109375" style="63" customWidth="1"/>
    <col min="6150" max="6151" width="20.7109375" style="63" customWidth="1"/>
    <col min="6152" max="6400" width="9.140625" style="63"/>
    <col min="6401" max="6401" width="5.7109375" style="63" customWidth="1"/>
    <col min="6402" max="6402" width="40.7109375" style="63" customWidth="1"/>
    <col min="6403" max="6405" width="30.7109375" style="63" customWidth="1"/>
    <col min="6406" max="6407" width="20.7109375" style="63" customWidth="1"/>
    <col min="6408" max="6656" width="9.140625" style="63"/>
    <col min="6657" max="6657" width="5.7109375" style="63" customWidth="1"/>
    <col min="6658" max="6658" width="40.7109375" style="63" customWidth="1"/>
    <col min="6659" max="6661" width="30.7109375" style="63" customWidth="1"/>
    <col min="6662" max="6663" width="20.7109375" style="63" customWidth="1"/>
    <col min="6664" max="6912" width="9.140625" style="63"/>
    <col min="6913" max="6913" width="5.7109375" style="63" customWidth="1"/>
    <col min="6914" max="6914" width="40.7109375" style="63" customWidth="1"/>
    <col min="6915" max="6917" width="30.7109375" style="63" customWidth="1"/>
    <col min="6918" max="6919" width="20.7109375" style="63" customWidth="1"/>
    <col min="6920" max="7168" width="9.140625" style="63"/>
    <col min="7169" max="7169" width="5.7109375" style="63" customWidth="1"/>
    <col min="7170" max="7170" width="40.7109375" style="63" customWidth="1"/>
    <col min="7171" max="7173" width="30.7109375" style="63" customWidth="1"/>
    <col min="7174" max="7175" width="20.7109375" style="63" customWidth="1"/>
    <col min="7176" max="7424" width="9.140625" style="63"/>
    <col min="7425" max="7425" width="5.7109375" style="63" customWidth="1"/>
    <col min="7426" max="7426" width="40.7109375" style="63" customWidth="1"/>
    <col min="7427" max="7429" width="30.7109375" style="63" customWidth="1"/>
    <col min="7430" max="7431" width="20.7109375" style="63" customWidth="1"/>
    <col min="7432" max="7680" width="9.140625" style="63"/>
    <col min="7681" max="7681" width="5.7109375" style="63" customWidth="1"/>
    <col min="7682" max="7682" width="40.7109375" style="63" customWidth="1"/>
    <col min="7683" max="7685" width="30.7109375" style="63" customWidth="1"/>
    <col min="7686" max="7687" width="20.7109375" style="63" customWidth="1"/>
    <col min="7688" max="7936" width="9.140625" style="63"/>
    <col min="7937" max="7937" width="5.7109375" style="63" customWidth="1"/>
    <col min="7938" max="7938" width="40.7109375" style="63" customWidth="1"/>
    <col min="7939" max="7941" width="30.7109375" style="63" customWidth="1"/>
    <col min="7942" max="7943" width="20.7109375" style="63" customWidth="1"/>
    <col min="7944" max="8192" width="9.140625" style="63"/>
    <col min="8193" max="8193" width="5.7109375" style="63" customWidth="1"/>
    <col min="8194" max="8194" width="40.7109375" style="63" customWidth="1"/>
    <col min="8195" max="8197" width="30.7109375" style="63" customWidth="1"/>
    <col min="8198" max="8199" width="20.7109375" style="63" customWidth="1"/>
    <col min="8200" max="8448" width="9.140625" style="63"/>
    <col min="8449" max="8449" width="5.7109375" style="63" customWidth="1"/>
    <col min="8450" max="8450" width="40.7109375" style="63" customWidth="1"/>
    <col min="8451" max="8453" width="30.7109375" style="63" customWidth="1"/>
    <col min="8454" max="8455" width="20.7109375" style="63" customWidth="1"/>
    <col min="8456" max="8704" width="9.140625" style="63"/>
    <col min="8705" max="8705" width="5.7109375" style="63" customWidth="1"/>
    <col min="8706" max="8706" width="40.7109375" style="63" customWidth="1"/>
    <col min="8707" max="8709" width="30.7109375" style="63" customWidth="1"/>
    <col min="8710" max="8711" width="20.7109375" style="63" customWidth="1"/>
    <col min="8712" max="8960" width="9.140625" style="63"/>
    <col min="8961" max="8961" width="5.7109375" style="63" customWidth="1"/>
    <col min="8962" max="8962" width="40.7109375" style="63" customWidth="1"/>
    <col min="8963" max="8965" width="30.7109375" style="63" customWidth="1"/>
    <col min="8966" max="8967" width="20.7109375" style="63" customWidth="1"/>
    <col min="8968" max="9216" width="9.140625" style="63"/>
    <col min="9217" max="9217" width="5.7109375" style="63" customWidth="1"/>
    <col min="9218" max="9218" width="40.7109375" style="63" customWidth="1"/>
    <col min="9219" max="9221" width="30.7109375" style="63" customWidth="1"/>
    <col min="9222" max="9223" width="20.7109375" style="63" customWidth="1"/>
    <col min="9224" max="9472" width="9.140625" style="63"/>
    <col min="9473" max="9473" width="5.7109375" style="63" customWidth="1"/>
    <col min="9474" max="9474" width="40.7109375" style="63" customWidth="1"/>
    <col min="9475" max="9477" width="30.7109375" style="63" customWidth="1"/>
    <col min="9478" max="9479" width="20.7109375" style="63" customWidth="1"/>
    <col min="9480" max="9728" width="9.140625" style="63"/>
    <col min="9729" max="9729" width="5.7109375" style="63" customWidth="1"/>
    <col min="9730" max="9730" width="40.7109375" style="63" customWidth="1"/>
    <col min="9731" max="9733" width="30.7109375" style="63" customWidth="1"/>
    <col min="9734" max="9735" width="20.7109375" style="63" customWidth="1"/>
    <col min="9736" max="9984" width="9.140625" style="63"/>
    <col min="9985" max="9985" width="5.7109375" style="63" customWidth="1"/>
    <col min="9986" max="9986" width="40.7109375" style="63" customWidth="1"/>
    <col min="9987" max="9989" width="30.7109375" style="63" customWidth="1"/>
    <col min="9990" max="9991" width="20.7109375" style="63" customWidth="1"/>
    <col min="9992" max="10240" width="9.140625" style="63"/>
    <col min="10241" max="10241" width="5.7109375" style="63" customWidth="1"/>
    <col min="10242" max="10242" width="40.7109375" style="63" customWidth="1"/>
    <col min="10243" max="10245" width="30.7109375" style="63" customWidth="1"/>
    <col min="10246" max="10247" width="20.7109375" style="63" customWidth="1"/>
    <col min="10248" max="10496" width="9.140625" style="63"/>
    <col min="10497" max="10497" width="5.7109375" style="63" customWidth="1"/>
    <col min="10498" max="10498" width="40.7109375" style="63" customWidth="1"/>
    <col min="10499" max="10501" width="30.7109375" style="63" customWidth="1"/>
    <col min="10502" max="10503" width="20.7109375" style="63" customWidth="1"/>
    <col min="10504" max="10752" width="9.140625" style="63"/>
    <col min="10753" max="10753" width="5.7109375" style="63" customWidth="1"/>
    <col min="10754" max="10754" width="40.7109375" style="63" customWidth="1"/>
    <col min="10755" max="10757" width="30.7109375" style="63" customWidth="1"/>
    <col min="10758" max="10759" width="20.7109375" style="63" customWidth="1"/>
    <col min="10760" max="11008" width="9.140625" style="63"/>
    <col min="11009" max="11009" width="5.7109375" style="63" customWidth="1"/>
    <col min="11010" max="11010" width="40.7109375" style="63" customWidth="1"/>
    <col min="11011" max="11013" width="30.7109375" style="63" customWidth="1"/>
    <col min="11014" max="11015" width="20.7109375" style="63" customWidth="1"/>
    <col min="11016" max="11264" width="9.140625" style="63"/>
    <col min="11265" max="11265" width="5.7109375" style="63" customWidth="1"/>
    <col min="11266" max="11266" width="40.7109375" style="63" customWidth="1"/>
    <col min="11267" max="11269" width="30.7109375" style="63" customWidth="1"/>
    <col min="11270" max="11271" width="20.7109375" style="63" customWidth="1"/>
    <col min="11272" max="11520" width="9.140625" style="63"/>
    <col min="11521" max="11521" width="5.7109375" style="63" customWidth="1"/>
    <col min="11522" max="11522" width="40.7109375" style="63" customWidth="1"/>
    <col min="11523" max="11525" width="30.7109375" style="63" customWidth="1"/>
    <col min="11526" max="11527" width="20.7109375" style="63" customWidth="1"/>
    <col min="11528" max="11776" width="9.140625" style="63"/>
    <col min="11777" max="11777" width="5.7109375" style="63" customWidth="1"/>
    <col min="11778" max="11778" width="40.7109375" style="63" customWidth="1"/>
    <col min="11779" max="11781" width="30.7109375" style="63" customWidth="1"/>
    <col min="11782" max="11783" width="20.7109375" style="63" customWidth="1"/>
    <col min="11784" max="12032" width="9.140625" style="63"/>
    <col min="12033" max="12033" width="5.7109375" style="63" customWidth="1"/>
    <col min="12034" max="12034" width="40.7109375" style="63" customWidth="1"/>
    <col min="12035" max="12037" width="30.7109375" style="63" customWidth="1"/>
    <col min="12038" max="12039" width="20.7109375" style="63" customWidth="1"/>
    <col min="12040" max="12288" width="9.140625" style="63"/>
    <col min="12289" max="12289" width="5.7109375" style="63" customWidth="1"/>
    <col min="12290" max="12290" width="40.7109375" style="63" customWidth="1"/>
    <col min="12291" max="12293" width="30.7109375" style="63" customWidth="1"/>
    <col min="12294" max="12295" width="20.7109375" style="63" customWidth="1"/>
    <col min="12296" max="12544" width="9.140625" style="63"/>
    <col min="12545" max="12545" width="5.7109375" style="63" customWidth="1"/>
    <col min="12546" max="12546" width="40.7109375" style="63" customWidth="1"/>
    <col min="12547" max="12549" width="30.7109375" style="63" customWidth="1"/>
    <col min="12550" max="12551" width="20.7109375" style="63" customWidth="1"/>
    <col min="12552" max="12800" width="9.140625" style="63"/>
    <col min="12801" max="12801" width="5.7109375" style="63" customWidth="1"/>
    <col min="12802" max="12802" width="40.7109375" style="63" customWidth="1"/>
    <col min="12803" max="12805" width="30.7109375" style="63" customWidth="1"/>
    <col min="12806" max="12807" width="20.7109375" style="63" customWidth="1"/>
    <col min="12808" max="13056" width="9.140625" style="63"/>
    <col min="13057" max="13057" width="5.7109375" style="63" customWidth="1"/>
    <col min="13058" max="13058" width="40.7109375" style="63" customWidth="1"/>
    <col min="13059" max="13061" width="30.7109375" style="63" customWidth="1"/>
    <col min="13062" max="13063" width="20.7109375" style="63" customWidth="1"/>
    <col min="13064" max="13312" width="9.140625" style="63"/>
    <col min="13313" max="13313" width="5.7109375" style="63" customWidth="1"/>
    <col min="13314" max="13314" width="40.7109375" style="63" customWidth="1"/>
    <col min="13315" max="13317" width="30.7109375" style="63" customWidth="1"/>
    <col min="13318" max="13319" width="20.7109375" style="63" customWidth="1"/>
    <col min="13320" max="13568" width="9.140625" style="63"/>
    <col min="13569" max="13569" width="5.7109375" style="63" customWidth="1"/>
    <col min="13570" max="13570" width="40.7109375" style="63" customWidth="1"/>
    <col min="13571" max="13573" width="30.7109375" style="63" customWidth="1"/>
    <col min="13574" max="13575" width="20.7109375" style="63" customWidth="1"/>
    <col min="13576" max="13824" width="9.140625" style="63"/>
    <col min="13825" max="13825" width="5.7109375" style="63" customWidth="1"/>
    <col min="13826" max="13826" width="40.7109375" style="63" customWidth="1"/>
    <col min="13827" max="13829" width="30.7109375" style="63" customWidth="1"/>
    <col min="13830" max="13831" width="20.7109375" style="63" customWidth="1"/>
    <col min="13832" max="14080" width="9.140625" style="63"/>
    <col min="14081" max="14081" width="5.7109375" style="63" customWidth="1"/>
    <col min="14082" max="14082" width="40.7109375" style="63" customWidth="1"/>
    <col min="14083" max="14085" width="30.7109375" style="63" customWidth="1"/>
    <col min="14086" max="14087" width="20.7109375" style="63" customWidth="1"/>
    <col min="14088" max="14336" width="9.140625" style="63"/>
    <col min="14337" max="14337" width="5.7109375" style="63" customWidth="1"/>
    <col min="14338" max="14338" width="40.7109375" style="63" customWidth="1"/>
    <col min="14339" max="14341" width="30.7109375" style="63" customWidth="1"/>
    <col min="14342" max="14343" width="20.7109375" style="63" customWidth="1"/>
    <col min="14344" max="14592" width="9.140625" style="63"/>
    <col min="14593" max="14593" width="5.7109375" style="63" customWidth="1"/>
    <col min="14594" max="14594" width="40.7109375" style="63" customWidth="1"/>
    <col min="14595" max="14597" width="30.7109375" style="63" customWidth="1"/>
    <col min="14598" max="14599" width="20.7109375" style="63" customWidth="1"/>
    <col min="14600" max="14848" width="9.140625" style="63"/>
    <col min="14849" max="14849" width="5.7109375" style="63" customWidth="1"/>
    <col min="14850" max="14850" width="40.7109375" style="63" customWidth="1"/>
    <col min="14851" max="14853" width="30.7109375" style="63" customWidth="1"/>
    <col min="14854" max="14855" width="20.7109375" style="63" customWidth="1"/>
    <col min="14856" max="15104" width="9.140625" style="63"/>
    <col min="15105" max="15105" width="5.7109375" style="63" customWidth="1"/>
    <col min="15106" max="15106" width="40.7109375" style="63" customWidth="1"/>
    <col min="15107" max="15109" width="30.7109375" style="63" customWidth="1"/>
    <col min="15110" max="15111" width="20.7109375" style="63" customWidth="1"/>
    <col min="15112" max="15360" width="9.140625" style="63"/>
    <col min="15361" max="15361" width="5.7109375" style="63" customWidth="1"/>
    <col min="15362" max="15362" width="40.7109375" style="63" customWidth="1"/>
    <col min="15363" max="15365" width="30.7109375" style="63" customWidth="1"/>
    <col min="15366" max="15367" width="20.7109375" style="63" customWidth="1"/>
    <col min="15368" max="15616" width="9.140625" style="63"/>
    <col min="15617" max="15617" width="5.7109375" style="63" customWidth="1"/>
    <col min="15618" max="15618" width="40.7109375" style="63" customWidth="1"/>
    <col min="15619" max="15621" width="30.7109375" style="63" customWidth="1"/>
    <col min="15622" max="15623" width="20.7109375" style="63" customWidth="1"/>
    <col min="15624" max="15872" width="9.140625" style="63"/>
    <col min="15873" max="15873" width="5.7109375" style="63" customWidth="1"/>
    <col min="15874" max="15874" width="40.7109375" style="63" customWidth="1"/>
    <col min="15875" max="15877" width="30.7109375" style="63" customWidth="1"/>
    <col min="15878" max="15879" width="20.7109375" style="63" customWidth="1"/>
    <col min="15880" max="16128" width="9.140625" style="63"/>
    <col min="16129" max="16129" width="5.7109375" style="63" customWidth="1"/>
    <col min="16130" max="16130" width="40.7109375" style="63" customWidth="1"/>
    <col min="16131" max="16133" width="30.7109375" style="63" customWidth="1"/>
    <col min="16134" max="16135" width="20.7109375" style="63" customWidth="1"/>
    <col min="16136" max="16384" width="9.140625" style="63"/>
  </cols>
  <sheetData>
    <row r="1" spans="1:15" ht="15.75" x14ac:dyDescent="0.2">
      <c r="A1" s="262" t="s">
        <v>388</v>
      </c>
      <c r="B1" s="108"/>
      <c r="C1" s="108"/>
      <c r="D1" s="108"/>
      <c r="E1" s="108"/>
      <c r="F1" s="393"/>
      <c r="G1" s="393"/>
      <c r="H1" s="393"/>
      <c r="I1" s="393"/>
      <c r="J1" s="393"/>
      <c r="K1" s="393"/>
      <c r="L1" s="393"/>
      <c r="M1" s="393"/>
      <c r="N1" s="393"/>
      <c r="O1" s="393"/>
    </row>
    <row r="2" spans="1:15" x14ac:dyDescent="0.2">
      <c r="A2" s="108"/>
      <c r="B2" s="108"/>
      <c r="C2" s="108"/>
      <c r="D2" s="108"/>
      <c r="E2" s="108"/>
      <c r="F2" s="393"/>
      <c r="G2" s="393"/>
      <c r="H2" s="393"/>
      <c r="I2" s="393"/>
      <c r="J2" s="393"/>
      <c r="K2" s="393"/>
      <c r="L2" s="393"/>
      <c r="M2" s="393"/>
      <c r="N2" s="393"/>
      <c r="O2" s="393"/>
    </row>
    <row r="3" spans="1:15" ht="15.75" x14ac:dyDescent="0.2">
      <c r="A3" s="1194" t="s">
        <v>389</v>
      </c>
      <c r="B3" s="1194"/>
      <c r="C3" s="1194"/>
      <c r="D3" s="1194"/>
      <c r="E3" s="1194"/>
      <c r="F3" s="393"/>
      <c r="G3" s="393"/>
      <c r="H3" s="393"/>
      <c r="I3" s="393"/>
      <c r="J3" s="393"/>
      <c r="K3" s="393"/>
      <c r="L3" s="393"/>
      <c r="M3" s="393"/>
      <c r="N3" s="393"/>
      <c r="O3" s="393"/>
    </row>
    <row r="4" spans="1:15" ht="15.75" x14ac:dyDescent="0.2">
      <c r="A4" s="160"/>
      <c r="B4" s="264"/>
      <c r="C4" s="427" t="str">
        <f>'1'!E5</f>
        <v>KABUPATEN</v>
      </c>
      <c r="D4" s="428" t="str">
        <f>'1'!F5</f>
        <v>BELITUNG TIMUR</v>
      </c>
      <c r="E4" s="422"/>
      <c r="F4" s="393"/>
      <c r="G4" s="393"/>
      <c r="H4" s="393"/>
      <c r="I4" s="393"/>
      <c r="J4" s="393"/>
      <c r="K4" s="393"/>
      <c r="L4" s="393"/>
      <c r="M4" s="393"/>
      <c r="N4" s="393"/>
      <c r="O4" s="393"/>
    </row>
    <row r="5" spans="1:15" ht="15.75" x14ac:dyDescent="0.2">
      <c r="A5" s="160"/>
      <c r="B5" s="264"/>
      <c r="C5" s="427" t="str">
        <f>'1'!E6</f>
        <v>TAHUN</v>
      </c>
      <c r="D5" s="428">
        <f>'1'!F6</f>
        <v>2023</v>
      </c>
      <c r="E5" s="422"/>
      <c r="F5" s="393"/>
      <c r="G5" s="393"/>
      <c r="H5" s="393"/>
      <c r="I5" s="393"/>
      <c r="J5" s="393"/>
      <c r="K5" s="393"/>
      <c r="L5" s="393"/>
      <c r="M5" s="393"/>
      <c r="N5" s="393"/>
      <c r="O5" s="393"/>
    </row>
    <row r="6" spans="1:15" ht="15.75" thickBot="1" x14ac:dyDescent="0.3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</row>
    <row r="7" spans="1:15" ht="29.25" customHeight="1" x14ac:dyDescent="0.25">
      <c r="A7" s="1195" t="s">
        <v>2</v>
      </c>
      <c r="B7" s="1197" t="s">
        <v>327</v>
      </c>
      <c r="C7" s="1199" t="s">
        <v>255</v>
      </c>
      <c r="D7" s="1203" t="s">
        <v>1219</v>
      </c>
      <c r="E7" s="1204"/>
      <c r="F7" s="109"/>
      <c r="G7" s="109"/>
      <c r="H7" s="109"/>
      <c r="I7" s="109"/>
      <c r="J7" s="109"/>
      <c r="K7" s="109"/>
      <c r="L7" s="109"/>
      <c r="M7" s="109"/>
      <c r="N7" s="109"/>
      <c r="O7" s="109"/>
    </row>
    <row r="8" spans="1:15" ht="18.75" customHeight="1" x14ac:dyDescent="0.25">
      <c r="A8" s="1196"/>
      <c r="B8" s="1198"/>
      <c r="C8" s="1200"/>
      <c r="D8" s="647" t="s">
        <v>255</v>
      </c>
      <c r="E8" s="647" t="s">
        <v>27</v>
      </c>
      <c r="F8" s="109"/>
      <c r="G8" s="109"/>
      <c r="H8" s="109"/>
      <c r="I8" s="109"/>
      <c r="J8" s="109"/>
      <c r="K8" s="109"/>
      <c r="L8" s="109"/>
      <c r="M8" s="109"/>
      <c r="N8" s="109"/>
      <c r="O8" s="109"/>
    </row>
    <row r="9" spans="1:15" s="747" customFormat="1" ht="15" customHeight="1" x14ac:dyDescent="0.25">
      <c r="A9" s="644">
        <v>1</v>
      </c>
      <c r="B9" s="644">
        <v>2</v>
      </c>
      <c r="C9" s="751">
        <v>3</v>
      </c>
      <c r="D9" s="644">
        <v>4</v>
      </c>
      <c r="E9" s="644">
        <v>5</v>
      </c>
      <c r="F9" s="752"/>
      <c r="G9" s="752"/>
      <c r="H9" s="752"/>
      <c r="I9" s="752"/>
      <c r="J9" s="752"/>
      <c r="K9" s="752"/>
      <c r="L9" s="752"/>
      <c r="M9" s="752"/>
      <c r="N9" s="752"/>
      <c r="O9" s="752"/>
    </row>
    <row r="10" spans="1:15" ht="39.75" customHeight="1" x14ac:dyDescent="0.25">
      <c r="A10" s="110">
        <v>1</v>
      </c>
      <c r="B10" s="110" t="s">
        <v>328</v>
      </c>
      <c r="C10" s="111">
        <f>'4'!J11</f>
        <v>1</v>
      </c>
      <c r="D10" s="111">
        <v>1</v>
      </c>
      <c r="E10" s="869">
        <f>IFERROR(D10/C10*100,"NULL")</f>
        <v>100</v>
      </c>
      <c r="F10" s="109"/>
      <c r="G10" s="109"/>
      <c r="H10" s="109"/>
      <c r="I10" s="109"/>
      <c r="J10" s="109"/>
      <c r="K10" s="109"/>
      <c r="L10" s="109"/>
      <c r="M10" s="109"/>
      <c r="N10" s="109"/>
      <c r="O10" s="109"/>
    </row>
    <row r="11" spans="1:15" ht="39.75" customHeight="1" x14ac:dyDescent="0.25">
      <c r="A11" s="110">
        <v>2</v>
      </c>
      <c r="B11" s="110" t="s">
        <v>390</v>
      </c>
      <c r="C11" s="111">
        <f>'4'!J12</f>
        <v>0</v>
      </c>
      <c r="D11" s="111"/>
      <c r="E11" s="1018" t="str">
        <f>IFERROR(D11/C11*100,"NULL")</f>
        <v>NULL</v>
      </c>
      <c r="F11" s="109"/>
      <c r="G11" s="109"/>
      <c r="H11" s="109"/>
      <c r="I11" s="109"/>
      <c r="J11" s="109"/>
      <c r="K11" s="109"/>
      <c r="L11" s="109"/>
      <c r="M11" s="109"/>
      <c r="N11" s="109"/>
      <c r="O11" s="109"/>
    </row>
    <row r="12" spans="1:15" ht="27.4" customHeight="1" x14ac:dyDescent="0.25">
      <c r="A12" s="112"/>
      <c r="B12" s="113"/>
      <c r="C12" s="114"/>
      <c r="D12" s="114"/>
      <c r="E12" s="869"/>
      <c r="F12" s="109"/>
      <c r="G12" s="109"/>
      <c r="H12" s="109"/>
      <c r="I12" s="109"/>
      <c r="J12" s="109"/>
      <c r="K12" s="109"/>
      <c r="L12" s="109"/>
      <c r="M12" s="109"/>
      <c r="N12" s="109"/>
      <c r="O12" s="109"/>
    </row>
    <row r="13" spans="1:15" ht="39.950000000000003" customHeight="1" thickBot="1" x14ac:dyDescent="0.3">
      <c r="A13" s="1201" t="s">
        <v>252</v>
      </c>
      <c r="B13" s="1202"/>
      <c r="C13" s="117">
        <f>SUM(C10:C11)</f>
        <v>1</v>
      </c>
      <c r="D13" s="117">
        <f>SUM(D10:D11)</f>
        <v>1</v>
      </c>
      <c r="E13" s="870">
        <f>IFERROR(D13/C13*100,"NULL")</f>
        <v>100</v>
      </c>
      <c r="F13" s="109"/>
      <c r="G13" s="109"/>
      <c r="H13" s="109"/>
      <c r="I13" s="109"/>
      <c r="J13" s="109"/>
      <c r="K13" s="109"/>
      <c r="L13" s="109"/>
      <c r="M13" s="109"/>
      <c r="N13" s="109"/>
      <c r="O13" s="109"/>
    </row>
    <row r="14" spans="1:15" ht="20.100000000000001" customHeight="1" x14ac:dyDescent="0.25">
      <c r="A14" s="109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</row>
    <row r="15" spans="1:15" x14ac:dyDescent="0.25">
      <c r="A15" s="845" t="s">
        <v>386</v>
      </c>
      <c r="B15" s="845"/>
      <c r="C15" s="845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</row>
    <row r="16" spans="1:15" x14ac:dyDescent="0.25">
      <c r="A16" s="845"/>
      <c r="B16" s="845"/>
      <c r="C16" s="845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</row>
    <row r="17" spans="1:15" x14ac:dyDescent="0.25">
      <c r="A17" s="845"/>
      <c r="B17" s="845"/>
      <c r="C17" s="845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</row>
    <row r="18" spans="1:15" x14ac:dyDescent="0.25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</row>
    <row r="19" spans="1:15" x14ac:dyDescent="0.25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</row>
    <row r="20" spans="1:15" x14ac:dyDescent="0.25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</row>
    <row r="21" spans="1:15" x14ac:dyDescent="0.25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</row>
    <row r="22" spans="1:15" x14ac:dyDescent="0.25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</row>
    <row r="23" spans="1:15" x14ac:dyDescent="0.25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</row>
    <row r="24" spans="1:15" x14ac:dyDescent="0.25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</row>
    <row r="25" spans="1:15" x14ac:dyDescent="0.25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</row>
    <row r="26" spans="1:15" x14ac:dyDescent="0.25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</row>
    <row r="27" spans="1:15" x14ac:dyDescent="0.25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</row>
  </sheetData>
  <mergeCells count="6">
    <mergeCell ref="A3:E3"/>
    <mergeCell ref="A7:A8"/>
    <mergeCell ref="B7:B8"/>
    <mergeCell ref="C7:C8"/>
    <mergeCell ref="A13:B13"/>
    <mergeCell ref="D7:E7"/>
  </mergeCells>
  <printOptions horizontalCentered="1"/>
  <pageMargins left="1.7" right="0.9" top="1.1499999999999999" bottom="0.9" header="0" footer="0"/>
  <pageSetup paperSize="9" scale="85" orientation="landscape" horizontalDpi="300" verticalDpi="300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3">
    <tabColor rgb="FF92D050"/>
    <pageSetUpPr fitToPage="1"/>
  </sheetPr>
  <dimension ref="A1:P22"/>
  <sheetViews>
    <sheetView zoomScaleNormal="100" workbookViewId="0">
      <selection activeCell="D20" sqref="D12:O20"/>
    </sheetView>
  </sheetViews>
  <sheetFormatPr defaultRowHeight="15" x14ac:dyDescent="0.2"/>
  <cols>
    <col min="1" max="1" width="5.7109375" style="63" customWidth="1"/>
    <col min="2" max="3" width="30.7109375" style="63" customWidth="1"/>
    <col min="4" max="4" width="17.42578125" style="63" customWidth="1"/>
    <col min="5" max="5" width="9.5703125" style="63" customWidth="1"/>
    <col min="6" max="6" width="13.42578125" style="63" customWidth="1"/>
    <col min="7" max="7" width="8.7109375" style="63" customWidth="1"/>
    <col min="8" max="8" width="9.42578125" style="63" customWidth="1"/>
    <col min="9" max="9" width="12.85546875" style="63" customWidth="1"/>
    <col min="10" max="10" width="9.7109375" style="63" customWidth="1"/>
    <col min="11" max="13" width="9" style="63" customWidth="1"/>
    <col min="14" max="14" width="17" style="63" customWidth="1"/>
    <col min="15" max="15" width="21.7109375" style="63" customWidth="1"/>
    <col min="16" max="16" width="9.140625" style="63" customWidth="1"/>
    <col min="17" max="256" width="8.7109375" style="236"/>
    <col min="257" max="257" width="5.7109375" style="236" customWidth="1"/>
    <col min="258" max="259" width="30.7109375" style="236" customWidth="1"/>
    <col min="260" max="260" width="17.42578125" style="236" customWidth="1"/>
    <col min="261" max="261" width="9.5703125" style="236" customWidth="1"/>
    <col min="262" max="262" width="13.42578125" style="236" customWidth="1"/>
    <col min="263" max="263" width="8.7109375" style="236" customWidth="1"/>
    <col min="264" max="264" width="9.42578125" style="236" customWidth="1"/>
    <col min="265" max="265" width="12.85546875" style="236" customWidth="1"/>
    <col min="266" max="269" width="9" style="236" customWidth="1"/>
    <col min="270" max="271" width="25.7109375" style="236" customWidth="1"/>
    <col min="272" max="272" width="9.140625" style="236" customWidth="1"/>
    <col min="273" max="512" width="8.7109375" style="236"/>
    <col min="513" max="513" width="5.7109375" style="236" customWidth="1"/>
    <col min="514" max="515" width="30.7109375" style="236" customWidth="1"/>
    <col min="516" max="516" width="17.42578125" style="236" customWidth="1"/>
    <col min="517" max="517" width="9.5703125" style="236" customWidth="1"/>
    <col min="518" max="518" width="13.42578125" style="236" customWidth="1"/>
    <col min="519" max="519" width="8.7109375" style="236" customWidth="1"/>
    <col min="520" max="520" width="9.42578125" style="236" customWidth="1"/>
    <col min="521" max="521" width="12.85546875" style="236" customWidth="1"/>
    <col min="522" max="525" width="9" style="236" customWidth="1"/>
    <col min="526" max="527" width="25.7109375" style="236" customWidth="1"/>
    <col min="528" max="528" width="9.140625" style="236" customWidth="1"/>
    <col min="529" max="768" width="8.7109375" style="236"/>
    <col min="769" max="769" width="5.7109375" style="236" customWidth="1"/>
    <col min="770" max="771" width="30.7109375" style="236" customWidth="1"/>
    <col min="772" max="772" width="17.42578125" style="236" customWidth="1"/>
    <col min="773" max="773" width="9.5703125" style="236" customWidth="1"/>
    <col min="774" max="774" width="13.42578125" style="236" customWidth="1"/>
    <col min="775" max="775" width="8.7109375" style="236" customWidth="1"/>
    <col min="776" max="776" width="9.42578125" style="236" customWidth="1"/>
    <col min="777" max="777" width="12.85546875" style="236" customWidth="1"/>
    <col min="778" max="781" width="9" style="236" customWidth="1"/>
    <col min="782" max="783" width="25.7109375" style="236" customWidth="1"/>
    <col min="784" max="784" width="9.140625" style="236" customWidth="1"/>
    <col min="785" max="1024" width="8.7109375" style="236"/>
    <col min="1025" max="1025" width="5.7109375" style="236" customWidth="1"/>
    <col min="1026" max="1027" width="30.7109375" style="236" customWidth="1"/>
    <col min="1028" max="1028" width="17.42578125" style="236" customWidth="1"/>
    <col min="1029" max="1029" width="9.5703125" style="236" customWidth="1"/>
    <col min="1030" max="1030" width="13.42578125" style="236" customWidth="1"/>
    <col min="1031" max="1031" width="8.7109375" style="236" customWidth="1"/>
    <col min="1032" max="1032" width="9.42578125" style="236" customWidth="1"/>
    <col min="1033" max="1033" width="12.85546875" style="236" customWidth="1"/>
    <col min="1034" max="1037" width="9" style="236" customWidth="1"/>
    <col min="1038" max="1039" width="25.7109375" style="236" customWidth="1"/>
    <col min="1040" max="1040" width="9.140625" style="236" customWidth="1"/>
    <col min="1041" max="1280" width="8.7109375" style="236"/>
    <col min="1281" max="1281" width="5.7109375" style="236" customWidth="1"/>
    <col min="1282" max="1283" width="30.7109375" style="236" customWidth="1"/>
    <col min="1284" max="1284" width="17.42578125" style="236" customWidth="1"/>
    <col min="1285" max="1285" width="9.5703125" style="236" customWidth="1"/>
    <col min="1286" max="1286" width="13.42578125" style="236" customWidth="1"/>
    <col min="1287" max="1287" width="8.7109375" style="236" customWidth="1"/>
    <col min="1288" max="1288" width="9.42578125" style="236" customWidth="1"/>
    <col min="1289" max="1289" width="12.85546875" style="236" customWidth="1"/>
    <col min="1290" max="1293" width="9" style="236" customWidth="1"/>
    <col min="1294" max="1295" width="25.7109375" style="236" customWidth="1"/>
    <col min="1296" max="1296" width="9.140625" style="236" customWidth="1"/>
    <col min="1297" max="1536" width="8.7109375" style="236"/>
    <col min="1537" max="1537" width="5.7109375" style="236" customWidth="1"/>
    <col min="1538" max="1539" width="30.7109375" style="236" customWidth="1"/>
    <col min="1540" max="1540" width="17.42578125" style="236" customWidth="1"/>
    <col min="1541" max="1541" width="9.5703125" style="236" customWidth="1"/>
    <col min="1542" max="1542" width="13.42578125" style="236" customWidth="1"/>
    <col min="1543" max="1543" width="8.7109375" style="236" customWidth="1"/>
    <col min="1544" max="1544" width="9.42578125" style="236" customWidth="1"/>
    <col min="1545" max="1545" width="12.85546875" style="236" customWidth="1"/>
    <col min="1546" max="1549" width="9" style="236" customWidth="1"/>
    <col min="1550" max="1551" width="25.7109375" style="236" customWidth="1"/>
    <col min="1552" max="1552" width="9.140625" style="236" customWidth="1"/>
    <col min="1553" max="1792" width="8.7109375" style="236"/>
    <col min="1793" max="1793" width="5.7109375" style="236" customWidth="1"/>
    <col min="1794" max="1795" width="30.7109375" style="236" customWidth="1"/>
    <col min="1796" max="1796" width="17.42578125" style="236" customWidth="1"/>
    <col min="1797" max="1797" width="9.5703125" style="236" customWidth="1"/>
    <col min="1798" max="1798" width="13.42578125" style="236" customWidth="1"/>
    <col min="1799" max="1799" width="8.7109375" style="236" customWidth="1"/>
    <col min="1800" max="1800" width="9.42578125" style="236" customWidth="1"/>
    <col min="1801" max="1801" width="12.85546875" style="236" customWidth="1"/>
    <col min="1802" max="1805" width="9" style="236" customWidth="1"/>
    <col min="1806" max="1807" width="25.7109375" style="236" customWidth="1"/>
    <col min="1808" max="1808" width="9.140625" style="236" customWidth="1"/>
    <col min="1809" max="2048" width="8.7109375" style="236"/>
    <col min="2049" max="2049" width="5.7109375" style="236" customWidth="1"/>
    <col min="2050" max="2051" width="30.7109375" style="236" customWidth="1"/>
    <col min="2052" max="2052" width="17.42578125" style="236" customWidth="1"/>
    <col min="2053" max="2053" width="9.5703125" style="236" customWidth="1"/>
    <col min="2054" max="2054" width="13.42578125" style="236" customWidth="1"/>
    <col min="2055" max="2055" width="8.7109375" style="236" customWidth="1"/>
    <col min="2056" max="2056" width="9.42578125" style="236" customWidth="1"/>
    <col min="2057" max="2057" width="12.85546875" style="236" customWidth="1"/>
    <col min="2058" max="2061" width="9" style="236" customWidth="1"/>
    <col min="2062" max="2063" width="25.7109375" style="236" customWidth="1"/>
    <col min="2064" max="2064" width="9.140625" style="236" customWidth="1"/>
    <col min="2065" max="2304" width="8.7109375" style="236"/>
    <col min="2305" max="2305" width="5.7109375" style="236" customWidth="1"/>
    <col min="2306" max="2307" width="30.7109375" style="236" customWidth="1"/>
    <col min="2308" max="2308" width="17.42578125" style="236" customWidth="1"/>
    <col min="2309" max="2309" width="9.5703125" style="236" customWidth="1"/>
    <col min="2310" max="2310" width="13.42578125" style="236" customWidth="1"/>
    <col min="2311" max="2311" width="8.7109375" style="236" customWidth="1"/>
    <col min="2312" max="2312" width="9.42578125" style="236" customWidth="1"/>
    <col min="2313" max="2313" width="12.85546875" style="236" customWidth="1"/>
    <col min="2314" max="2317" width="9" style="236" customWidth="1"/>
    <col min="2318" max="2319" width="25.7109375" style="236" customWidth="1"/>
    <col min="2320" max="2320" width="9.140625" style="236" customWidth="1"/>
    <col min="2321" max="2560" width="8.7109375" style="236"/>
    <col min="2561" max="2561" width="5.7109375" style="236" customWidth="1"/>
    <col min="2562" max="2563" width="30.7109375" style="236" customWidth="1"/>
    <col min="2564" max="2564" width="17.42578125" style="236" customWidth="1"/>
    <col min="2565" max="2565" width="9.5703125" style="236" customWidth="1"/>
    <col min="2566" max="2566" width="13.42578125" style="236" customWidth="1"/>
    <col min="2567" max="2567" width="8.7109375" style="236" customWidth="1"/>
    <col min="2568" max="2568" width="9.42578125" style="236" customWidth="1"/>
    <col min="2569" max="2569" width="12.85546875" style="236" customWidth="1"/>
    <col min="2570" max="2573" width="9" style="236" customWidth="1"/>
    <col min="2574" max="2575" width="25.7109375" style="236" customWidth="1"/>
    <col min="2576" max="2576" width="9.140625" style="236" customWidth="1"/>
    <col min="2577" max="2816" width="8.7109375" style="236"/>
    <col min="2817" max="2817" width="5.7109375" style="236" customWidth="1"/>
    <col min="2818" max="2819" width="30.7109375" style="236" customWidth="1"/>
    <col min="2820" max="2820" width="17.42578125" style="236" customWidth="1"/>
    <col min="2821" max="2821" width="9.5703125" style="236" customWidth="1"/>
    <col min="2822" max="2822" width="13.42578125" style="236" customWidth="1"/>
    <col min="2823" max="2823" width="8.7109375" style="236" customWidth="1"/>
    <col min="2824" max="2824" width="9.42578125" style="236" customWidth="1"/>
    <col min="2825" max="2825" width="12.85546875" style="236" customWidth="1"/>
    <col min="2826" max="2829" width="9" style="236" customWidth="1"/>
    <col min="2830" max="2831" width="25.7109375" style="236" customWidth="1"/>
    <col min="2832" max="2832" width="9.140625" style="236" customWidth="1"/>
    <col min="2833" max="3072" width="8.7109375" style="236"/>
    <col min="3073" max="3073" width="5.7109375" style="236" customWidth="1"/>
    <col min="3074" max="3075" width="30.7109375" style="236" customWidth="1"/>
    <col min="3076" max="3076" width="17.42578125" style="236" customWidth="1"/>
    <col min="3077" max="3077" width="9.5703125" style="236" customWidth="1"/>
    <col min="3078" max="3078" width="13.42578125" style="236" customWidth="1"/>
    <col min="3079" max="3079" width="8.7109375" style="236" customWidth="1"/>
    <col min="3080" max="3080" width="9.42578125" style="236" customWidth="1"/>
    <col min="3081" max="3081" width="12.85546875" style="236" customWidth="1"/>
    <col min="3082" max="3085" width="9" style="236" customWidth="1"/>
    <col min="3086" max="3087" width="25.7109375" style="236" customWidth="1"/>
    <col min="3088" max="3088" width="9.140625" style="236" customWidth="1"/>
    <col min="3089" max="3328" width="8.7109375" style="236"/>
    <col min="3329" max="3329" width="5.7109375" style="236" customWidth="1"/>
    <col min="3330" max="3331" width="30.7109375" style="236" customWidth="1"/>
    <col min="3332" max="3332" width="17.42578125" style="236" customWidth="1"/>
    <col min="3333" max="3333" width="9.5703125" style="236" customWidth="1"/>
    <col min="3334" max="3334" width="13.42578125" style="236" customWidth="1"/>
    <col min="3335" max="3335" width="8.7109375" style="236" customWidth="1"/>
    <col min="3336" max="3336" width="9.42578125" style="236" customWidth="1"/>
    <col min="3337" max="3337" width="12.85546875" style="236" customWidth="1"/>
    <col min="3338" max="3341" width="9" style="236" customWidth="1"/>
    <col min="3342" max="3343" width="25.7109375" style="236" customWidth="1"/>
    <col min="3344" max="3344" width="9.140625" style="236" customWidth="1"/>
    <col min="3345" max="3584" width="8.7109375" style="236"/>
    <col min="3585" max="3585" width="5.7109375" style="236" customWidth="1"/>
    <col min="3586" max="3587" width="30.7109375" style="236" customWidth="1"/>
    <col min="3588" max="3588" width="17.42578125" style="236" customWidth="1"/>
    <col min="3589" max="3589" width="9.5703125" style="236" customWidth="1"/>
    <col min="3590" max="3590" width="13.42578125" style="236" customWidth="1"/>
    <col min="3591" max="3591" width="8.7109375" style="236" customWidth="1"/>
    <col min="3592" max="3592" width="9.42578125" style="236" customWidth="1"/>
    <col min="3593" max="3593" width="12.85546875" style="236" customWidth="1"/>
    <col min="3594" max="3597" width="9" style="236" customWidth="1"/>
    <col min="3598" max="3599" width="25.7109375" style="236" customWidth="1"/>
    <col min="3600" max="3600" width="9.140625" style="236" customWidth="1"/>
    <col min="3601" max="3840" width="8.7109375" style="236"/>
    <col min="3841" max="3841" width="5.7109375" style="236" customWidth="1"/>
    <col min="3842" max="3843" width="30.7109375" style="236" customWidth="1"/>
    <col min="3844" max="3844" width="17.42578125" style="236" customWidth="1"/>
    <col min="3845" max="3845" width="9.5703125" style="236" customWidth="1"/>
    <col min="3846" max="3846" width="13.42578125" style="236" customWidth="1"/>
    <col min="3847" max="3847" width="8.7109375" style="236" customWidth="1"/>
    <col min="3848" max="3848" width="9.42578125" style="236" customWidth="1"/>
    <col min="3849" max="3849" width="12.85546875" style="236" customWidth="1"/>
    <col min="3850" max="3853" width="9" style="236" customWidth="1"/>
    <col min="3854" max="3855" width="25.7109375" style="236" customWidth="1"/>
    <col min="3856" max="3856" width="9.140625" style="236" customWidth="1"/>
    <col min="3857" max="4096" width="8.7109375" style="236"/>
    <col min="4097" max="4097" width="5.7109375" style="236" customWidth="1"/>
    <col min="4098" max="4099" width="30.7109375" style="236" customWidth="1"/>
    <col min="4100" max="4100" width="17.42578125" style="236" customWidth="1"/>
    <col min="4101" max="4101" width="9.5703125" style="236" customWidth="1"/>
    <col min="4102" max="4102" width="13.42578125" style="236" customWidth="1"/>
    <col min="4103" max="4103" width="8.7109375" style="236" customWidth="1"/>
    <col min="4104" max="4104" width="9.42578125" style="236" customWidth="1"/>
    <col min="4105" max="4105" width="12.85546875" style="236" customWidth="1"/>
    <col min="4106" max="4109" width="9" style="236" customWidth="1"/>
    <col min="4110" max="4111" width="25.7109375" style="236" customWidth="1"/>
    <col min="4112" max="4112" width="9.140625" style="236" customWidth="1"/>
    <col min="4113" max="4352" width="8.7109375" style="236"/>
    <col min="4353" max="4353" width="5.7109375" style="236" customWidth="1"/>
    <col min="4354" max="4355" width="30.7109375" style="236" customWidth="1"/>
    <col min="4356" max="4356" width="17.42578125" style="236" customWidth="1"/>
    <col min="4357" max="4357" width="9.5703125" style="236" customWidth="1"/>
    <col min="4358" max="4358" width="13.42578125" style="236" customWidth="1"/>
    <col min="4359" max="4359" width="8.7109375" style="236" customWidth="1"/>
    <col min="4360" max="4360" width="9.42578125" style="236" customWidth="1"/>
    <col min="4361" max="4361" width="12.85546875" style="236" customWidth="1"/>
    <col min="4362" max="4365" width="9" style="236" customWidth="1"/>
    <col min="4366" max="4367" width="25.7109375" style="236" customWidth="1"/>
    <col min="4368" max="4368" width="9.140625" style="236" customWidth="1"/>
    <col min="4369" max="4608" width="8.7109375" style="236"/>
    <col min="4609" max="4609" width="5.7109375" style="236" customWidth="1"/>
    <col min="4610" max="4611" width="30.7109375" style="236" customWidth="1"/>
    <col min="4612" max="4612" width="17.42578125" style="236" customWidth="1"/>
    <col min="4613" max="4613" width="9.5703125" style="236" customWidth="1"/>
    <col min="4614" max="4614" width="13.42578125" style="236" customWidth="1"/>
    <col min="4615" max="4615" width="8.7109375" style="236" customWidth="1"/>
    <col min="4616" max="4616" width="9.42578125" style="236" customWidth="1"/>
    <col min="4617" max="4617" width="12.85546875" style="236" customWidth="1"/>
    <col min="4618" max="4621" width="9" style="236" customWidth="1"/>
    <col min="4622" max="4623" width="25.7109375" style="236" customWidth="1"/>
    <col min="4624" max="4624" width="9.140625" style="236" customWidth="1"/>
    <col min="4625" max="4864" width="8.7109375" style="236"/>
    <col min="4865" max="4865" width="5.7109375" style="236" customWidth="1"/>
    <col min="4866" max="4867" width="30.7109375" style="236" customWidth="1"/>
    <col min="4868" max="4868" width="17.42578125" style="236" customWidth="1"/>
    <col min="4869" max="4869" width="9.5703125" style="236" customWidth="1"/>
    <col min="4870" max="4870" width="13.42578125" style="236" customWidth="1"/>
    <col min="4871" max="4871" width="8.7109375" style="236" customWidth="1"/>
    <col min="4872" max="4872" width="9.42578125" style="236" customWidth="1"/>
    <col min="4873" max="4873" width="12.85546875" style="236" customWidth="1"/>
    <col min="4874" max="4877" width="9" style="236" customWidth="1"/>
    <col min="4878" max="4879" width="25.7109375" style="236" customWidth="1"/>
    <col min="4880" max="4880" width="9.140625" style="236" customWidth="1"/>
    <col min="4881" max="5120" width="8.7109375" style="236"/>
    <col min="5121" max="5121" width="5.7109375" style="236" customWidth="1"/>
    <col min="5122" max="5123" width="30.7109375" style="236" customWidth="1"/>
    <col min="5124" max="5124" width="17.42578125" style="236" customWidth="1"/>
    <col min="5125" max="5125" width="9.5703125" style="236" customWidth="1"/>
    <col min="5126" max="5126" width="13.42578125" style="236" customWidth="1"/>
    <col min="5127" max="5127" width="8.7109375" style="236" customWidth="1"/>
    <col min="5128" max="5128" width="9.42578125" style="236" customWidth="1"/>
    <col min="5129" max="5129" width="12.85546875" style="236" customWidth="1"/>
    <col min="5130" max="5133" width="9" style="236" customWidth="1"/>
    <col min="5134" max="5135" width="25.7109375" style="236" customWidth="1"/>
    <col min="5136" max="5136" width="9.140625" style="236" customWidth="1"/>
    <col min="5137" max="5376" width="8.7109375" style="236"/>
    <col min="5377" max="5377" width="5.7109375" style="236" customWidth="1"/>
    <col min="5378" max="5379" width="30.7109375" style="236" customWidth="1"/>
    <col min="5380" max="5380" width="17.42578125" style="236" customWidth="1"/>
    <col min="5381" max="5381" width="9.5703125" style="236" customWidth="1"/>
    <col min="5382" max="5382" width="13.42578125" style="236" customWidth="1"/>
    <col min="5383" max="5383" width="8.7109375" style="236" customWidth="1"/>
    <col min="5384" max="5384" width="9.42578125" style="236" customWidth="1"/>
    <col min="5385" max="5385" width="12.85546875" style="236" customWidth="1"/>
    <col min="5386" max="5389" width="9" style="236" customWidth="1"/>
    <col min="5390" max="5391" width="25.7109375" style="236" customWidth="1"/>
    <col min="5392" max="5392" width="9.140625" style="236" customWidth="1"/>
    <col min="5393" max="5632" width="8.7109375" style="236"/>
    <col min="5633" max="5633" width="5.7109375" style="236" customWidth="1"/>
    <col min="5634" max="5635" width="30.7109375" style="236" customWidth="1"/>
    <col min="5636" max="5636" width="17.42578125" style="236" customWidth="1"/>
    <col min="5637" max="5637" width="9.5703125" style="236" customWidth="1"/>
    <col min="5638" max="5638" width="13.42578125" style="236" customWidth="1"/>
    <col min="5639" max="5639" width="8.7109375" style="236" customWidth="1"/>
    <col min="5640" max="5640" width="9.42578125" style="236" customWidth="1"/>
    <col min="5641" max="5641" width="12.85546875" style="236" customWidth="1"/>
    <col min="5642" max="5645" width="9" style="236" customWidth="1"/>
    <col min="5646" max="5647" width="25.7109375" style="236" customWidth="1"/>
    <col min="5648" max="5648" width="9.140625" style="236" customWidth="1"/>
    <col min="5649" max="5888" width="8.7109375" style="236"/>
    <col min="5889" max="5889" width="5.7109375" style="236" customWidth="1"/>
    <col min="5890" max="5891" width="30.7109375" style="236" customWidth="1"/>
    <col min="5892" max="5892" width="17.42578125" style="236" customWidth="1"/>
    <col min="5893" max="5893" width="9.5703125" style="236" customWidth="1"/>
    <col min="5894" max="5894" width="13.42578125" style="236" customWidth="1"/>
    <col min="5895" max="5895" width="8.7109375" style="236" customWidth="1"/>
    <col min="5896" max="5896" width="9.42578125" style="236" customWidth="1"/>
    <col min="5897" max="5897" width="12.85546875" style="236" customWidth="1"/>
    <col min="5898" max="5901" width="9" style="236" customWidth="1"/>
    <col min="5902" max="5903" width="25.7109375" style="236" customWidth="1"/>
    <col min="5904" max="5904" width="9.140625" style="236" customWidth="1"/>
    <col min="5905" max="6144" width="8.7109375" style="236"/>
    <col min="6145" max="6145" width="5.7109375" style="236" customWidth="1"/>
    <col min="6146" max="6147" width="30.7109375" style="236" customWidth="1"/>
    <col min="6148" max="6148" width="17.42578125" style="236" customWidth="1"/>
    <col min="6149" max="6149" width="9.5703125" style="236" customWidth="1"/>
    <col min="6150" max="6150" width="13.42578125" style="236" customWidth="1"/>
    <col min="6151" max="6151" width="8.7109375" style="236" customWidth="1"/>
    <col min="6152" max="6152" width="9.42578125" style="236" customWidth="1"/>
    <col min="6153" max="6153" width="12.85546875" style="236" customWidth="1"/>
    <col min="6154" max="6157" width="9" style="236" customWidth="1"/>
    <col min="6158" max="6159" width="25.7109375" style="236" customWidth="1"/>
    <col min="6160" max="6160" width="9.140625" style="236" customWidth="1"/>
    <col min="6161" max="6400" width="8.7109375" style="236"/>
    <col min="6401" max="6401" width="5.7109375" style="236" customWidth="1"/>
    <col min="6402" max="6403" width="30.7109375" style="236" customWidth="1"/>
    <col min="6404" max="6404" width="17.42578125" style="236" customWidth="1"/>
    <col min="6405" max="6405" width="9.5703125" style="236" customWidth="1"/>
    <col min="6406" max="6406" width="13.42578125" style="236" customWidth="1"/>
    <col min="6407" max="6407" width="8.7109375" style="236" customWidth="1"/>
    <col min="6408" max="6408" width="9.42578125" style="236" customWidth="1"/>
    <col min="6409" max="6409" width="12.85546875" style="236" customWidth="1"/>
    <col min="6410" max="6413" width="9" style="236" customWidth="1"/>
    <col min="6414" max="6415" width="25.7109375" style="236" customWidth="1"/>
    <col min="6416" max="6416" width="9.140625" style="236" customWidth="1"/>
    <col min="6417" max="6656" width="8.7109375" style="236"/>
    <col min="6657" max="6657" width="5.7109375" style="236" customWidth="1"/>
    <col min="6658" max="6659" width="30.7109375" style="236" customWidth="1"/>
    <col min="6660" max="6660" width="17.42578125" style="236" customWidth="1"/>
    <col min="6661" max="6661" width="9.5703125" style="236" customWidth="1"/>
    <col min="6662" max="6662" width="13.42578125" style="236" customWidth="1"/>
    <col min="6663" max="6663" width="8.7109375" style="236" customWidth="1"/>
    <col min="6664" max="6664" width="9.42578125" style="236" customWidth="1"/>
    <col min="6665" max="6665" width="12.85546875" style="236" customWidth="1"/>
    <col min="6666" max="6669" width="9" style="236" customWidth="1"/>
    <col min="6670" max="6671" width="25.7109375" style="236" customWidth="1"/>
    <col min="6672" max="6672" width="9.140625" style="236" customWidth="1"/>
    <col min="6673" max="6912" width="8.7109375" style="236"/>
    <col min="6913" max="6913" width="5.7109375" style="236" customWidth="1"/>
    <col min="6914" max="6915" width="30.7109375" style="236" customWidth="1"/>
    <col min="6916" max="6916" width="17.42578125" style="236" customWidth="1"/>
    <col min="6917" max="6917" width="9.5703125" style="236" customWidth="1"/>
    <col min="6918" max="6918" width="13.42578125" style="236" customWidth="1"/>
    <col min="6919" max="6919" width="8.7109375" style="236" customWidth="1"/>
    <col min="6920" max="6920" width="9.42578125" style="236" customWidth="1"/>
    <col min="6921" max="6921" width="12.85546875" style="236" customWidth="1"/>
    <col min="6922" max="6925" width="9" style="236" customWidth="1"/>
    <col min="6926" max="6927" width="25.7109375" style="236" customWidth="1"/>
    <col min="6928" max="6928" width="9.140625" style="236" customWidth="1"/>
    <col min="6929" max="7168" width="8.7109375" style="236"/>
    <col min="7169" max="7169" width="5.7109375" style="236" customWidth="1"/>
    <col min="7170" max="7171" width="30.7109375" style="236" customWidth="1"/>
    <col min="7172" max="7172" width="17.42578125" style="236" customWidth="1"/>
    <col min="7173" max="7173" width="9.5703125" style="236" customWidth="1"/>
    <col min="7174" max="7174" width="13.42578125" style="236" customWidth="1"/>
    <col min="7175" max="7175" width="8.7109375" style="236" customWidth="1"/>
    <col min="7176" max="7176" width="9.42578125" style="236" customWidth="1"/>
    <col min="7177" max="7177" width="12.85546875" style="236" customWidth="1"/>
    <col min="7178" max="7181" width="9" style="236" customWidth="1"/>
    <col min="7182" max="7183" width="25.7109375" style="236" customWidth="1"/>
    <col min="7184" max="7184" width="9.140625" style="236" customWidth="1"/>
    <col min="7185" max="7424" width="8.7109375" style="236"/>
    <col min="7425" max="7425" width="5.7109375" style="236" customWidth="1"/>
    <col min="7426" max="7427" width="30.7109375" style="236" customWidth="1"/>
    <col min="7428" max="7428" width="17.42578125" style="236" customWidth="1"/>
    <col min="7429" max="7429" width="9.5703125" style="236" customWidth="1"/>
    <col min="7430" max="7430" width="13.42578125" style="236" customWidth="1"/>
    <col min="7431" max="7431" width="8.7109375" style="236" customWidth="1"/>
    <col min="7432" max="7432" width="9.42578125" style="236" customWidth="1"/>
    <col min="7433" max="7433" width="12.85546875" style="236" customWidth="1"/>
    <col min="7434" max="7437" width="9" style="236" customWidth="1"/>
    <col min="7438" max="7439" width="25.7109375" style="236" customWidth="1"/>
    <col min="7440" max="7440" width="9.140625" style="236" customWidth="1"/>
    <col min="7441" max="7680" width="8.7109375" style="236"/>
    <col min="7681" max="7681" width="5.7109375" style="236" customWidth="1"/>
    <col min="7682" max="7683" width="30.7109375" style="236" customWidth="1"/>
    <col min="7684" max="7684" width="17.42578125" style="236" customWidth="1"/>
    <col min="7685" max="7685" width="9.5703125" style="236" customWidth="1"/>
    <col min="7686" max="7686" width="13.42578125" style="236" customWidth="1"/>
    <col min="7687" max="7687" width="8.7109375" style="236" customWidth="1"/>
    <col min="7688" max="7688" width="9.42578125" style="236" customWidth="1"/>
    <col min="7689" max="7689" width="12.85546875" style="236" customWidth="1"/>
    <col min="7690" max="7693" width="9" style="236" customWidth="1"/>
    <col min="7694" max="7695" width="25.7109375" style="236" customWidth="1"/>
    <col min="7696" max="7696" width="9.140625" style="236" customWidth="1"/>
    <col min="7697" max="7936" width="8.7109375" style="236"/>
    <col min="7937" max="7937" width="5.7109375" style="236" customWidth="1"/>
    <col min="7938" max="7939" width="30.7109375" style="236" customWidth="1"/>
    <col min="7940" max="7940" width="17.42578125" style="236" customWidth="1"/>
    <col min="7941" max="7941" width="9.5703125" style="236" customWidth="1"/>
    <col min="7942" max="7942" width="13.42578125" style="236" customWidth="1"/>
    <col min="7943" max="7943" width="8.7109375" style="236" customWidth="1"/>
    <col min="7944" max="7944" width="9.42578125" style="236" customWidth="1"/>
    <col min="7945" max="7945" width="12.85546875" style="236" customWidth="1"/>
    <col min="7946" max="7949" width="9" style="236" customWidth="1"/>
    <col min="7950" max="7951" width="25.7109375" style="236" customWidth="1"/>
    <col min="7952" max="7952" width="9.140625" style="236" customWidth="1"/>
    <col min="7953" max="8192" width="8.7109375" style="236"/>
    <col min="8193" max="8193" width="5.7109375" style="236" customWidth="1"/>
    <col min="8194" max="8195" width="30.7109375" style="236" customWidth="1"/>
    <col min="8196" max="8196" width="17.42578125" style="236" customWidth="1"/>
    <col min="8197" max="8197" width="9.5703125" style="236" customWidth="1"/>
    <col min="8198" max="8198" width="13.42578125" style="236" customWidth="1"/>
    <col min="8199" max="8199" width="8.7109375" style="236" customWidth="1"/>
    <col min="8200" max="8200" width="9.42578125" style="236" customWidth="1"/>
    <col min="8201" max="8201" width="12.85546875" style="236" customWidth="1"/>
    <col min="8202" max="8205" width="9" style="236" customWidth="1"/>
    <col min="8206" max="8207" width="25.7109375" style="236" customWidth="1"/>
    <col min="8208" max="8208" width="9.140625" style="236" customWidth="1"/>
    <col min="8209" max="8448" width="8.7109375" style="236"/>
    <col min="8449" max="8449" width="5.7109375" style="236" customWidth="1"/>
    <col min="8450" max="8451" width="30.7109375" style="236" customWidth="1"/>
    <col min="8452" max="8452" width="17.42578125" style="236" customWidth="1"/>
    <col min="8453" max="8453" width="9.5703125" style="236" customWidth="1"/>
    <col min="8454" max="8454" width="13.42578125" style="236" customWidth="1"/>
    <col min="8455" max="8455" width="8.7109375" style="236" customWidth="1"/>
    <col min="8456" max="8456" width="9.42578125" style="236" customWidth="1"/>
    <col min="8457" max="8457" width="12.85546875" style="236" customWidth="1"/>
    <col min="8458" max="8461" width="9" style="236" customWidth="1"/>
    <col min="8462" max="8463" width="25.7109375" style="236" customWidth="1"/>
    <col min="8464" max="8464" width="9.140625" style="236" customWidth="1"/>
    <col min="8465" max="8704" width="8.7109375" style="236"/>
    <col min="8705" max="8705" width="5.7109375" style="236" customWidth="1"/>
    <col min="8706" max="8707" width="30.7109375" style="236" customWidth="1"/>
    <col min="8708" max="8708" width="17.42578125" style="236" customWidth="1"/>
    <col min="8709" max="8709" width="9.5703125" style="236" customWidth="1"/>
    <col min="8710" max="8710" width="13.42578125" style="236" customWidth="1"/>
    <col min="8711" max="8711" width="8.7109375" style="236" customWidth="1"/>
    <col min="8712" max="8712" width="9.42578125" style="236" customWidth="1"/>
    <col min="8713" max="8713" width="12.85546875" style="236" customWidth="1"/>
    <col min="8714" max="8717" width="9" style="236" customWidth="1"/>
    <col min="8718" max="8719" width="25.7109375" style="236" customWidth="1"/>
    <col min="8720" max="8720" width="9.140625" style="236" customWidth="1"/>
    <col min="8721" max="8960" width="8.7109375" style="236"/>
    <col min="8961" max="8961" width="5.7109375" style="236" customWidth="1"/>
    <col min="8962" max="8963" width="30.7109375" style="236" customWidth="1"/>
    <col min="8964" max="8964" width="17.42578125" style="236" customWidth="1"/>
    <col min="8965" max="8965" width="9.5703125" style="236" customWidth="1"/>
    <col min="8966" max="8966" width="13.42578125" style="236" customWidth="1"/>
    <col min="8967" max="8967" width="8.7109375" style="236" customWidth="1"/>
    <col min="8968" max="8968" width="9.42578125" style="236" customWidth="1"/>
    <col min="8969" max="8969" width="12.85546875" style="236" customWidth="1"/>
    <col min="8970" max="8973" width="9" style="236" customWidth="1"/>
    <col min="8974" max="8975" width="25.7109375" style="236" customWidth="1"/>
    <col min="8976" max="8976" width="9.140625" style="236" customWidth="1"/>
    <col min="8977" max="9216" width="8.7109375" style="236"/>
    <col min="9217" max="9217" width="5.7109375" style="236" customWidth="1"/>
    <col min="9218" max="9219" width="30.7109375" style="236" customWidth="1"/>
    <col min="9220" max="9220" width="17.42578125" style="236" customWidth="1"/>
    <col min="9221" max="9221" width="9.5703125" style="236" customWidth="1"/>
    <col min="9222" max="9222" width="13.42578125" style="236" customWidth="1"/>
    <col min="9223" max="9223" width="8.7109375" style="236" customWidth="1"/>
    <col min="9224" max="9224" width="9.42578125" style="236" customWidth="1"/>
    <col min="9225" max="9225" width="12.85546875" style="236" customWidth="1"/>
    <col min="9226" max="9229" width="9" style="236" customWidth="1"/>
    <col min="9230" max="9231" width="25.7109375" style="236" customWidth="1"/>
    <col min="9232" max="9232" width="9.140625" style="236" customWidth="1"/>
    <col min="9233" max="9472" width="8.7109375" style="236"/>
    <col min="9473" max="9473" width="5.7109375" style="236" customWidth="1"/>
    <col min="9474" max="9475" width="30.7109375" style="236" customWidth="1"/>
    <col min="9476" max="9476" width="17.42578125" style="236" customWidth="1"/>
    <col min="9477" max="9477" width="9.5703125" style="236" customWidth="1"/>
    <col min="9478" max="9478" width="13.42578125" style="236" customWidth="1"/>
    <col min="9479" max="9479" width="8.7109375" style="236" customWidth="1"/>
    <col min="9480" max="9480" width="9.42578125" style="236" customWidth="1"/>
    <col min="9481" max="9481" width="12.85546875" style="236" customWidth="1"/>
    <col min="9482" max="9485" width="9" style="236" customWidth="1"/>
    <col min="9486" max="9487" width="25.7109375" style="236" customWidth="1"/>
    <col min="9488" max="9488" width="9.140625" style="236" customWidth="1"/>
    <col min="9489" max="9728" width="8.7109375" style="236"/>
    <col min="9729" max="9729" width="5.7109375" style="236" customWidth="1"/>
    <col min="9730" max="9731" width="30.7109375" style="236" customWidth="1"/>
    <col min="9732" max="9732" width="17.42578125" style="236" customWidth="1"/>
    <col min="9733" max="9733" width="9.5703125" style="236" customWidth="1"/>
    <col min="9734" max="9734" width="13.42578125" style="236" customWidth="1"/>
    <col min="9735" max="9735" width="8.7109375" style="236" customWidth="1"/>
    <col min="9736" max="9736" width="9.42578125" style="236" customWidth="1"/>
    <col min="9737" max="9737" width="12.85546875" style="236" customWidth="1"/>
    <col min="9738" max="9741" width="9" style="236" customWidth="1"/>
    <col min="9742" max="9743" width="25.7109375" style="236" customWidth="1"/>
    <col min="9744" max="9744" width="9.140625" style="236" customWidth="1"/>
    <col min="9745" max="9984" width="8.7109375" style="236"/>
    <col min="9985" max="9985" width="5.7109375" style="236" customWidth="1"/>
    <col min="9986" max="9987" width="30.7109375" style="236" customWidth="1"/>
    <col min="9988" max="9988" width="17.42578125" style="236" customWidth="1"/>
    <col min="9989" max="9989" width="9.5703125" style="236" customWidth="1"/>
    <col min="9990" max="9990" width="13.42578125" style="236" customWidth="1"/>
    <col min="9991" max="9991" width="8.7109375" style="236" customWidth="1"/>
    <col min="9992" max="9992" width="9.42578125" style="236" customWidth="1"/>
    <col min="9993" max="9993" width="12.85546875" style="236" customWidth="1"/>
    <col min="9994" max="9997" width="9" style="236" customWidth="1"/>
    <col min="9998" max="9999" width="25.7109375" style="236" customWidth="1"/>
    <col min="10000" max="10000" width="9.140625" style="236" customWidth="1"/>
    <col min="10001" max="10240" width="8.7109375" style="236"/>
    <col min="10241" max="10241" width="5.7109375" style="236" customWidth="1"/>
    <col min="10242" max="10243" width="30.7109375" style="236" customWidth="1"/>
    <col min="10244" max="10244" width="17.42578125" style="236" customWidth="1"/>
    <col min="10245" max="10245" width="9.5703125" style="236" customWidth="1"/>
    <col min="10246" max="10246" width="13.42578125" style="236" customWidth="1"/>
    <col min="10247" max="10247" width="8.7109375" style="236" customWidth="1"/>
    <col min="10248" max="10248" width="9.42578125" style="236" customWidth="1"/>
    <col min="10249" max="10249" width="12.85546875" style="236" customWidth="1"/>
    <col min="10250" max="10253" width="9" style="236" customWidth="1"/>
    <col min="10254" max="10255" width="25.7109375" style="236" customWidth="1"/>
    <col min="10256" max="10256" width="9.140625" style="236" customWidth="1"/>
    <col min="10257" max="10496" width="8.7109375" style="236"/>
    <col min="10497" max="10497" width="5.7109375" style="236" customWidth="1"/>
    <col min="10498" max="10499" width="30.7109375" style="236" customWidth="1"/>
    <col min="10500" max="10500" width="17.42578125" style="236" customWidth="1"/>
    <col min="10501" max="10501" width="9.5703125" style="236" customWidth="1"/>
    <col min="10502" max="10502" width="13.42578125" style="236" customWidth="1"/>
    <col min="10503" max="10503" width="8.7109375" style="236" customWidth="1"/>
    <col min="10504" max="10504" width="9.42578125" style="236" customWidth="1"/>
    <col min="10505" max="10505" width="12.85546875" style="236" customWidth="1"/>
    <col min="10506" max="10509" width="9" style="236" customWidth="1"/>
    <col min="10510" max="10511" width="25.7109375" style="236" customWidth="1"/>
    <col min="10512" max="10512" width="9.140625" style="236" customWidth="1"/>
    <col min="10513" max="10752" width="8.7109375" style="236"/>
    <col min="10753" max="10753" width="5.7109375" style="236" customWidth="1"/>
    <col min="10754" max="10755" width="30.7109375" style="236" customWidth="1"/>
    <col min="10756" max="10756" width="17.42578125" style="236" customWidth="1"/>
    <col min="10757" max="10757" width="9.5703125" style="236" customWidth="1"/>
    <col min="10758" max="10758" width="13.42578125" style="236" customWidth="1"/>
    <col min="10759" max="10759" width="8.7109375" style="236" customWidth="1"/>
    <col min="10760" max="10760" width="9.42578125" style="236" customWidth="1"/>
    <col min="10761" max="10761" width="12.85546875" style="236" customWidth="1"/>
    <col min="10762" max="10765" width="9" style="236" customWidth="1"/>
    <col min="10766" max="10767" width="25.7109375" style="236" customWidth="1"/>
    <col min="10768" max="10768" width="9.140625" style="236" customWidth="1"/>
    <col min="10769" max="11008" width="8.7109375" style="236"/>
    <col min="11009" max="11009" width="5.7109375" style="236" customWidth="1"/>
    <col min="11010" max="11011" width="30.7109375" style="236" customWidth="1"/>
    <col min="11012" max="11012" width="17.42578125" style="236" customWidth="1"/>
    <col min="11013" max="11013" width="9.5703125" style="236" customWidth="1"/>
    <col min="11014" max="11014" width="13.42578125" style="236" customWidth="1"/>
    <col min="11015" max="11015" width="8.7109375" style="236" customWidth="1"/>
    <col min="11016" max="11016" width="9.42578125" style="236" customWidth="1"/>
    <col min="11017" max="11017" width="12.85546875" style="236" customWidth="1"/>
    <col min="11018" max="11021" width="9" style="236" customWidth="1"/>
    <col min="11022" max="11023" width="25.7109375" style="236" customWidth="1"/>
    <col min="11024" max="11024" width="9.140625" style="236" customWidth="1"/>
    <col min="11025" max="11264" width="8.7109375" style="236"/>
    <col min="11265" max="11265" width="5.7109375" style="236" customWidth="1"/>
    <col min="11266" max="11267" width="30.7109375" style="236" customWidth="1"/>
    <col min="11268" max="11268" width="17.42578125" style="236" customWidth="1"/>
    <col min="11269" max="11269" width="9.5703125" style="236" customWidth="1"/>
    <col min="11270" max="11270" width="13.42578125" style="236" customWidth="1"/>
    <col min="11271" max="11271" width="8.7109375" style="236" customWidth="1"/>
    <col min="11272" max="11272" width="9.42578125" style="236" customWidth="1"/>
    <col min="11273" max="11273" width="12.85546875" style="236" customWidth="1"/>
    <col min="11274" max="11277" width="9" style="236" customWidth="1"/>
    <col min="11278" max="11279" width="25.7109375" style="236" customWidth="1"/>
    <col min="11280" max="11280" width="9.140625" style="236" customWidth="1"/>
    <col min="11281" max="11520" width="8.7109375" style="236"/>
    <col min="11521" max="11521" width="5.7109375" style="236" customWidth="1"/>
    <col min="11522" max="11523" width="30.7109375" style="236" customWidth="1"/>
    <col min="11524" max="11524" width="17.42578125" style="236" customWidth="1"/>
    <col min="11525" max="11525" width="9.5703125" style="236" customWidth="1"/>
    <col min="11526" max="11526" width="13.42578125" style="236" customWidth="1"/>
    <col min="11527" max="11527" width="8.7109375" style="236" customWidth="1"/>
    <col min="11528" max="11528" width="9.42578125" style="236" customWidth="1"/>
    <col min="11529" max="11529" width="12.85546875" style="236" customWidth="1"/>
    <col min="11530" max="11533" width="9" style="236" customWidth="1"/>
    <col min="11534" max="11535" width="25.7109375" style="236" customWidth="1"/>
    <col min="11536" max="11536" width="9.140625" style="236" customWidth="1"/>
    <col min="11537" max="11776" width="8.7109375" style="236"/>
    <col min="11777" max="11777" width="5.7109375" style="236" customWidth="1"/>
    <col min="11778" max="11779" width="30.7109375" style="236" customWidth="1"/>
    <col min="11780" max="11780" width="17.42578125" style="236" customWidth="1"/>
    <col min="11781" max="11781" width="9.5703125" style="236" customWidth="1"/>
    <col min="11782" max="11782" width="13.42578125" style="236" customWidth="1"/>
    <col min="11783" max="11783" width="8.7109375" style="236" customWidth="1"/>
    <col min="11784" max="11784" width="9.42578125" style="236" customWidth="1"/>
    <col min="11785" max="11785" width="12.85546875" style="236" customWidth="1"/>
    <col min="11786" max="11789" width="9" style="236" customWidth="1"/>
    <col min="11790" max="11791" width="25.7109375" style="236" customWidth="1"/>
    <col min="11792" max="11792" width="9.140625" style="236" customWidth="1"/>
    <col min="11793" max="12032" width="8.7109375" style="236"/>
    <col min="12033" max="12033" width="5.7109375" style="236" customWidth="1"/>
    <col min="12034" max="12035" width="30.7109375" style="236" customWidth="1"/>
    <col min="12036" max="12036" width="17.42578125" style="236" customWidth="1"/>
    <col min="12037" max="12037" width="9.5703125" style="236" customWidth="1"/>
    <col min="12038" max="12038" width="13.42578125" style="236" customWidth="1"/>
    <col min="12039" max="12039" width="8.7109375" style="236" customWidth="1"/>
    <col min="12040" max="12040" width="9.42578125" style="236" customWidth="1"/>
    <col min="12041" max="12041" width="12.85546875" style="236" customWidth="1"/>
    <col min="12042" max="12045" width="9" style="236" customWidth="1"/>
    <col min="12046" max="12047" width="25.7109375" style="236" customWidth="1"/>
    <col min="12048" max="12048" width="9.140625" style="236" customWidth="1"/>
    <col min="12049" max="12288" width="8.7109375" style="236"/>
    <col min="12289" max="12289" width="5.7109375" style="236" customWidth="1"/>
    <col min="12290" max="12291" width="30.7109375" style="236" customWidth="1"/>
    <col min="12292" max="12292" width="17.42578125" style="236" customWidth="1"/>
    <col min="12293" max="12293" width="9.5703125" style="236" customWidth="1"/>
    <col min="12294" max="12294" width="13.42578125" style="236" customWidth="1"/>
    <col min="12295" max="12295" width="8.7109375" style="236" customWidth="1"/>
    <col min="12296" max="12296" width="9.42578125" style="236" customWidth="1"/>
    <col min="12297" max="12297" width="12.85546875" style="236" customWidth="1"/>
    <col min="12298" max="12301" width="9" style="236" customWidth="1"/>
    <col min="12302" max="12303" width="25.7109375" style="236" customWidth="1"/>
    <col min="12304" max="12304" width="9.140625" style="236" customWidth="1"/>
    <col min="12305" max="12544" width="8.7109375" style="236"/>
    <col min="12545" max="12545" width="5.7109375" style="236" customWidth="1"/>
    <col min="12546" max="12547" width="30.7109375" style="236" customWidth="1"/>
    <col min="12548" max="12548" width="17.42578125" style="236" customWidth="1"/>
    <col min="12549" max="12549" width="9.5703125" style="236" customWidth="1"/>
    <col min="12550" max="12550" width="13.42578125" style="236" customWidth="1"/>
    <col min="12551" max="12551" width="8.7109375" style="236" customWidth="1"/>
    <col min="12552" max="12552" width="9.42578125" style="236" customWidth="1"/>
    <col min="12553" max="12553" width="12.85546875" style="236" customWidth="1"/>
    <col min="12554" max="12557" width="9" style="236" customWidth="1"/>
    <col min="12558" max="12559" width="25.7109375" style="236" customWidth="1"/>
    <col min="12560" max="12560" width="9.140625" style="236" customWidth="1"/>
    <col min="12561" max="12800" width="8.7109375" style="236"/>
    <col min="12801" max="12801" width="5.7109375" style="236" customWidth="1"/>
    <col min="12802" max="12803" width="30.7109375" style="236" customWidth="1"/>
    <col min="12804" max="12804" width="17.42578125" style="236" customWidth="1"/>
    <col min="12805" max="12805" width="9.5703125" style="236" customWidth="1"/>
    <col min="12806" max="12806" width="13.42578125" style="236" customWidth="1"/>
    <col min="12807" max="12807" width="8.7109375" style="236" customWidth="1"/>
    <col min="12808" max="12808" width="9.42578125" style="236" customWidth="1"/>
    <col min="12809" max="12809" width="12.85546875" style="236" customWidth="1"/>
    <col min="12810" max="12813" width="9" style="236" customWidth="1"/>
    <col min="12814" max="12815" width="25.7109375" style="236" customWidth="1"/>
    <col min="12816" max="12816" width="9.140625" style="236" customWidth="1"/>
    <col min="12817" max="13056" width="8.7109375" style="236"/>
    <col min="13057" max="13057" width="5.7109375" style="236" customWidth="1"/>
    <col min="13058" max="13059" width="30.7109375" style="236" customWidth="1"/>
    <col min="13060" max="13060" width="17.42578125" style="236" customWidth="1"/>
    <col min="13061" max="13061" width="9.5703125" style="236" customWidth="1"/>
    <col min="13062" max="13062" width="13.42578125" style="236" customWidth="1"/>
    <col min="13063" max="13063" width="8.7109375" style="236" customWidth="1"/>
    <col min="13064" max="13064" width="9.42578125" style="236" customWidth="1"/>
    <col min="13065" max="13065" width="12.85546875" style="236" customWidth="1"/>
    <col min="13066" max="13069" width="9" style="236" customWidth="1"/>
    <col min="13070" max="13071" width="25.7109375" style="236" customWidth="1"/>
    <col min="13072" max="13072" width="9.140625" style="236" customWidth="1"/>
    <col min="13073" max="13312" width="8.7109375" style="236"/>
    <col min="13313" max="13313" width="5.7109375" style="236" customWidth="1"/>
    <col min="13314" max="13315" width="30.7109375" style="236" customWidth="1"/>
    <col min="13316" max="13316" width="17.42578125" style="236" customWidth="1"/>
    <col min="13317" max="13317" width="9.5703125" style="236" customWidth="1"/>
    <col min="13318" max="13318" width="13.42578125" style="236" customWidth="1"/>
    <col min="13319" max="13319" width="8.7109375" style="236" customWidth="1"/>
    <col min="13320" max="13320" width="9.42578125" style="236" customWidth="1"/>
    <col min="13321" max="13321" width="12.85546875" style="236" customWidth="1"/>
    <col min="13322" max="13325" width="9" style="236" customWidth="1"/>
    <col min="13326" max="13327" width="25.7109375" style="236" customWidth="1"/>
    <col min="13328" max="13328" width="9.140625" style="236" customWidth="1"/>
    <col min="13329" max="13568" width="8.7109375" style="236"/>
    <col min="13569" max="13569" width="5.7109375" style="236" customWidth="1"/>
    <col min="13570" max="13571" width="30.7109375" style="236" customWidth="1"/>
    <col min="13572" max="13572" width="17.42578125" style="236" customWidth="1"/>
    <col min="13573" max="13573" width="9.5703125" style="236" customWidth="1"/>
    <col min="13574" max="13574" width="13.42578125" style="236" customWidth="1"/>
    <col min="13575" max="13575" width="8.7109375" style="236" customWidth="1"/>
    <col min="13576" max="13576" width="9.42578125" style="236" customWidth="1"/>
    <col min="13577" max="13577" width="12.85546875" style="236" customWidth="1"/>
    <col min="13578" max="13581" width="9" style="236" customWidth="1"/>
    <col min="13582" max="13583" width="25.7109375" style="236" customWidth="1"/>
    <col min="13584" max="13584" width="9.140625" style="236" customWidth="1"/>
    <col min="13585" max="13824" width="8.7109375" style="236"/>
    <col min="13825" max="13825" width="5.7109375" style="236" customWidth="1"/>
    <col min="13826" max="13827" width="30.7109375" style="236" customWidth="1"/>
    <col min="13828" max="13828" width="17.42578125" style="236" customWidth="1"/>
    <col min="13829" max="13829" width="9.5703125" style="236" customWidth="1"/>
    <col min="13830" max="13830" width="13.42578125" style="236" customWidth="1"/>
    <col min="13831" max="13831" width="8.7109375" style="236" customWidth="1"/>
    <col min="13832" max="13832" width="9.42578125" style="236" customWidth="1"/>
    <col min="13833" max="13833" width="12.85546875" style="236" customWidth="1"/>
    <col min="13834" max="13837" width="9" style="236" customWidth="1"/>
    <col min="13838" max="13839" width="25.7109375" style="236" customWidth="1"/>
    <col min="13840" max="13840" width="9.140625" style="236" customWidth="1"/>
    <col min="13841" max="14080" width="8.7109375" style="236"/>
    <col min="14081" max="14081" width="5.7109375" style="236" customWidth="1"/>
    <col min="14082" max="14083" width="30.7109375" style="236" customWidth="1"/>
    <col min="14084" max="14084" width="17.42578125" style="236" customWidth="1"/>
    <col min="14085" max="14085" width="9.5703125" style="236" customWidth="1"/>
    <col min="14086" max="14086" width="13.42578125" style="236" customWidth="1"/>
    <col min="14087" max="14087" width="8.7109375" style="236" customWidth="1"/>
    <col min="14088" max="14088" width="9.42578125" style="236" customWidth="1"/>
    <col min="14089" max="14089" width="12.85546875" style="236" customWidth="1"/>
    <col min="14090" max="14093" width="9" style="236" customWidth="1"/>
    <col min="14094" max="14095" width="25.7109375" style="236" customWidth="1"/>
    <col min="14096" max="14096" width="9.140625" style="236" customWidth="1"/>
    <col min="14097" max="14336" width="8.7109375" style="236"/>
    <col min="14337" max="14337" width="5.7109375" style="236" customWidth="1"/>
    <col min="14338" max="14339" width="30.7109375" style="236" customWidth="1"/>
    <col min="14340" max="14340" width="17.42578125" style="236" customWidth="1"/>
    <col min="14341" max="14341" width="9.5703125" style="236" customWidth="1"/>
    <col min="14342" max="14342" width="13.42578125" style="236" customWidth="1"/>
    <col min="14343" max="14343" width="8.7109375" style="236" customWidth="1"/>
    <col min="14344" max="14344" width="9.42578125" style="236" customWidth="1"/>
    <col min="14345" max="14345" width="12.85546875" style="236" customWidth="1"/>
    <col min="14346" max="14349" width="9" style="236" customWidth="1"/>
    <col min="14350" max="14351" width="25.7109375" style="236" customWidth="1"/>
    <col min="14352" max="14352" width="9.140625" style="236" customWidth="1"/>
    <col min="14353" max="14592" width="8.7109375" style="236"/>
    <col min="14593" max="14593" width="5.7109375" style="236" customWidth="1"/>
    <col min="14594" max="14595" width="30.7109375" style="236" customWidth="1"/>
    <col min="14596" max="14596" width="17.42578125" style="236" customWidth="1"/>
    <col min="14597" max="14597" width="9.5703125" style="236" customWidth="1"/>
    <col min="14598" max="14598" width="13.42578125" style="236" customWidth="1"/>
    <col min="14599" max="14599" width="8.7109375" style="236" customWidth="1"/>
    <col min="14600" max="14600" width="9.42578125" style="236" customWidth="1"/>
    <col min="14601" max="14601" width="12.85546875" style="236" customWidth="1"/>
    <col min="14602" max="14605" width="9" style="236" customWidth="1"/>
    <col min="14606" max="14607" width="25.7109375" style="236" customWidth="1"/>
    <col min="14608" max="14608" width="9.140625" style="236" customWidth="1"/>
    <col min="14609" max="14848" width="8.7109375" style="236"/>
    <col min="14849" max="14849" width="5.7109375" style="236" customWidth="1"/>
    <col min="14850" max="14851" width="30.7109375" style="236" customWidth="1"/>
    <col min="14852" max="14852" width="17.42578125" style="236" customWidth="1"/>
    <col min="14853" max="14853" width="9.5703125" style="236" customWidth="1"/>
    <col min="14854" max="14854" width="13.42578125" style="236" customWidth="1"/>
    <col min="14855" max="14855" width="8.7109375" style="236" customWidth="1"/>
    <col min="14856" max="14856" width="9.42578125" style="236" customWidth="1"/>
    <col min="14857" max="14857" width="12.85546875" style="236" customWidth="1"/>
    <col min="14858" max="14861" width="9" style="236" customWidth="1"/>
    <col min="14862" max="14863" width="25.7109375" style="236" customWidth="1"/>
    <col min="14864" max="14864" width="9.140625" style="236" customWidth="1"/>
    <col min="14865" max="15104" width="8.7109375" style="236"/>
    <col min="15105" max="15105" width="5.7109375" style="236" customWidth="1"/>
    <col min="15106" max="15107" width="30.7109375" style="236" customWidth="1"/>
    <col min="15108" max="15108" width="17.42578125" style="236" customWidth="1"/>
    <col min="15109" max="15109" width="9.5703125" style="236" customWidth="1"/>
    <col min="15110" max="15110" width="13.42578125" style="236" customWidth="1"/>
    <col min="15111" max="15111" width="8.7109375" style="236" customWidth="1"/>
    <col min="15112" max="15112" width="9.42578125" style="236" customWidth="1"/>
    <col min="15113" max="15113" width="12.85546875" style="236" customWidth="1"/>
    <col min="15114" max="15117" width="9" style="236" customWidth="1"/>
    <col min="15118" max="15119" width="25.7109375" style="236" customWidth="1"/>
    <col min="15120" max="15120" width="9.140625" style="236" customWidth="1"/>
    <col min="15121" max="15360" width="8.7109375" style="236"/>
    <col min="15361" max="15361" width="5.7109375" style="236" customWidth="1"/>
    <col min="15362" max="15363" width="30.7109375" style="236" customWidth="1"/>
    <col min="15364" max="15364" width="17.42578125" style="236" customWidth="1"/>
    <col min="15365" max="15365" width="9.5703125" style="236" customWidth="1"/>
    <col min="15366" max="15366" width="13.42578125" style="236" customWidth="1"/>
    <col min="15367" max="15367" width="8.7109375" style="236" customWidth="1"/>
    <col min="15368" max="15368" width="9.42578125" style="236" customWidth="1"/>
    <col min="15369" max="15369" width="12.85546875" style="236" customWidth="1"/>
    <col min="15370" max="15373" width="9" style="236" customWidth="1"/>
    <col min="15374" max="15375" width="25.7109375" style="236" customWidth="1"/>
    <col min="15376" max="15376" width="9.140625" style="236" customWidth="1"/>
    <col min="15377" max="15616" width="8.7109375" style="236"/>
    <col min="15617" max="15617" width="5.7109375" style="236" customWidth="1"/>
    <col min="15618" max="15619" width="30.7109375" style="236" customWidth="1"/>
    <col min="15620" max="15620" width="17.42578125" style="236" customWidth="1"/>
    <col min="15621" max="15621" width="9.5703125" style="236" customWidth="1"/>
    <col min="15622" max="15622" width="13.42578125" style="236" customWidth="1"/>
    <col min="15623" max="15623" width="8.7109375" style="236" customWidth="1"/>
    <col min="15624" max="15624" width="9.42578125" style="236" customWidth="1"/>
    <col min="15625" max="15625" width="12.85546875" style="236" customWidth="1"/>
    <col min="15626" max="15629" width="9" style="236" customWidth="1"/>
    <col min="15630" max="15631" width="25.7109375" style="236" customWidth="1"/>
    <col min="15632" max="15632" width="9.140625" style="236" customWidth="1"/>
    <col min="15633" max="15872" width="8.7109375" style="236"/>
    <col min="15873" max="15873" width="5.7109375" style="236" customWidth="1"/>
    <col min="15874" max="15875" width="30.7109375" style="236" customWidth="1"/>
    <col min="15876" max="15876" width="17.42578125" style="236" customWidth="1"/>
    <col min="15877" max="15877" width="9.5703125" style="236" customWidth="1"/>
    <col min="15878" max="15878" width="13.42578125" style="236" customWidth="1"/>
    <col min="15879" max="15879" width="8.7109375" style="236" customWidth="1"/>
    <col min="15880" max="15880" width="9.42578125" style="236" customWidth="1"/>
    <col min="15881" max="15881" width="12.85546875" style="236" customWidth="1"/>
    <col min="15882" max="15885" width="9" style="236" customWidth="1"/>
    <col min="15886" max="15887" width="25.7109375" style="236" customWidth="1"/>
    <col min="15888" max="15888" width="9.140625" style="236" customWidth="1"/>
    <col min="15889" max="16128" width="8.7109375" style="236"/>
    <col min="16129" max="16129" width="5.7109375" style="236" customWidth="1"/>
    <col min="16130" max="16131" width="30.7109375" style="236" customWidth="1"/>
    <col min="16132" max="16132" width="17.42578125" style="236" customWidth="1"/>
    <col min="16133" max="16133" width="9.5703125" style="236" customWidth="1"/>
    <col min="16134" max="16134" width="13.42578125" style="236" customWidth="1"/>
    <col min="16135" max="16135" width="8.7109375" style="236" customWidth="1"/>
    <col min="16136" max="16136" width="9.42578125" style="236" customWidth="1"/>
    <col min="16137" max="16137" width="12.85546875" style="236" customWidth="1"/>
    <col min="16138" max="16141" width="9" style="236" customWidth="1"/>
    <col min="16142" max="16143" width="25.7109375" style="236" customWidth="1"/>
    <col min="16144" max="16144" width="9.140625" style="236" customWidth="1"/>
    <col min="16145" max="16384" width="8.7109375" style="236"/>
  </cols>
  <sheetData>
    <row r="1" spans="1:16" ht="15.75" x14ac:dyDescent="0.2">
      <c r="A1" s="217" t="s">
        <v>1128</v>
      </c>
    </row>
    <row r="3" spans="1:16" ht="15.75" x14ac:dyDescent="0.2">
      <c r="A3" s="1188" t="s">
        <v>947</v>
      </c>
      <c r="B3" s="1188"/>
      <c r="C3" s="1188"/>
      <c r="D3" s="1188"/>
      <c r="E3" s="1188"/>
      <c r="F3" s="1188"/>
      <c r="G3" s="1188"/>
      <c r="H3" s="1188"/>
      <c r="I3" s="1188"/>
      <c r="J3" s="1188"/>
      <c r="K3" s="1188"/>
      <c r="L3" s="1188"/>
      <c r="M3" s="1188"/>
      <c r="N3" s="1188"/>
      <c r="O3" s="1188"/>
    </row>
    <row r="4" spans="1:16" ht="15.75" x14ac:dyDescent="0.2">
      <c r="A4" s="160"/>
      <c r="B4" s="160"/>
      <c r="C4" s="427"/>
      <c r="D4" s="428"/>
      <c r="E4" s="428"/>
      <c r="F4" s="428"/>
      <c r="G4" s="427" t="str">
        <f>'1'!$E$5</f>
        <v>KABUPATEN</v>
      </c>
      <c r="H4" s="428" t="str">
        <f>'1'!$F$5</f>
        <v>BELITUNG TIMUR</v>
      </c>
      <c r="I4" s="428"/>
      <c r="J4" s="428"/>
      <c r="K4" s="428"/>
      <c r="L4" s="428"/>
      <c r="M4" s="428"/>
      <c r="N4" s="426"/>
      <c r="O4" s="426"/>
    </row>
    <row r="5" spans="1:16" ht="15.75" x14ac:dyDescent="0.2">
      <c r="A5" s="160"/>
      <c r="B5" s="160"/>
      <c r="C5" s="427"/>
      <c r="D5" s="428"/>
      <c r="E5" s="428"/>
      <c r="F5" s="428"/>
      <c r="G5" s="427" t="str">
        <f>'1'!$E$6</f>
        <v>TAHUN</v>
      </c>
      <c r="H5" s="428">
        <f>'1'!$F$6</f>
        <v>2023</v>
      </c>
      <c r="I5" s="428"/>
      <c r="J5" s="428"/>
      <c r="K5" s="428"/>
      <c r="L5" s="428"/>
      <c r="M5" s="428"/>
      <c r="N5" s="426"/>
      <c r="O5" s="426"/>
    </row>
    <row r="6" spans="1:16" ht="15.75" thickBot="1" x14ac:dyDescent="0.2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</row>
    <row r="7" spans="1:16" x14ac:dyDescent="0.2">
      <c r="A7" s="1164" t="s">
        <v>2</v>
      </c>
      <c r="B7" s="1164" t="s">
        <v>253</v>
      </c>
      <c r="C7" s="1164" t="s">
        <v>407</v>
      </c>
      <c r="D7" s="1179" t="s">
        <v>948</v>
      </c>
      <c r="E7" s="1240" t="s">
        <v>949</v>
      </c>
      <c r="F7" s="1241"/>
      <c r="G7" s="1241"/>
      <c r="H7" s="1241"/>
      <c r="I7" s="1241"/>
      <c r="J7" s="1241"/>
      <c r="K7" s="1241"/>
      <c r="L7" s="1241"/>
      <c r="M7" s="1241"/>
      <c r="N7" s="1241"/>
      <c r="O7" s="1242"/>
      <c r="P7" s="67"/>
    </row>
    <row r="8" spans="1:16" x14ac:dyDescent="0.2">
      <c r="A8" s="1164"/>
      <c r="B8" s="1164"/>
      <c r="C8" s="1164"/>
      <c r="D8" s="1169"/>
      <c r="E8" s="1166"/>
      <c r="F8" s="1167"/>
      <c r="G8" s="1167"/>
      <c r="H8" s="1167"/>
      <c r="I8" s="1167"/>
      <c r="J8" s="1167"/>
      <c r="K8" s="1167"/>
      <c r="L8" s="1167"/>
      <c r="M8" s="1167"/>
      <c r="N8" s="1167"/>
      <c r="O8" s="1168"/>
      <c r="P8" s="67"/>
    </row>
    <row r="9" spans="1:16" ht="33.75" customHeight="1" x14ac:dyDescent="0.2">
      <c r="A9" s="1164"/>
      <c r="B9" s="1164"/>
      <c r="C9" s="1164"/>
      <c r="D9" s="1169"/>
      <c r="E9" s="1361" t="s">
        <v>950</v>
      </c>
      <c r="F9" s="1385"/>
      <c r="G9" s="1362"/>
      <c r="H9" s="1361" t="s">
        <v>951</v>
      </c>
      <c r="I9" s="1385"/>
      <c r="J9" s="1362"/>
      <c r="K9" s="1361" t="s">
        <v>481</v>
      </c>
      <c r="L9" s="1385"/>
      <c r="M9" s="1362"/>
      <c r="N9" s="1385" t="s">
        <v>719</v>
      </c>
      <c r="O9" s="1362"/>
      <c r="P9" s="67"/>
    </row>
    <row r="10" spans="1:16" ht="31.5" x14ac:dyDescent="0.2">
      <c r="A10" s="1165"/>
      <c r="B10" s="1165"/>
      <c r="C10" s="1165"/>
      <c r="D10" s="1170"/>
      <c r="E10" s="581" t="s">
        <v>952</v>
      </c>
      <c r="F10" s="581" t="s">
        <v>953</v>
      </c>
      <c r="G10" s="683" t="s">
        <v>1137</v>
      </c>
      <c r="H10" s="583" t="s">
        <v>952</v>
      </c>
      <c r="I10" s="583" t="s">
        <v>953</v>
      </c>
      <c r="J10" s="583" t="s">
        <v>1146</v>
      </c>
      <c r="K10" s="583" t="s">
        <v>952</v>
      </c>
      <c r="L10" s="583" t="s">
        <v>953</v>
      </c>
      <c r="M10" s="582" t="s">
        <v>1137</v>
      </c>
      <c r="N10" s="583" t="s">
        <v>255</v>
      </c>
      <c r="O10" s="583" t="s">
        <v>27</v>
      </c>
      <c r="P10" s="67"/>
    </row>
    <row r="11" spans="1:16" s="755" customFormat="1" ht="12" x14ac:dyDescent="0.2">
      <c r="A11" s="745">
        <v>1</v>
      </c>
      <c r="B11" s="745">
        <v>2</v>
      </c>
      <c r="C11" s="745">
        <v>3</v>
      </c>
      <c r="D11" s="745">
        <v>4</v>
      </c>
      <c r="E11" s="745">
        <v>5</v>
      </c>
      <c r="F11" s="745">
        <v>6</v>
      </c>
      <c r="G11" s="745">
        <v>7</v>
      </c>
      <c r="H11" s="745">
        <v>8</v>
      </c>
      <c r="I11" s="745">
        <v>9</v>
      </c>
      <c r="J11" s="745">
        <v>10</v>
      </c>
      <c r="K11" s="745">
        <v>11</v>
      </c>
      <c r="L11" s="745">
        <v>12</v>
      </c>
      <c r="M11" s="745">
        <v>13</v>
      </c>
      <c r="N11" s="745">
        <v>14</v>
      </c>
      <c r="O11" s="745">
        <v>15</v>
      </c>
      <c r="P11" s="750"/>
    </row>
    <row r="12" spans="1:16" x14ac:dyDescent="0.2">
      <c r="A12" s="725">
        <v>1</v>
      </c>
      <c r="B12" s="93" t="str">
        <f>'9'!B9</f>
        <v>Manggar</v>
      </c>
      <c r="C12" s="93" t="str">
        <f>'9'!C9</f>
        <v>Manggar</v>
      </c>
      <c r="D12" s="377">
        <v>79</v>
      </c>
      <c r="E12" s="377">
        <v>0</v>
      </c>
      <c r="F12" s="377">
        <v>71</v>
      </c>
      <c r="G12" s="377">
        <v>5</v>
      </c>
      <c r="H12" s="377">
        <v>0</v>
      </c>
      <c r="I12" s="377">
        <v>3</v>
      </c>
      <c r="J12" s="377">
        <v>0</v>
      </c>
      <c r="K12" s="377">
        <f>E12+H12</f>
        <v>0</v>
      </c>
      <c r="L12" s="377">
        <f>F12+I12</f>
        <v>74</v>
      </c>
      <c r="M12" s="377">
        <f>G12+J12</f>
        <v>5</v>
      </c>
      <c r="N12" s="153">
        <f>K12+L12+M12</f>
        <v>79</v>
      </c>
      <c r="O12" s="863">
        <f>IFERROR(N12/D12*100,0)</f>
        <v>100</v>
      </c>
      <c r="P12" s="67"/>
    </row>
    <row r="13" spans="1:16" x14ac:dyDescent="0.2">
      <c r="A13" s="724">
        <v>2</v>
      </c>
      <c r="B13" s="93" t="str">
        <f>'9'!B10</f>
        <v>Damar</v>
      </c>
      <c r="C13" s="93" t="str">
        <f>'9'!C10</f>
        <v>Mengkubang</v>
      </c>
      <c r="D13" s="377">
        <v>66</v>
      </c>
      <c r="E13" s="377">
        <v>0</v>
      </c>
      <c r="F13" s="377">
        <v>60</v>
      </c>
      <c r="G13" s="377">
        <v>1</v>
      </c>
      <c r="H13" s="377">
        <v>0</v>
      </c>
      <c r="I13" s="377">
        <v>5</v>
      </c>
      <c r="J13" s="377">
        <v>0</v>
      </c>
      <c r="K13" s="377">
        <f t="shared" ref="K13:K18" si="0">E13+H13</f>
        <v>0</v>
      </c>
      <c r="L13" s="377">
        <f t="shared" ref="L13:L18" si="1">F13+I13</f>
        <v>65</v>
      </c>
      <c r="M13" s="377">
        <f t="shared" ref="M13:M18" si="2">G13+J13</f>
        <v>1</v>
      </c>
      <c r="N13" s="153">
        <f t="shared" ref="N13:N18" si="3">K13+L13+M13</f>
        <v>66</v>
      </c>
      <c r="O13" s="863">
        <f t="shared" ref="O13:O20" si="4">IFERROR(N13/D13*100,0)</f>
        <v>100</v>
      </c>
      <c r="P13" s="67"/>
    </row>
    <row r="14" spans="1:16" x14ac:dyDescent="0.2">
      <c r="A14" s="724">
        <v>3</v>
      </c>
      <c r="B14" s="93" t="str">
        <f>'9'!B11</f>
        <v>Kelapa Kampit</v>
      </c>
      <c r="C14" s="93" t="str">
        <f>'9'!C11</f>
        <v>Kelapa Kampit</v>
      </c>
      <c r="D14" s="377">
        <v>45</v>
      </c>
      <c r="E14" s="377">
        <v>0</v>
      </c>
      <c r="F14" s="377">
        <v>42</v>
      </c>
      <c r="G14" s="377">
        <v>3</v>
      </c>
      <c r="H14" s="377">
        <v>0</v>
      </c>
      <c r="I14" s="377">
        <v>0</v>
      </c>
      <c r="J14" s="377">
        <v>0</v>
      </c>
      <c r="K14" s="377">
        <f t="shared" si="0"/>
        <v>0</v>
      </c>
      <c r="L14" s="377">
        <f t="shared" si="1"/>
        <v>42</v>
      </c>
      <c r="M14" s="377">
        <f t="shared" si="2"/>
        <v>3</v>
      </c>
      <c r="N14" s="153">
        <f t="shared" si="3"/>
        <v>45</v>
      </c>
      <c r="O14" s="863">
        <f t="shared" si="4"/>
        <v>100</v>
      </c>
      <c r="P14" s="67"/>
    </row>
    <row r="15" spans="1:16" x14ac:dyDescent="0.2">
      <c r="A15" s="724">
        <v>4</v>
      </c>
      <c r="B15" s="93" t="str">
        <f>'9'!B12</f>
        <v>Gantung</v>
      </c>
      <c r="C15" s="93" t="str">
        <f>'9'!C12</f>
        <v>Gantung</v>
      </c>
      <c r="D15" s="377">
        <v>58</v>
      </c>
      <c r="E15" s="377">
        <v>0</v>
      </c>
      <c r="F15" s="377">
        <v>53</v>
      </c>
      <c r="G15" s="377">
        <v>3</v>
      </c>
      <c r="H15" s="377">
        <v>0</v>
      </c>
      <c r="I15" s="377">
        <v>2</v>
      </c>
      <c r="J15" s="377">
        <v>0</v>
      </c>
      <c r="K15" s="377">
        <f t="shared" si="0"/>
        <v>0</v>
      </c>
      <c r="L15" s="377">
        <f t="shared" si="1"/>
        <v>55</v>
      </c>
      <c r="M15" s="377">
        <f t="shared" si="2"/>
        <v>3</v>
      </c>
      <c r="N15" s="153">
        <f t="shared" si="3"/>
        <v>58</v>
      </c>
      <c r="O15" s="863">
        <f t="shared" si="4"/>
        <v>100</v>
      </c>
      <c r="P15" s="67"/>
    </row>
    <row r="16" spans="1:16" x14ac:dyDescent="0.2">
      <c r="A16" s="724">
        <v>5</v>
      </c>
      <c r="B16" s="93" t="str">
        <f>'9'!B13</f>
        <v>Simpang Renggiang</v>
      </c>
      <c r="C16" s="93" t="str">
        <f>'9'!C13</f>
        <v>Renggiang</v>
      </c>
      <c r="D16" s="377">
        <v>18</v>
      </c>
      <c r="E16" s="377">
        <v>0</v>
      </c>
      <c r="F16" s="377">
        <v>18</v>
      </c>
      <c r="G16" s="377">
        <v>0</v>
      </c>
      <c r="H16" s="377">
        <v>0</v>
      </c>
      <c r="I16" s="377">
        <v>0</v>
      </c>
      <c r="J16" s="377">
        <v>0</v>
      </c>
      <c r="K16" s="377">
        <f t="shared" si="0"/>
        <v>0</v>
      </c>
      <c r="L16" s="377">
        <f t="shared" si="1"/>
        <v>18</v>
      </c>
      <c r="M16" s="377">
        <f t="shared" si="2"/>
        <v>0</v>
      </c>
      <c r="N16" s="153">
        <f t="shared" si="3"/>
        <v>18</v>
      </c>
      <c r="O16" s="863">
        <f t="shared" si="4"/>
        <v>100</v>
      </c>
      <c r="P16" s="67"/>
    </row>
    <row r="17" spans="1:16" x14ac:dyDescent="0.2">
      <c r="A17" s="724">
        <v>6</v>
      </c>
      <c r="B17" s="93" t="str">
        <f>'9'!B14</f>
        <v>Simpang Pesak</v>
      </c>
      <c r="C17" s="93" t="str">
        <f>'9'!C14</f>
        <v>Simpang Pesak</v>
      </c>
      <c r="D17" s="377">
        <v>22</v>
      </c>
      <c r="E17" s="377">
        <v>0</v>
      </c>
      <c r="F17" s="377">
        <v>22</v>
      </c>
      <c r="G17" s="377">
        <v>0</v>
      </c>
      <c r="H17" s="377">
        <v>0</v>
      </c>
      <c r="I17" s="377">
        <v>0</v>
      </c>
      <c r="J17" s="377">
        <v>0</v>
      </c>
      <c r="K17" s="377">
        <f t="shared" si="0"/>
        <v>0</v>
      </c>
      <c r="L17" s="377">
        <f t="shared" si="1"/>
        <v>22</v>
      </c>
      <c r="M17" s="377">
        <f t="shared" si="2"/>
        <v>0</v>
      </c>
      <c r="N17" s="153">
        <f t="shared" si="3"/>
        <v>22</v>
      </c>
      <c r="O17" s="863">
        <f t="shared" si="4"/>
        <v>100</v>
      </c>
      <c r="P17" s="67"/>
    </row>
    <row r="18" spans="1:16" x14ac:dyDescent="0.2">
      <c r="A18" s="724">
        <v>7</v>
      </c>
      <c r="B18" s="93" t="str">
        <f>'9'!B15</f>
        <v>Dendang</v>
      </c>
      <c r="C18" s="93" t="str">
        <f>'9'!C15</f>
        <v>Dendang</v>
      </c>
      <c r="D18" s="377">
        <v>12</v>
      </c>
      <c r="E18" s="377">
        <v>0</v>
      </c>
      <c r="F18" s="377">
        <v>12</v>
      </c>
      <c r="G18" s="377">
        <v>0</v>
      </c>
      <c r="H18" s="377">
        <v>0</v>
      </c>
      <c r="I18" s="377">
        <v>0</v>
      </c>
      <c r="J18" s="377">
        <v>0</v>
      </c>
      <c r="K18" s="377">
        <f t="shared" si="0"/>
        <v>0</v>
      </c>
      <c r="L18" s="377">
        <f t="shared" si="1"/>
        <v>12</v>
      </c>
      <c r="M18" s="377">
        <f t="shared" si="2"/>
        <v>0</v>
      </c>
      <c r="N18" s="153">
        <f t="shared" si="3"/>
        <v>12</v>
      </c>
      <c r="O18" s="863">
        <f t="shared" si="4"/>
        <v>100</v>
      </c>
      <c r="P18" s="67"/>
    </row>
    <row r="19" spans="1:16" x14ac:dyDescent="0.2">
      <c r="A19" s="66"/>
      <c r="B19" s="67"/>
      <c r="C19" s="67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863"/>
      <c r="P19" s="67"/>
    </row>
    <row r="20" spans="1:16" ht="16.5" thickBot="1" x14ac:dyDescent="0.25">
      <c r="A20" s="406" t="s">
        <v>476</v>
      </c>
      <c r="B20" s="407"/>
      <c r="C20" s="408"/>
      <c r="D20" s="1016">
        <f t="shared" ref="D20:N20" si="5">SUM(D12:D19)</f>
        <v>300</v>
      </c>
      <c r="E20" s="1016">
        <f t="shared" si="5"/>
        <v>0</v>
      </c>
      <c r="F20" s="1016">
        <f t="shared" si="5"/>
        <v>278</v>
      </c>
      <c r="G20" s="1016">
        <f t="shared" si="5"/>
        <v>12</v>
      </c>
      <c r="H20" s="1016">
        <f t="shared" si="5"/>
        <v>0</v>
      </c>
      <c r="I20" s="1016">
        <f t="shared" si="5"/>
        <v>10</v>
      </c>
      <c r="J20" s="1016">
        <f t="shared" si="5"/>
        <v>0</v>
      </c>
      <c r="K20" s="1016">
        <f t="shared" si="5"/>
        <v>0</v>
      </c>
      <c r="L20" s="1016">
        <f t="shared" si="5"/>
        <v>288</v>
      </c>
      <c r="M20" s="1016">
        <f t="shared" si="5"/>
        <v>12</v>
      </c>
      <c r="N20" s="1016">
        <f t="shared" si="5"/>
        <v>300</v>
      </c>
      <c r="O20" s="1017">
        <f t="shared" si="4"/>
        <v>100</v>
      </c>
      <c r="P20" s="67"/>
    </row>
    <row r="21" spans="1:16" x14ac:dyDescent="0.2">
      <c r="A21" s="402"/>
      <c r="B21" s="402"/>
      <c r="C21" s="402"/>
      <c r="D21" s="402"/>
      <c r="E21" s="402"/>
      <c r="F21" s="402"/>
      <c r="G21" s="402"/>
      <c r="H21" s="402"/>
      <c r="I21" s="402"/>
      <c r="J21" s="402"/>
      <c r="K21" s="402"/>
      <c r="L21" s="402"/>
      <c r="M21" s="402"/>
      <c r="N21" s="402"/>
      <c r="O21" s="402"/>
    </row>
    <row r="22" spans="1:16" x14ac:dyDescent="0.2">
      <c r="A22" s="544" t="s">
        <v>548</v>
      </c>
    </row>
  </sheetData>
  <mergeCells count="10">
    <mergeCell ref="A3:O3"/>
    <mergeCell ref="A7:A10"/>
    <mergeCell ref="B7:B10"/>
    <mergeCell ref="C7:C10"/>
    <mergeCell ref="D7:D10"/>
    <mergeCell ref="E7:O8"/>
    <mergeCell ref="E9:G9"/>
    <mergeCell ref="H9:J9"/>
    <mergeCell ref="K9:M9"/>
    <mergeCell ref="N9:O9"/>
  </mergeCells>
  <printOptions horizontalCentered="1"/>
  <pageMargins left="0.47244094488188981" right="0.47244094488188981" top="0.74803149606299213" bottom="0.74803149606299213" header="0.31496062992125984" footer="0.31496062992125984"/>
  <pageSetup paperSize="9" scale="62"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>
    <tabColor rgb="FF92D050"/>
    <pageSetUpPr fitToPage="1"/>
  </sheetPr>
  <dimension ref="A1:G20"/>
  <sheetViews>
    <sheetView zoomScaleNormal="100" workbookViewId="0">
      <pane xSplit="1" ySplit="9" topLeftCell="B10" activePane="bottomRight" state="frozen"/>
      <selection activeCell="A4" sqref="A4:Y5"/>
      <selection pane="topRight" activeCell="A4" sqref="A4:Y5"/>
      <selection pane="bottomLeft" activeCell="A4" sqref="A4:Y5"/>
      <selection pane="bottomRight" activeCell="G18" sqref="G18"/>
    </sheetView>
  </sheetViews>
  <sheetFormatPr defaultRowHeight="15" x14ac:dyDescent="0.2"/>
  <cols>
    <col min="1" max="1" width="5.42578125" style="236" customWidth="1"/>
    <col min="2" max="3" width="25.5703125" style="236" customWidth="1"/>
    <col min="4" max="4" width="19.28515625" style="236" customWidth="1"/>
    <col min="5" max="5" width="15.5703125" style="236" customWidth="1"/>
    <col min="6" max="6" width="30.7109375" style="236" customWidth="1"/>
    <col min="7" max="7" width="32.28515625" style="236" customWidth="1"/>
    <col min="8" max="254" width="8.7109375" style="236"/>
    <col min="255" max="255" width="5.42578125" style="236" customWidth="1"/>
    <col min="256" max="257" width="25.5703125" style="236" customWidth="1"/>
    <col min="258" max="258" width="13.7109375" style="236" customWidth="1"/>
    <col min="259" max="259" width="15.5703125" style="236" customWidth="1"/>
    <col min="260" max="260" width="30.7109375" style="236" customWidth="1"/>
    <col min="261" max="261" width="32.28515625" style="236" customWidth="1"/>
    <col min="262" max="510" width="8.7109375" style="236"/>
    <col min="511" max="511" width="5.42578125" style="236" customWidth="1"/>
    <col min="512" max="513" width="25.5703125" style="236" customWidth="1"/>
    <col min="514" max="514" width="13.7109375" style="236" customWidth="1"/>
    <col min="515" max="515" width="15.5703125" style="236" customWidth="1"/>
    <col min="516" max="516" width="30.7109375" style="236" customWidth="1"/>
    <col min="517" max="517" width="32.28515625" style="236" customWidth="1"/>
    <col min="518" max="766" width="8.7109375" style="236"/>
    <col min="767" max="767" width="5.42578125" style="236" customWidth="1"/>
    <col min="768" max="769" width="25.5703125" style="236" customWidth="1"/>
    <col min="770" max="770" width="13.7109375" style="236" customWidth="1"/>
    <col min="771" max="771" width="15.5703125" style="236" customWidth="1"/>
    <col min="772" max="772" width="30.7109375" style="236" customWidth="1"/>
    <col min="773" max="773" width="32.28515625" style="236" customWidth="1"/>
    <col min="774" max="1022" width="8.7109375" style="236"/>
    <col min="1023" max="1023" width="5.42578125" style="236" customWidth="1"/>
    <col min="1024" max="1025" width="25.5703125" style="236" customWidth="1"/>
    <col min="1026" max="1026" width="13.7109375" style="236" customWidth="1"/>
    <col min="1027" max="1027" width="15.5703125" style="236" customWidth="1"/>
    <col min="1028" max="1028" width="30.7109375" style="236" customWidth="1"/>
    <col min="1029" max="1029" width="32.28515625" style="236" customWidth="1"/>
    <col min="1030" max="1278" width="8.7109375" style="236"/>
    <col min="1279" max="1279" width="5.42578125" style="236" customWidth="1"/>
    <col min="1280" max="1281" width="25.5703125" style="236" customWidth="1"/>
    <col min="1282" max="1282" width="13.7109375" style="236" customWidth="1"/>
    <col min="1283" max="1283" width="15.5703125" style="236" customWidth="1"/>
    <col min="1284" max="1284" width="30.7109375" style="236" customWidth="1"/>
    <col min="1285" max="1285" width="32.28515625" style="236" customWidth="1"/>
    <col min="1286" max="1534" width="8.7109375" style="236"/>
    <col min="1535" max="1535" width="5.42578125" style="236" customWidth="1"/>
    <col min="1536" max="1537" width="25.5703125" style="236" customWidth="1"/>
    <col min="1538" max="1538" width="13.7109375" style="236" customWidth="1"/>
    <col min="1539" max="1539" width="15.5703125" style="236" customWidth="1"/>
    <col min="1540" max="1540" width="30.7109375" style="236" customWidth="1"/>
    <col min="1541" max="1541" width="32.28515625" style="236" customWidth="1"/>
    <col min="1542" max="1790" width="8.7109375" style="236"/>
    <col min="1791" max="1791" width="5.42578125" style="236" customWidth="1"/>
    <col min="1792" max="1793" width="25.5703125" style="236" customWidth="1"/>
    <col min="1794" max="1794" width="13.7109375" style="236" customWidth="1"/>
    <col min="1795" max="1795" width="15.5703125" style="236" customWidth="1"/>
    <col min="1796" max="1796" width="30.7109375" style="236" customWidth="1"/>
    <col min="1797" max="1797" width="32.28515625" style="236" customWidth="1"/>
    <col min="1798" max="2046" width="8.7109375" style="236"/>
    <col min="2047" max="2047" width="5.42578125" style="236" customWidth="1"/>
    <col min="2048" max="2049" width="25.5703125" style="236" customWidth="1"/>
    <col min="2050" max="2050" width="13.7109375" style="236" customWidth="1"/>
    <col min="2051" max="2051" width="15.5703125" style="236" customWidth="1"/>
    <col min="2052" max="2052" width="30.7109375" style="236" customWidth="1"/>
    <col min="2053" max="2053" width="32.28515625" style="236" customWidth="1"/>
    <col min="2054" max="2302" width="8.7109375" style="236"/>
    <col min="2303" max="2303" width="5.42578125" style="236" customWidth="1"/>
    <col min="2304" max="2305" width="25.5703125" style="236" customWidth="1"/>
    <col min="2306" max="2306" width="13.7109375" style="236" customWidth="1"/>
    <col min="2307" max="2307" width="15.5703125" style="236" customWidth="1"/>
    <col min="2308" max="2308" width="30.7109375" style="236" customWidth="1"/>
    <col min="2309" max="2309" width="32.28515625" style="236" customWidth="1"/>
    <col min="2310" max="2558" width="8.7109375" style="236"/>
    <col min="2559" max="2559" width="5.42578125" style="236" customWidth="1"/>
    <col min="2560" max="2561" width="25.5703125" style="236" customWidth="1"/>
    <col min="2562" max="2562" width="13.7109375" style="236" customWidth="1"/>
    <col min="2563" max="2563" width="15.5703125" style="236" customWidth="1"/>
    <col min="2564" max="2564" width="30.7109375" style="236" customWidth="1"/>
    <col min="2565" max="2565" width="32.28515625" style="236" customWidth="1"/>
    <col min="2566" max="2814" width="8.7109375" style="236"/>
    <col min="2815" max="2815" width="5.42578125" style="236" customWidth="1"/>
    <col min="2816" max="2817" width="25.5703125" style="236" customWidth="1"/>
    <col min="2818" max="2818" width="13.7109375" style="236" customWidth="1"/>
    <col min="2819" max="2819" width="15.5703125" style="236" customWidth="1"/>
    <col min="2820" max="2820" width="30.7109375" style="236" customWidth="1"/>
    <col min="2821" max="2821" width="32.28515625" style="236" customWidth="1"/>
    <col min="2822" max="3070" width="8.7109375" style="236"/>
    <col min="3071" max="3071" width="5.42578125" style="236" customWidth="1"/>
    <col min="3072" max="3073" width="25.5703125" style="236" customWidth="1"/>
    <col min="3074" max="3074" width="13.7109375" style="236" customWidth="1"/>
    <col min="3075" max="3075" width="15.5703125" style="236" customWidth="1"/>
    <col min="3076" max="3076" width="30.7109375" style="236" customWidth="1"/>
    <col min="3077" max="3077" width="32.28515625" style="236" customWidth="1"/>
    <col min="3078" max="3326" width="8.7109375" style="236"/>
    <col min="3327" max="3327" width="5.42578125" style="236" customWidth="1"/>
    <col min="3328" max="3329" width="25.5703125" style="236" customWidth="1"/>
    <col min="3330" max="3330" width="13.7109375" style="236" customWidth="1"/>
    <col min="3331" max="3331" width="15.5703125" style="236" customWidth="1"/>
    <col min="3332" max="3332" width="30.7109375" style="236" customWidth="1"/>
    <col min="3333" max="3333" width="32.28515625" style="236" customWidth="1"/>
    <col min="3334" max="3582" width="8.7109375" style="236"/>
    <col min="3583" max="3583" width="5.42578125" style="236" customWidth="1"/>
    <col min="3584" max="3585" width="25.5703125" style="236" customWidth="1"/>
    <col min="3586" max="3586" width="13.7109375" style="236" customWidth="1"/>
    <col min="3587" max="3587" width="15.5703125" style="236" customWidth="1"/>
    <col min="3588" max="3588" width="30.7109375" style="236" customWidth="1"/>
    <col min="3589" max="3589" width="32.28515625" style="236" customWidth="1"/>
    <col min="3590" max="3838" width="8.7109375" style="236"/>
    <col min="3839" max="3839" width="5.42578125" style="236" customWidth="1"/>
    <col min="3840" max="3841" width="25.5703125" style="236" customWidth="1"/>
    <col min="3842" max="3842" width="13.7109375" style="236" customWidth="1"/>
    <col min="3843" max="3843" width="15.5703125" style="236" customWidth="1"/>
    <col min="3844" max="3844" width="30.7109375" style="236" customWidth="1"/>
    <col min="3845" max="3845" width="32.28515625" style="236" customWidth="1"/>
    <col min="3846" max="4094" width="8.7109375" style="236"/>
    <col min="4095" max="4095" width="5.42578125" style="236" customWidth="1"/>
    <col min="4096" max="4097" width="25.5703125" style="236" customWidth="1"/>
    <col min="4098" max="4098" width="13.7109375" style="236" customWidth="1"/>
    <col min="4099" max="4099" width="15.5703125" style="236" customWidth="1"/>
    <col min="4100" max="4100" width="30.7109375" style="236" customWidth="1"/>
    <col min="4101" max="4101" width="32.28515625" style="236" customWidth="1"/>
    <col min="4102" max="4350" width="8.7109375" style="236"/>
    <col min="4351" max="4351" width="5.42578125" style="236" customWidth="1"/>
    <col min="4352" max="4353" width="25.5703125" style="236" customWidth="1"/>
    <col min="4354" max="4354" width="13.7109375" style="236" customWidth="1"/>
    <col min="4355" max="4355" width="15.5703125" style="236" customWidth="1"/>
    <col min="4356" max="4356" width="30.7109375" style="236" customWidth="1"/>
    <col min="4357" max="4357" width="32.28515625" style="236" customWidth="1"/>
    <col min="4358" max="4606" width="8.7109375" style="236"/>
    <col min="4607" max="4607" width="5.42578125" style="236" customWidth="1"/>
    <col min="4608" max="4609" width="25.5703125" style="236" customWidth="1"/>
    <col min="4610" max="4610" width="13.7109375" style="236" customWidth="1"/>
    <col min="4611" max="4611" width="15.5703125" style="236" customWidth="1"/>
    <col min="4612" max="4612" width="30.7109375" style="236" customWidth="1"/>
    <col min="4613" max="4613" width="32.28515625" style="236" customWidth="1"/>
    <col min="4614" max="4862" width="8.7109375" style="236"/>
    <col min="4863" max="4863" width="5.42578125" style="236" customWidth="1"/>
    <col min="4864" max="4865" width="25.5703125" style="236" customWidth="1"/>
    <col min="4866" max="4866" width="13.7109375" style="236" customWidth="1"/>
    <col min="4867" max="4867" width="15.5703125" style="236" customWidth="1"/>
    <col min="4868" max="4868" width="30.7109375" style="236" customWidth="1"/>
    <col min="4869" max="4869" width="32.28515625" style="236" customWidth="1"/>
    <col min="4870" max="5118" width="8.7109375" style="236"/>
    <col min="5119" max="5119" width="5.42578125" style="236" customWidth="1"/>
    <col min="5120" max="5121" width="25.5703125" style="236" customWidth="1"/>
    <col min="5122" max="5122" width="13.7109375" style="236" customWidth="1"/>
    <col min="5123" max="5123" width="15.5703125" style="236" customWidth="1"/>
    <col min="5124" max="5124" width="30.7109375" style="236" customWidth="1"/>
    <col min="5125" max="5125" width="32.28515625" style="236" customWidth="1"/>
    <col min="5126" max="5374" width="8.7109375" style="236"/>
    <col min="5375" max="5375" width="5.42578125" style="236" customWidth="1"/>
    <col min="5376" max="5377" width="25.5703125" style="236" customWidth="1"/>
    <col min="5378" max="5378" width="13.7109375" style="236" customWidth="1"/>
    <col min="5379" max="5379" width="15.5703125" style="236" customWidth="1"/>
    <col min="5380" max="5380" width="30.7109375" style="236" customWidth="1"/>
    <col min="5381" max="5381" width="32.28515625" style="236" customWidth="1"/>
    <col min="5382" max="5630" width="8.7109375" style="236"/>
    <col min="5631" max="5631" width="5.42578125" style="236" customWidth="1"/>
    <col min="5632" max="5633" width="25.5703125" style="236" customWidth="1"/>
    <col min="5634" max="5634" width="13.7109375" style="236" customWidth="1"/>
    <col min="5635" max="5635" width="15.5703125" style="236" customWidth="1"/>
    <col min="5636" max="5636" width="30.7109375" style="236" customWidth="1"/>
    <col min="5637" max="5637" width="32.28515625" style="236" customWidth="1"/>
    <col min="5638" max="5886" width="8.7109375" style="236"/>
    <col min="5887" max="5887" width="5.42578125" style="236" customWidth="1"/>
    <col min="5888" max="5889" width="25.5703125" style="236" customWidth="1"/>
    <col min="5890" max="5890" width="13.7109375" style="236" customWidth="1"/>
    <col min="5891" max="5891" width="15.5703125" style="236" customWidth="1"/>
    <col min="5892" max="5892" width="30.7109375" style="236" customWidth="1"/>
    <col min="5893" max="5893" width="32.28515625" style="236" customWidth="1"/>
    <col min="5894" max="6142" width="8.7109375" style="236"/>
    <col min="6143" max="6143" width="5.42578125" style="236" customWidth="1"/>
    <col min="6144" max="6145" width="25.5703125" style="236" customWidth="1"/>
    <col min="6146" max="6146" width="13.7109375" style="236" customWidth="1"/>
    <col min="6147" max="6147" width="15.5703125" style="236" customWidth="1"/>
    <col min="6148" max="6148" width="30.7109375" style="236" customWidth="1"/>
    <col min="6149" max="6149" width="32.28515625" style="236" customWidth="1"/>
    <col min="6150" max="6398" width="8.7109375" style="236"/>
    <col min="6399" max="6399" width="5.42578125" style="236" customWidth="1"/>
    <col min="6400" max="6401" width="25.5703125" style="236" customWidth="1"/>
    <col min="6402" max="6402" width="13.7109375" style="236" customWidth="1"/>
    <col min="6403" max="6403" width="15.5703125" style="236" customWidth="1"/>
    <col min="6404" max="6404" width="30.7109375" style="236" customWidth="1"/>
    <col min="6405" max="6405" width="32.28515625" style="236" customWidth="1"/>
    <col min="6406" max="6654" width="8.7109375" style="236"/>
    <col min="6655" max="6655" width="5.42578125" style="236" customWidth="1"/>
    <col min="6656" max="6657" width="25.5703125" style="236" customWidth="1"/>
    <col min="6658" max="6658" width="13.7109375" style="236" customWidth="1"/>
    <col min="6659" max="6659" width="15.5703125" style="236" customWidth="1"/>
    <col min="6660" max="6660" width="30.7109375" style="236" customWidth="1"/>
    <col min="6661" max="6661" width="32.28515625" style="236" customWidth="1"/>
    <col min="6662" max="6910" width="8.7109375" style="236"/>
    <col min="6911" max="6911" width="5.42578125" style="236" customWidth="1"/>
    <col min="6912" max="6913" width="25.5703125" style="236" customWidth="1"/>
    <col min="6914" max="6914" width="13.7109375" style="236" customWidth="1"/>
    <col min="6915" max="6915" width="15.5703125" style="236" customWidth="1"/>
    <col min="6916" max="6916" width="30.7109375" style="236" customWidth="1"/>
    <col min="6917" max="6917" width="32.28515625" style="236" customWidth="1"/>
    <col min="6918" max="7166" width="8.7109375" style="236"/>
    <col min="7167" max="7167" width="5.42578125" style="236" customWidth="1"/>
    <col min="7168" max="7169" width="25.5703125" style="236" customWidth="1"/>
    <col min="7170" max="7170" width="13.7109375" style="236" customWidth="1"/>
    <col min="7171" max="7171" width="15.5703125" style="236" customWidth="1"/>
    <col min="7172" max="7172" width="30.7109375" style="236" customWidth="1"/>
    <col min="7173" max="7173" width="32.28515625" style="236" customWidth="1"/>
    <col min="7174" max="7422" width="8.7109375" style="236"/>
    <col min="7423" max="7423" width="5.42578125" style="236" customWidth="1"/>
    <col min="7424" max="7425" width="25.5703125" style="236" customWidth="1"/>
    <col min="7426" max="7426" width="13.7109375" style="236" customWidth="1"/>
    <col min="7427" max="7427" width="15.5703125" style="236" customWidth="1"/>
    <col min="7428" max="7428" width="30.7109375" style="236" customWidth="1"/>
    <col min="7429" max="7429" width="32.28515625" style="236" customWidth="1"/>
    <col min="7430" max="7678" width="8.7109375" style="236"/>
    <col min="7679" max="7679" width="5.42578125" style="236" customWidth="1"/>
    <col min="7680" max="7681" width="25.5703125" style="236" customWidth="1"/>
    <col min="7682" max="7682" width="13.7109375" style="236" customWidth="1"/>
    <col min="7683" max="7683" width="15.5703125" style="236" customWidth="1"/>
    <col min="7684" max="7684" width="30.7109375" style="236" customWidth="1"/>
    <col min="7685" max="7685" width="32.28515625" style="236" customWidth="1"/>
    <col min="7686" max="7934" width="8.7109375" style="236"/>
    <col min="7935" max="7935" width="5.42578125" style="236" customWidth="1"/>
    <col min="7936" max="7937" width="25.5703125" style="236" customWidth="1"/>
    <col min="7938" max="7938" width="13.7109375" style="236" customWidth="1"/>
    <col min="7939" max="7939" width="15.5703125" style="236" customWidth="1"/>
    <col min="7940" max="7940" width="30.7109375" style="236" customWidth="1"/>
    <col min="7941" max="7941" width="32.28515625" style="236" customWidth="1"/>
    <col min="7942" max="8190" width="8.7109375" style="236"/>
    <col min="8191" max="8191" width="5.42578125" style="236" customWidth="1"/>
    <col min="8192" max="8193" width="25.5703125" style="236" customWidth="1"/>
    <col min="8194" max="8194" width="13.7109375" style="236" customWidth="1"/>
    <col min="8195" max="8195" width="15.5703125" style="236" customWidth="1"/>
    <col min="8196" max="8196" width="30.7109375" style="236" customWidth="1"/>
    <col min="8197" max="8197" width="32.28515625" style="236" customWidth="1"/>
    <col min="8198" max="8446" width="8.7109375" style="236"/>
    <col min="8447" max="8447" width="5.42578125" style="236" customWidth="1"/>
    <col min="8448" max="8449" width="25.5703125" style="236" customWidth="1"/>
    <col min="8450" max="8450" width="13.7109375" style="236" customWidth="1"/>
    <col min="8451" max="8451" width="15.5703125" style="236" customWidth="1"/>
    <col min="8452" max="8452" width="30.7109375" style="236" customWidth="1"/>
    <col min="8453" max="8453" width="32.28515625" style="236" customWidth="1"/>
    <col min="8454" max="8702" width="8.7109375" style="236"/>
    <col min="8703" max="8703" width="5.42578125" style="236" customWidth="1"/>
    <col min="8704" max="8705" width="25.5703125" style="236" customWidth="1"/>
    <col min="8706" max="8706" width="13.7109375" style="236" customWidth="1"/>
    <col min="8707" max="8707" width="15.5703125" style="236" customWidth="1"/>
    <col min="8708" max="8708" width="30.7109375" style="236" customWidth="1"/>
    <col min="8709" max="8709" width="32.28515625" style="236" customWidth="1"/>
    <col min="8710" max="8958" width="8.7109375" style="236"/>
    <col min="8959" max="8959" width="5.42578125" style="236" customWidth="1"/>
    <col min="8960" max="8961" width="25.5703125" style="236" customWidth="1"/>
    <col min="8962" max="8962" width="13.7109375" style="236" customWidth="1"/>
    <col min="8963" max="8963" width="15.5703125" style="236" customWidth="1"/>
    <col min="8964" max="8964" width="30.7109375" style="236" customWidth="1"/>
    <col min="8965" max="8965" width="32.28515625" style="236" customWidth="1"/>
    <col min="8966" max="9214" width="8.7109375" style="236"/>
    <col min="9215" max="9215" width="5.42578125" style="236" customWidth="1"/>
    <col min="9216" max="9217" width="25.5703125" style="236" customWidth="1"/>
    <col min="9218" max="9218" width="13.7109375" style="236" customWidth="1"/>
    <col min="9219" max="9219" width="15.5703125" style="236" customWidth="1"/>
    <col min="9220" max="9220" width="30.7109375" style="236" customWidth="1"/>
    <col min="9221" max="9221" width="32.28515625" style="236" customWidth="1"/>
    <col min="9222" max="9470" width="8.7109375" style="236"/>
    <col min="9471" max="9471" width="5.42578125" style="236" customWidth="1"/>
    <col min="9472" max="9473" width="25.5703125" style="236" customWidth="1"/>
    <col min="9474" max="9474" width="13.7109375" style="236" customWidth="1"/>
    <col min="9475" max="9475" width="15.5703125" style="236" customWidth="1"/>
    <col min="9476" max="9476" width="30.7109375" style="236" customWidth="1"/>
    <col min="9477" max="9477" width="32.28515625" style="236" customWidth="1"/>
    <col min="9478" max="9726" width="8.7109375" style="236"/>
    <col min="9727" max="9727" width="5.42578125" style="236" customWidth="1"/>
    <col min="9728" max="9729" width="25.5703125" style="236" customWidth="1"/>
    <col min="9730" max="9730" width="13.7109375" style="236" customWidth="1"/>
    <col min="9731" max="9731" width="15.5703125" style="236" customWidth="1"/>
    <col min="9732" max="9732" width="30.7109375" style="236" customWidth="1"/>
    <col min="9733" max="9733" width="32.28515625" style="236" customWidth="1"/>
    <col min="9734" max="9982" width="8.7109375" style="236"/>
    <col min="9983" max="9983" width="5.42578125" style="236" customWidth="1"/>
    <col min="9984" max="9985" width="25.5703125" style="236" customWidth="1"/>
    <col min="9986" max="9986" width="13.7109375" style="236" customWidth="1"/>
    <col min="9987" max="9987" width="15.5703125" style="236" customWidth="1"/>
    <col min="9988" max="9988" width="30.7109375" style="236" customWidth="1"/>
    <col min="9989" max="9989" width="32.28515625" style="236" customWidth="1"/>
    <col min="9990" max="10238" width="8.7109375" style="236"/>
    <col min="10239" max="10239" width="5.42578125" style="236" customWidth="1"/>
    <col min="10240" max="10241" width="25.5703125" style="236" customWidth="1"/>
    <col min="10242" max="10242" width="13.7109375" style="236" customWidth="1"/>
    <col min="10243" max="10243" width="15.5703125" style="236" customWidth="1"/>
    <col min="10244" max="10244" width="30.7109375" style="236" customWidth="1"/>
    <col min="10245" max="10245" width="32.28515625" style="236" customWidth="1"/>
    <col min="10246" max="10494" width="8.7109375" style="236"/>
    <col min="10495" max="10495" width="5.42578125" style="236" customWidth="1"/>
    <col min="10496" max="10497" width="25.5703125" style="236" customWidth="1"/>
    <col min="10498" max="10498" width="13.7109375" style="236" customWidth="1"/>
    <col min="10499" max="10499" width="15.5703125" style="236" customWidth="1"/>
    <col min="10500" max="10500" width="30.7109375" style="236" customWidth="1"/>
    <col min="10501" max="10501" width="32.28515625" style="236" customWidth="1"/>
    <col min="10502" max="10750" width="8.7109375" style="236"/>
    <col min="10751" max="10751" width="5.42578125" style="236" customWidth="1"/>
    <col min="10752" max="10753" width="25.5703125" style="236" customWidth="1"/>
    <col min="10754" max="10754" width="13.7109375" style="236" customWidth="1"/>
    <col min="10755" max="10755" width="15.5703125" style="236" customWidth="1"/>
    <col min="10756" max="10756" width="30.7109375" style="236" customWidth="1"/>
    <col min="10757" max="10757" width="32.28515625" style="236" customWidth="1"/>
    <col min="10758" max="11006" width="8.7109375" style="236"/>
    <col min="11007" max="11007" width="5.42578125" style="236" customWidth="1"/>
    <col min="11008" max="11009" width="25.5703125" style="236" customWidth="1"/>
    <col min="11010" max="11010" width="13.7109375" style="236" customWidth="1"/>
    <col min="11011" max="11011" width="15.5703125" style="236" customWidth="1"/>
    <col min="11012" max="11012" width="30.7109375" style="236" customWidth="1"/>
    <col min="11013" max="11013" width="32.28515625" style="236" customWidth="1"/>
    <col min="11014" max="11262" width="8.7109375" style="236"/>
    <col min="11263" max="11263" width="5.42578125" style="236" customWidth="1"/>
    <col min="11264" max="11265" width="25.5703125" style="236" customWidth="1"/>
    <col min="11266" max="11266" width="13.7109375" style="236" customWidth="1"/>
    <col min="11267" max="11267" width="15.5703125" style="236" customWidth="1"/>
    <col min="11268" max="11268" width="30.7109375" style="236" customWidth="1"/>
    <col min="11269" max="11269" width="32.28515625" style="236" customWidth="1"/>
    <col min="11270" max="11518" width="8.7109375" style="236"/>
    <col min="11519" max="11519" width="5.42578125" style="236" customWidth="1"/>
    <col min="11520" max="11521" width="25.5703125" style="236" customWidth="1"/>
    <col min="11522" max="11522" width="13.7109375" style="236" customWidth="1"/>
    <col min="11523" max="11523" width="15.5703125" style="236" customWidth="1"/>
    <col min="11524" max="11524" width="30.7109375" style="236" customWidth="1"/>
    <col min="11525" max="11525" width="32.28515625" style="236" customWidth="1"/>
    <col min="11526" max="11774" width="8.7109375" style="236"/>
    <col min="11775" max="11775" width="5.42578125" style="236" customWidth="1"/>
    <col min="11776" max="11777" width="25.5703125" style="236" customWidth="1"/>
    <col min="11778" max="11778" width="13.7109375" style="236" customWidth="1"/>
    <col min="11779" max="11779" width="15.5703125" style="236" customWidth="1"/>
    <col min="11780" max="11780" width="30.7109375" style="236" customWidth="1"/>
    <col min="11781" max="11781" width="32.28515625" style="236" customWidth="1"/>
    <col min="11782" max="12030" width="8.7109375" style="236"/>
    <col min="12031" max="12031" width="5.42578125" style="236" customWidth="1"/>
    <col min="12032" max="12033" width="25.5703125" style="236" customWidth="1"/>
    <col min="12034" max="12034" width="13.7109375" style="236" customWidth="1"/>
    <col min="12035" max="12035" width="15.5703125" style="236" customWidth="1"/>
    <col min="12036" max="12036" width="30.7109375" style="236" customWidth="1"/>
    <col min="12037" max="12037" width="32.28515625" style="236" customWidth="1"/>
    <col min="12038" max="12286" width="8.7109375" style="236"/>
    <col min="12287" max="12287" width="5.42578125" style="236" customWidth="1"/>
    <col min="12288" max="12289" width="25.5703125" style="236" customWidth="1"/>
    <col min="12290" max="12290" width="13.7109375" style="236" customWidth="1"/>
    <col min="12291" max="12291" width="15.5703125" style="236" customWidth="1"/>
    <col min="12292" max="12292" width="30.7109375" style="236" customWidth="1"/>
    <col min="12293" max="12293" width="32.28515625" style="236" customWidth="1"/>
    <col min="12294" max="12542" width="8.7109375" style="236"/>
    <col min="12543" max="12543" width="5.42578125" style="236" customWidth="1"/>
    <col min="12544" max="12545" width="25.5703125" style="236" customWidth="1"/>
    <col min="12546" max="12546" width="13.7109375" style="236" customWidth="1"/>
    <col min="12547" max="12547" width="15.5703125" style="236" customWidth="1"/>
    <col min="12548" max="12548" width="30.7109375" style="236" customWidth="1"/>
    <col min="12549" max="12549" width="32.28515625" style="236" customWidth="1"/>
    <col min="12550" max="12798" width="8.7109375" style="236"/>
    <col min="12799" max="12799" width="5.42578125" style="236" customWidth="1"/>
    <col min="12800" max="12801" width="25.5703125" style="236" customWidth="1"/>
    <col min="12802" max="12802" width="13.7109375" style="236" customWidth="1"/>
    <col min="12803" max="12803" width="15.5703125" style="236" customWidth="1"/>
    <col min="12804" max="12804" width="30.7109375" style="236" customWidth="1"/>
    <col min="12805" max="12805" width="32.28515625" style="236" customWidth="1"/>
    <col min="12806" max="13054" width="8.7109375" style="236"/>
    <col min="13055" max="13055" width="5.42578125" style="236" customWidth="1"/>
    <col min="13056" max="13057" width="25.5703125" style="236" customWidth="1"/>
    <col min="13058" max="13058" width="13.7109375" style="236" customWidth="1"/>
    <col min="13059" max="13059" width="15.5703125" style="236" customWidth="1"/>
    <col min="13060" max="13060" width="30.7109375" style="236" customWidth="1"/>
    <col min="13061" max="13061" width="32.28515625" style="236" customWidth="1"/>
    <col min="13062" max="13310" width="8.7109375" style="236"/>
    <col min="13311" max="13311" width="5.42578125" style="236" customWidth="1"/>
    <col min="13312" max="13313" width="25.5703125" style="236" customWidth="1"/>
    <col min="13314" max="13314" width="13.7109375" style="236" customWidth="1"/>
    <col min="13315" max="13315" width="15.5703125" style="236" customWidth="1"/>
    <col min="13316" max="13316" width="30.7109375" style="236" customWidth="1"/>
    <col min="13317" max="13317" width="32.28515625" style="236" customWidth="1"/>
    <col min="13318" max="13566" width="8.7109375" style="236"/>
    <col min="13567" max="13567" width="5.42578125" style="236" customWidth="1"/>
    <col min="13568" max="13569" width="25.5703125" style="236" customWidth="1"/>
    <col min="13570" max="13570" width="13.7109375" style="236" customWidth="1"/>
    <col min="13571" max="13571" width="15.5703125" style="236" customWidth="1"/>
    <col min="13572" max="13572" width="30.7109375" style="236" customWidth="1"/>
    <col min="13573" max="13573" width="32.28515625" style="236" customWidth="1"/>
    <col min="13574" max="13822" width="8.7109375" style="236"/>
    <col min="13823" max="13823" width="5.42578125" style="236" customWidth="1"/>
    <col min="13824" max="13825" width="25.5703125" style="236" customWidth="1"/>
    <col min="13826" max="13826" width="13.7109375" style="236" customWidth="1"/>
    <col min="13827" max="13827" width="15.5703125" style="236" customWidth="1"/>
    <col min="13828" max="13828" width="30.7109375" style="236" customWidth="1"/>
    <col min="13829" max="13829" width="32.28515625" style="236" customWidth="1"/>
    <col min="13830" max="14078" width="8.7109375" style="236"/>
    <col min="14079" max="14079" width="5.42578125" style="236" customWidth="1"/>
    <col min="14080" max="14081" width="25.5703125" style="236" customWidth="1"/>
    <col min="14082" max="14082" width="13.7109375" style="236" customWidth="1"/>
    <col min="14083" max="14083" width="15.5703125" style="236" customWidth="1"/>
    <col min="14084" max="14084" width="30.7109375" style="236" customWidth="1"/>
    <col min="14085" max="14085" width="32.28515625" style="236" customWidth="1"/>
    <col min="14086" max="14334" width="8.7109375" style="236"/>
    <col min="14335" max="14335" width="5.42578125" style="236" customWidth="1"/>
    <col min="14336" max="14337" width="25.5703125" style="236" customWidth="1"/>
    <col min="14338" max="14338" width="13.7109375" style="236" customWidth="1"/>
    <col min="14339" max="14339" width="15.5703125" style="236" customWidth="1"/>
    <col min="14340" max="14340" width="30.7109375" style="236" customWidth="1"/>
    <col min="14341" max="14341" width="32.28515625" style="236" customWidth="1"/>
    <col min="14342" max="14590" width="8.7109375" style="236"/>
    <col min="14591" max="14591" width="5.42578125" style="236" customWidth="1"/>
    <col min="14592" max="14593" width="25.5703125" style="236" customWidth="1"/>
    <col min="14594" max="14594" width="13.7109375" style="236" customWidth="1"/>
    <col min="14595" max="14595" width="15.5703125" style="236" customWidth="1"/>
    <col min="14596" max="14596" width="30.7109375" style="236" customWidth="1"/>
    <col min="14597" max="14597" width="32.28515625" style="236" customWidth="1"/>
    <col min="14598" max="14846" width="8.7109375" style="236"/>
    <col min="14847" max="14847" width="5.42578125" style="236" customWidth="1"/>
    <col min="14848" max="14849" width="25.5703125" style="236" customWidth="1"/>
    <col min="14850" max="14850" width="13.7109375" style="236" customWidth="1"/>
    <col min="14851" max="14851" width="15.5703125" style="236" customWidth="1"/>
    <col min="14852" max="14852" width="30.7109375" style="236" customWidth="1"/>
    <col min="14853" max="14853" width="32.28515625" style="236" customWidth="1"/>
    <col min="14854" max="15102" width="8.7109375" style="236"/>
    <col min="15103" max="15103" width="5.42578125" style="236" customWidth="1"/>
    <col min="15104" max="15105" width="25.5703125" style="236" customWidth="1"/>
    <col min="15106" max="15106" width="13.7109375" style="236" customWidth="1"/>
    <col min="15107" max="15107" width="15.5703125" style="236" customWidth="1"/>
    <col min="15108" max="15108" width="30.7109375" style="236" customWidth="1"/>
    <col min="15109" max="15109" width="32.28515625" style="236" customWidth="1"/>
    <col min="15110" max="15358" width="8.7109375" style="236"/>
    <col min="15359" max="15359" width="5.42578125" style="236" customWidth="1"/>
    <col min="15360" max="15361" width="25.5703125" style="236" customWidth="1"/>
    <col min="15362" max="15362" width="13.7109375" style="236" customWidth="1"/>
    <col min="15363" max="15363" width="15.5703125" style="236" customWidth="1"/>
    <col min="15364" max="15364" width="30.7109375" style="236" customWidth="1"/>
    <col min="15365" max="15365" width="32.28515625" style="236" customWidth="1"/>
    <col min="15366" max="15614" width="8.7109375" style="236"/>
    <col min="15615" max="15615" width="5.42578125" style="236" customWidth="1"/>
    <col min="15616" max="15617" width="25.5703125" style="236" customWidth="1"/>
    <col min="15618" max="15618" width="13.7109375" style="236" customWidth="1"/>
    <col min="15619" max="15619" width="15.5703125" style="236" customWidth="1"/>
    <col min="15620" max="15620" width="30.7109375" style="236" customWidth="1"/>
    <col min="15621" max="15621" width="32.28515625" style="236" customWidth="1"/>
    <col min="15622" max="15870" width="8.7109375" style="236"/>
    <col min="15871" max="15871" width="5.42578125" style="236" customWidth="1"/>
    <col min="15872" max="15873" width="25.5703125" style="236" customWidth="1"/>
    <col min="15874" max="15874" width="13.7109375" style="236" customWidth="1"/>
    <col min="15875" max="15875" width="15.5703125" style="236" customWidth="1"/>
    <col min="15876" max="15876" width="30.7109375" style="236" customWidth="1"/>
    <col min="15877" max="15877" width="32.28515625" style="236" customWidth="1"/>
    <col min="15878" max="16126" width="8.7109375" style="236"/>
    <col min="16127" max="16127" width="5.42578125" style="236" customWidth="1"/>
    <col min="16128" max="16129" width="25.5703125" style="236" customWidth="1"/>
    <col min="16130" max="16130" width="13.7109375" style="236" customWidth="1"/>
    <col min="16131" max="16131" width="15.5703125" style="236" customWidth="1"/>
    <col min="16132" max="16132" width="30.7109375" style="236" customWidth="1"/>
    <col min="16133" max="16133" width="32.28515625" style="236" customWidth="1"/>
    <col min="16134" max="16382" width="8.7109375" style="236"/>
    <col min="16383" max="16384" width="8.7109375" style="236" customWidth="1"/>
  </cols>
  <sheetData>
    <row r="1" spans="1:7" ht="15.75" x14ac:dyDescent="0.2">
      <c r="A1" s="217" t="s">
        <v>1129</v>
      </c>
      <c r="B1" s="109"/>
      <c r="C1" s="109"/>
      <c r="D1" s="109"/>
      <c r="E1" s="109"/>
    </row>
    <row r="2" spans="1:7" x14ac:dyDescent="0.2">
      <c r="A2" s="109"/>
      <c r="B2" s="109"/>
      <c r="C2" s="109"/>
      <c r="D2" s="109"/>
      <c r="E2" s="109"/>
    </row>
    <row r="3" spans="1:7" s="477" customFormat="1" ht="15.75" x14ac:dyDescent="0.25">
      <c r="A3" s="1453" t="s">
        <v>954</v>
      </c>
      <c r="B3" s="1453"/>
      <c r="C3" s="1453"/>
      <c r="D3" s="1453"/>
      <c r="E3" s="1453"/>
      <c r="F3" s="1453"/>
      <c r="G3" s="1453"/>
    </row>
    <row r="4" spans="1:7" s="477" customFormat="1" ht="15.75" x14ac:dyDescent="0.2">
      <c r="A4" s="264"/>
      <c r="B4" s="264"/>
      <c r="C4" s="264"/>
      <c r="D4" s="427" t="str">
        <f>'1'!$E$5</f>
        <v>KABUPATEN</v>
      </c>
      <c r="E4" s="428" t="str">
        <f>'1'!$F$5</f>
        <v>BELITUNG TIMUR</v>
      </c>
      <c r="F4" s="264"/>
      <c r="G4" s="264"/>
    </row>
    <row r="5" spans="1:7" s="477" customFormat="1" ht="15.75" x14ac:dyDescent="0.2">
      <c r="A5" s="264"/>
      <c r="B5" s="264"/>
      <c r="C5" s="264"/>
      <c r="D5" s="427" t="str">
        <f>'1'!$E$6</f>
        <v>TAHUN</v>
      </c>
      <c r="E5" s="428">
        <f>'1'!$F$6</f>
        <v>2023</v>
      </c>
      <c r="F5" s="264"/>
      <c r="G5" s="264"/>
    </row>
    <row r="6" spans="1:7" s="477" customFormat="1" x14ac:dyDescent="0.2">
      <c r="A6" s="109"/>
      <c r="B6" s="109"/>
      <c r="C6" s="109"/>
      <c r="D6" s="109"/>
      <c r="E6" s="109"/>
    </row>
    <row r="7" spans="1:7" ht="48.6" customHeight="1" x14ac:dyDescent="0.2">
      <c r="A7" s="1331" t="s">
        <v>2</v>
      </c>
      <c r="B7" s="1331" t="s">
        <v>253</v>
      </c>
      <c r="C7" s="1331" t="s">
        <v>407</v>
      </c>
      <c r="D7" s="1331" t="s">
        <v>1130</v>
      </c>
      <c r="E7" s="1331" t="s">
        <v>955</v>
      </c>
      <c r="F7" s="1361" t="s">
        <v>1131</v>
      </c>
      <c r="G7" s="1362"/>
    </row>
    <row r="8" spans="1:7" s="477" customFormat="1" ht="20.25" customHeight="1" x14ac:dyDescent="0.2">
      <c r="A8" s="1284"/>
      <c r="B8" s="1284"/>
      <c r="C8" s="1284"/>
      <c r="D8" s="1284"/>
      <c r="E8" s="1284"/>
      <c r="F8" s="581" t="s">
        <v>255</v>
      </c>
      <c r="G8" s="581" t="s">
        <v>27</v>
      </c>
    </row>
    <row r="9" spans="1:7" s="755" customFormat="1" ht="12" x14ac:dyDescent="0.2">
      <c r="A9" s="644">
        <v>1</v>
      </c>
      <c r="B9" s="644">
        <v>2</v>
      </c>
      <c r="C9" s="644">
        <v>3</v>
      </c>
      <c r="D9" s="644">
        <v>4</v>
      </c>
      <c r="E9" s="644">
        <v>5</v>
      </c>
      <c r="F9" s="774">
        <v>6</v>
      </c>
      <c r="G9" s="774">
        <v>7</v>
      </c>
    </row>
    <row r="10" spans="1:7" x14ac:dyDescent="0.2">
      <c r="A10" s="559">
        <v>1</v>
      </c>
      <c r="B10" s="783" t="str">
        <f>'9'!B9</f>
        <v>Manggar</v>
      </c>
      <c r="C10" s="783" t="str">
        <f>'9'!C9</f>
        <v>Manggar</v>
      </c>
      <c r="D10" s="559">
        <f>'1'!F12</f>
        <v>9</v>
      </c>
      <c r="E10" s="559">
        <v>11</v>
      </c>
      <c r="F10" s="560">
        <v>10</v>
      </c>
      <c r="G10" s="938">
        <f>IFERROR(F10/E10*100,0)</f>
        <v>90.909090909090907</v>
      </c>
    </row>
    <row r="11" spans="1:7" x14ac:dyDescent="0.2">
      <c r="A11" s="110">
        <v>2</v>
      </c>
      <c r="B11" s="93" t="str">
        <f>'9'!B10</f>
        <v>Damar</v>
      </c>
      <c r="C11" s="93" t="str">
        <f>'9'!C10</f>
        <v>Mengkubang</v>
      </c>
      <c r="D11" s="110">
        <f>'1'!F13</f>
        <v>5</v>
      </c>
      <c r="E11" s="110">
        <v>8</v>
      </c>
      <c r="F11" s="561">
        <v>4</v>
      </c>
      <c r="G11" s="938">
        <f t="shared" ref="G11:G18" si="0">IFERROR(F11/E11*100,0)</f>
        <v>50</v>
      </c>
    </row>
    <row r="12" spans="1:7" x14ac:dyDescent="0.2">
      <c r="A12" s="110">
        <v>3</v>
      </c>
      <c r="B12" s="93" t="str">
        <f>'9'!B11</f>
        <v>Kelapa Kampit</v>
      </c>
      <c r="C12" s="93" t="str">
        <f>'9'!C11</f>
        <v>Kelapa Kampit</v>
      </c>
      <c r="D12" s="110">
        <f>'1'!F14</f>
        <v>6</v>
      </c>
      <c r="E12" s="110">
        <v>5</v>
      </c>
      <c r="F12" s="561">
        <v>4</v>
      </c>
      <c r="G12" s="938">
        <f t="shared" si="0"/>
        <v>80</v>
      </c>
    </row>
    <row r="13" spans="1:7" x14ac:dyDescent="0.2">
      <c r="A13" s="110">
        <v>4</v>
      </c>
      <c r="B13" s="93" t="str">
        <f>'9'!B12</f>
        <v>Gantung</v>
      </c>
      <c r="C13" s="93" t="str">
        <f>'9'!C12</f>
        <v>Gantung</v>
      </c>
      <c r="D13" s="110">
        <f>'1'!F15</f>
        <v>7</v>
      </c>
      <c r="E13" s="110">
        <v>6</v>
      </c>
      <c r="F13" s="561">
        <v>5</v>
      </c>
      <c r="G13" s="938">
        <f t="shared" si="0"/>
        <v>83.333333333333343</v>
      </c>
    </row>
    <row r="14" spans="1:7" x14ac:dyDescent="0.2">
      <c r="A14" s="110">
        <v>5</v>
      </c>
      <c r="B14" s="93" t="str">
        <f>'9'!B13</f>
        <v>Simpang Renggiang</v>
      </c>
      <c r="C14" s="93" t="str">
        <f>'9'!C13</f>
        <v>Renggiang</v>
      </c>
      <c r="D14" s="777">
        <f>'1'!F16</f>
        <v>4</v>
      </c>
      <c r="E14" s="110">
        <v>3</v>
      </c>
      <c r="F14" s="561">
        <v>0</v>
      </c>
      <c r="G14" s="938">
        <f t="shared" si="0"/>
        <v>0</v>
      </c>
    </row>
    <row r="15" spans="1:7" x14ac:dyDescent="0.2">
      <c r="A15" s="110">
        <v>6</v>
      </c>
      <c r="B15" s="93" t="str">
        <f>'9'!B14</f>
        <v>Simpang Pesak</v>
      </c>
      <c r="C15" s="93" t="str">
        <f>'9'!C14</f>
        <v>Simpang Pesak</v>
      </c>
      <c r="D15" s="777">
        <f>'1'!F17</f>
        <v>4</v>
      </c>
      <c r="E15" s="110">
        <v>5</v>
      </c>
      <c r="F15" s="561">
        <v>4</v>
      </c>
      <c r="G15" s="938">
        <f t="shared" si="0"/>
        <v>80</v>
      </c>
    </row>
    <row r="16" spans="1:7" x14ac:dyDescent="0.2">
      <c r="A16" s="110">
        <v>7</v>
      </c>
      <c r="B16" s="93" t="str">
        <f>'9'!B15</f>
        <v>Dendang</v>
      </c>
      <c r="C16" s="93" t="str">
        <f>'9'!C15</f>
        <v>Dendang</v>
      </c>
      <c r="D16" s="777">
        <f>'1'!F18</f>
        <v>4</v>
      </c>
      <c r="E16" s="110">
        <v>1</v>
      </c>
      <c r="F16" s="561">
        <v>0</v>
      </c>
      <c r="G16" s="938">
        <f t="shared" si="0"/>
        <v>0</v>
      </c>
    </row>
    <row r="17" spans="1:7" x14ac:dyDescent="0.2">
      <c r="A17" s="113"/>
      <c r="B17" s="113"/>
      <c r="C17" s="113"/>
      <c r="D17" s="113"/>
      <c r="E17" s="113"/>
      <c r="F17" s="562"/>
      <c r="G17" s="939"/>
    </row>
    <row r="18" spans="1:7" ht="15.75" x14ac:dyDescent="0.25">
      <c r="A18" s="682" t="s">
        <v>476</v>
      </c>
      <c r="B18" s="682"/>
      <c r="C18" s="958"/>
      <c r="D18" s="682">
        <f>SUM(D10:D16)</f>
        <v>39</v>
      </c>
      <c r="E18" s="682">
        <f>SUM(E10:E16)</f>
        <v>39</v>
      </c>
      <c r="F18" s="682">
        <f>SUM(F10:F16)</f>
        <v>27</v>
      </c>
      <c r="G18" s="959">
        <f t="shared" si="0"/>
        <v>69.230769230769226</v>
      </c>
    </row>
    <row r="20" spans="1:7" x14ac:dyDescent="0.2">
      <c r="A20" s="544" t="s">
        <v>901</v>
      </c>
    </row>
  </sheetData>
  <mergeCells count="7">
    <mergeCell ref="A3:G3"/>
    <mergeCell ref="A7:A8"/>
    <mergeCell ref="B7:B8"/>
    <mergeCell ref="C7:C8"/>
    <mergeCell ref="D7:D8"/>
    <mergeCell ref="E7:E8"/>
    <mergeCell ref="F7:G7"/>
  </mergeCells>
  <printOptions horizontalCentered="1"/>
  <pageMargins left="0.47244094488188981" right="0.47244094488188981" top="0.74803149606299213" bottom="0.74803149606299213" header="0.31496062992125984" footer="0.31496062992125984"/>
  <pageSetup paperSize="9" scale="80" orientation="landscape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7">
    <tabColor rgb="FF92D050"/>
    <pageSetUpPr fitToPage="1"/>
  </sheetPr>
  <dimension ref="A1:O24"/>
  <sheetViews>
    <sheetView zoomScaleNormal="100" workbookViewId="0">
      <pane xSplit="1" ySplit="11" topLeftCell="E12" activePane="bottomRight" state="frozen"/>
      <selection activeCell="A4" sqref="A4:Y5"/>
      <selection pane="topRight" activeCell="A4" sqref="A4:Y5"/>
      <selection pane="bottomLeft" activeCell="A4" sqref="A4:Y5"/>
      <selection pane="bottomRight" activeCell="N12" sqref="N12:N20"/>
    </sheetView>
  </sheetViews>
  <sheetFormatPr defaultColWidth="8.85546875" defaultRowHeight="15" x14ac:dyDescent="0.2"/>
  <cols>
    <col min="1" max="1" width="5.7109375" style="63" customWidth="1"/>
    <col min="2" max="3" width="22.7109375" style="63" customWidth="1"/>
    <col min="4" max="4" width="17.140625" style="63" bestFit="1" customWidth="1"/>
    <col min="5" max="5" width="14.85546875" style="63" customWidth="1"/>
    <col min="6" max="6" width="27.5703125" style="63" customWidth="1"/>
    <col min="7" max="7" width="21.42578125" style="63" customWidth="1"/>
    <col min="8" max="8" width="19" style="63" customWidth="1"/>
    <col min="9" max="9" width="18.28515625" style="63" customWidth="1"/>
    <col min="10" max="10" width="15.140625" style="63" customWidth="1"/>
    <col min="11" max="11" width="18.5703125" style="63" customWidth="1"/>
    <col min="12" max="12" width="22.7109375" style="63" customWidth="1"/>
    <col min="13" max="13" width="17" style="63" customWidth="1"/>
    <col min="14" max="14" width="19.7109375" style="63" customWidth="1"/>
    <col min="15" max="15" width="26.7109375" style="63" customWidth="1"/>
    <col min="16" max="255" width="8.85546875" style="236"/>
    <col min="256" max="256" width="5.7109375" style="236" customWidth="1"/>
    <col min="257" max="258" width="22.7109375" style="236" customWidth="1"/>
    <col min="259" max="259" width="16.42578125" style="236" customWidth="1"/>
    <col min="260" max="260" width="14.85546875" style="236" customWidth="1"/>
    <col min="261" max="261" width="15.28515625" style="236" customWidth="1"/>
    <col min="262" max="262" width="13.5703125" style="236" customWidth="1"/>
    <col min="263" max="263" width="15.140625" style="236" customWidth="1"/>
    <col min="264" max="264" width="13.5703125" style="236" customWidth="1"/>
    <col min="265" max="265" width="15.140625" style="236" customWidth="1"/>
    <col min="266" max="266" width="18.5703125" style="236" customWidth="1"/>
    <col min="267" max="267" width="22.7109375" style="236" customWidth="1"/>
    <col min="268" max="268" width="17" style="236" customWidth="1"/>
    <col min="269" max="269" width="19.7109375" style="236" customWidth="1"/>
    <col min="270" max="270" width="15.28515625" style="236" customWidth="1"/>
    <col min="271" max="271" width="20.7109375" style="236" customWidth="1"/>
    <col min="272" max="511" width="8.85546875" style="236"/>
    <col min="512" max="512" width="5.7109375" style="236" customWidth="1"/>
    <col min="513" max="514" width="22.7109375" style="236" customWidth="1"/>
    <col min="515" max="515" width="16.42578125" style="236" customWidth="1"/>
    <col min="516" max="516" width="14.85546875" style="236" customWidth="1"/>
    <col min="517" max="517" width="15.28515625" style="236" customWidth="1"/>
    <col min="518" max="518" width="13.5703125" style="236" customWidth="1"/>
    <col min="519" max="519" width="15.140625" style="236" customWidth="1"/>
    <col min="520" max="520" width="13.5703125" style="236" customWidth="1"/>
    <col min="521" max="521" width="15.140625" style="236" customWidth="1"/>
    <col min="522" max="522" width="18.5703125" style="236" customWidth="1"/>
    <col min="523" max="523" width="22.7109375" style="236" customWidth="1"/>
    <col min="524" max="524" width="17" style="236" customWidth="1"/>
    <col min="525" max="525" width="19.7109375" style="236" customWidth="1"/>
    <col min="526" max="526" width="15.28515625" style="236" customWidth="1"/>
    <col min="527" max="527" width="20.7109375" style="236" customWidth="1"/>
    <col min="528" max="767" width="8.85546875" style="236"/>
    <col min="768" max="768" width="5.7109375" style="236" customWidth="1"/>
    <col min="769" max="770" width="22.7109375" style="236" customWidth="1"/>
    <col min="771" max="771" width="16.42578125" style="236" customWidth="1"/>
    <col min="772" max="772" width="14.85546875" style="236" customWidth="1"/>
    <col min="773" max="773" width="15.28515625" style="236" customWidth="1"/>
    <col min="774" max="774" width="13.5703125" style="236" customWidth="1"/>
    <col min="775" max="775" width="15.140625" style="236" customWidth="1"/>
    <col min="776" max="776" width="13.5703125" style="236" customWidth="1"/>
    <col min="777" max="777" width="15.140625" style="236" customWidth="1"/>
    <col min="778" max="778" width="18.5703125" style="236" customWidth="1"/>
    <col min="779" max="779" width="22.7109375" style="236" customWidth="1"/>
    <col min="780" max="780" width="17" style="236" customWidth="1"/>
    <col min="781" max="781" width="19.7109375" style="236" customWidth="1"/>
    <col min="782" max="782" width="15.28515625" style="236" customWidth="1"/>
    <col min="783" max="783" width="20.7109375" style="236" customWidth="1"/>
    <col min="784" max="1023" width="8.85546875" style="236"/>
    <col min="1024" max="1024" width="5.7109375" style="236" customWidth="1"/>
    <col min="1025" max="1026" width="22.7109375" style="236" customWidth="1"/>
    <col min="1027" max="1027" width="16.42578125" style="236" customWidth="1"/>
    <col min="1028" max="1028" width="14.85546875" style="236" customWidth="1"/>
    <col min="1029" max="1029" width="15.28515625" style="236" customWidth="1"/>
    <col min="1030" max="1030" width="13.5703125" style="236" customWidth="1"/>
    <col min="1031" max="1031" width="15.140625" style="236" customWidth="1"/>
    <col min="1032" max="1032" width="13.5703125" style="236" customWidth="1"/>
    <col min="1033" max="1033" width="15.140625" style="236" customWidth="1"/>
    <col min="1034" max="1034" width="18.5703125" style="236" customWidth="1"/>
    <col min="1035" max="1035" width="22.7109375" style="236" customWidth="1"/>
    <col min="1036" max="1036" width="17" style="236" customWidth="1"/>
    <col min="1037" max="1037" width="19.7109375" style="236" customWidth="1"/>
    <col min="1038" max="1038" width="15.28515625" style="236" customWidth="1"/>
    <col min="1039" max="1039" width="20.7109375" style="236" customWidth="1"/>
    <col min="1040" max="1279" width="8.85546875" style="236"/>
    <col min="1280" max="1280" width="5.7109375" style="236" customWidth="1"/>
    <col min="1281" max="1282" width="22.7109375" style="236" customWidth="1"/>
    <col min="1283" max="1283" width="16.42578125" style="236" customWidth="1"/>
    <col min="1284" max="1284" width="14.85546875" style="236" customWidth="1"/>
    <col min="1285" max="1285" width="15.28515625" style="236" customWidth="1"/>
    <col min="1286" max="1286" width="13.5703125" style="236" customWidth="1"/>
    <col min="1287" max="1287" width="15.140625" style="236" customWidth="1"/>
    <col min="1288" max="1288" width="13.5703125" style="236" customWidth="1"/>
    <col min="1289" max="1289" width="15.140625" style="236" customWidth="1"/>
    <col min="1290" max="1290" width="18.5703125" style="236" customWidth="1"/>
    <col min="1291" max="1291" width="22.7109375" style="236" customWidth="1"/>
    <col min="1292" max="1292" width="17" style="236" customWidth="1"/>
    <col min="1293" max="1293" width="19.7109375" style="236" customWidth="1"/>
    <col min="1294" max="1294" width="15.28515625" style="236" customWidth="1"/>
    <col min="1295" max="1295" width="20.7109375" style="236" customWidth="1"/>
    <col min="1296" max="1535" width="8.85546875" style="236"/>
    <col min="1536" max="1536" width="5.7109375" style="236" customWidth="1"/>
    <col min="1537" max="1538" width="22.7109375" style="236" customWidth="1"/>
    <col min="1539" max="1539" width="16.42578125" style="236" customWidth="1"/>
    <col min="1540" max="1540" width="14.85546875" style="236" customWidth="1"/>
    <col min="1541" max="1541" width="15.28515625" style="236" customWidth="1"/>
    <col min="1542" max="1542" width="13.5703125" style="236" customWidth="1"/>
    <col min="1543" max="1543" width="15.140625" style="236" customWidth="1"/>
    <col min="1544" max="1544" width="13.5703125" style="236" customWidth="1"/>
    <col min="1545" max="1545" width="15.140625" style="236" customWidth="1"/>
    <col min="1546" max="1546" width="18.5703125" style="236" customWidth="1"/>
    <col min="1547" max="1547" width="22.7109375" style="236" customWidth="1"/>
    <col min="1548" max="1548" width="17" style="236" customWidth="1"/>
    <col min="1549" max="1549" width="19.7109375" style="236" customWidth="1"/>
    <col min="1550" max="1550" width="15.28515625" style="236" customWidth="1"/>
    <col min="1551" max="1551" width="20.7109375" style="236" customWidth="1"/>
    <col min="1552" max="1791" width="8.85546875" style="236"/>
    <col min="1792" max="1792" width="5.7109375" style="236" customWidth="1"/>
    <col min="1793" max="1794" width="22.7109375" style="236" customWidth="1"/>
    <col min="1795" max="1795" width="16.42578125" style="236" customWidth="1"/>
    <col min="1796" max="1796" width="14.85546875" style="236" customWidth="1"/>
    <col min="1797" max="1797" width="15.28515625" style="236" customWidth="1"/>
    <col min="1798" max="1798" width="13.5703125" style="236" customWidth="1"/>
    <col min="1799" max="1799" width="15.140625" style="236" customWidth="1"/>
    <col min="1800" max="1800" width="13.5703125" style="236" customWidth="1"/>
    <col min="1801" max="1801" width="15.140625" style="236" customWidth="1"/>
    <col min="1802" max="1802" width="18.5703125" style="236" customWidth="1"/>
    <col min="1803" max="1803" width="22.7109375" style="236" customWidth="1"/>
    <col min="1804" max="1804" width="17" style="236" customWidth="1"/>
    <col min="1805" max="1805" width="19.7109375" style="236" customWidth="1"/>
    <col min="1806" max="1806" width="15.28515625" style="236" customWidth="1"/>
    <col min="1807" max="1807" width="20.7109375" style="236" customWidth="1"/>
    <col min="1808" max="2047" width="8.85546875" style="236"/>
    <col min="2048" max="2048" width="5.7109375" style="236" customWidth="1"/>
    <col min="2049" max="2050" width="22.7109375" style="236" customWidth="1"/>
    <col min="2051" max="2051" width="16.42578125" style="236" customWidth="1"/>
    <col min="2052" max="2052" width="14.85546875" style="236" customWidth="1"/>
    <col min="2053" max="2053" width="15.28515625" style="236" customWidth="1"/>
    <col min="2054" max="2054" width="13.5703125" style="236" customWidth="1"/>
    <col min="2055" max="2055" width="15.140625" style="236" customWidth="1"/>
    <col min="2056" max="2056" width="13.5703125" style="236" customWidth="1"/>
    <col min="2057" max="2057" width="15.140625" style="236" customWidth="1"/>
    <col min="2058" max="2058" width="18.5703125" style="236" customWidth="1"/>
    <col min="2059" max="2059" width="22.7109375" style="236" customWidth="1"/>
    <col min="2060" max="2060" width="17" style="236" customWidth="1"/>
    <col min="2061" max="2061" width="19.7109375" style="236" customWidth="1"/>
    <col min="2062" max="2062" width="15.28515625" style="236" customWidth="1"/>
    <col min="2063" max="2063" width="20.7109375" style="236" customWidth="1"/>
    <col min="2064" max="2303" width="8.85546875" style="236"/>
    <col min="2304" max="2304" width="5.7109375" style="236" customWidth="1"/>
    <col min="2305" max="2306" width="22.7109375" style="236" customWidth="1"/>
    <col min="2307" max="2307" width="16.42578125" style="236" customWidth="1"/>
    <col min="2308" max="2308" width="14.85546875" style="236" customWidth="1"/>
    <col min="2309" max="2309" width="15.28515625" style="236" customWidth="1"/>
    <col min="2310" max="2310" width="13.5703125" style="236" customWidth="1"/>
    <col min="2311" max="2311" width="15.140625" style="236" customWidth="1"/>
    <col min="2312" max="2312" width="13.5703125" style="236" customWidth="1"/>
    <col min="2313" max="2313" width="15.140625" style="236" customWidth="1"/>
    <col min="2314" max="2314" width="18.5703125" style="236" customWidth="1"/>
    <col min="2315" max="2315" width="22.7109375" style="236" customWidth="1"/>
    <col min="2316" max="2316" width="17" style="236" customWidth="1"/>
    <col min="2317" max="2317" width="19.7109375" style="236" customWidth="1"/>
    <col min="2318" max="2318" width="15.28515625" style="236" customWidth="1"/>
    <col min="2319" max="2319" width="20.7109375" style="236" customWidth="1"/>
    <col min="2320" max="2559" width="8.85546875" style="236"/>
    <col min="2560" max="2560" width="5.7109375" style="236" customWidth="1"/>
    <col min="2561" max="2562" width="22.7109375" style="236" customWidth="1"/>
    <col min="2563" max="2563" width="16.42578125" style="236" customWidth="1"/>
    <col min="2564" max="2564" width="14.85546875" style="236" customWidth="1"/>
    <col min="2565" max="2565" width="15.28515625" style="236" customWidth="1"/>
    <col min="2566" max="2566" width="13.5703125" style="236" customWidth="1"/>
    <col min="2567" max="2567" width="15.140625" style="236" customWidth="1"/>
    <col min="2568" max="2568" width="13.5703125" style="236" customWidth="1"/>
    <col min="2569" max="2569" width="15.140625" style="236" customWidth="1"/>
    <col min="2570" max="2570" width="18.5703125" style="236" customWidth="1"/>
    <col min="2571" max="2571" width="22.7109375" style="236" customWidth="1"/>
    <col min="2572" max="2572" width="17" style="236" customWidth="1"/>
    <col min="2573" max="2573" width="19.7109375" style="236" customWidth="1"/>
    <col min="2574" max="2574" width="15.28515625" style="236" customWidth="1"/>
    <col min="2575" max="2575" width="20.7109375" style="236" customWidth="1"/>
    <col min="2576" max="2815" width="8.85546875" style="236"/>
    <col min="2816" max="2816" width="5.7109375" style="236" customWidth="1"/>
    <col min="2817" max="2818" width="22.7109375" style="236" customWidth="1"/>
    <col min="2819" max="2819" width="16.42578125" style="236" customWidth="1"/>
    <col min="2820" max="2820" width="14.85546875" style="236" customWidth="1"/>
    <col min="2821" max="2821" width="15.28515625" style="236" customWidth="1"/>
    <col min="2822" max="2822" width="13.5703125" style="236" customWidth="1"/>
    <col min="2823" max="2823" width="15.140625" style="236" customWidth="1"/>
    <col min="2824" max="2824" width="13.5703125" style="236" customWidth="1"/>
    <col min="2825" max="2825" width="15.140625" style="236" customWidth="1"/>
    <col min="2826" max="2826" width="18.5703125" style="236" customWidth="1"/>
    <col min="2827" max="2827" width="22.7109375" style="236" customWidth="1"/>
    <col min="2828" max="2828" width="17" style="236" customWidth="1"/>
    <col min="2829" max="2829" width="19.7109375" style="236" customWidth="1"/>
    <col min="2830" max="2830" width="15.28515625" style="236" customWidth="1"/>
    <col min="2831" max="2831" width="20.7109375" style="236" customWidth="1"/>
    <col min="2832" max="3071" width="8.85546875" style="236"/>
    <col min="3072" max="3072" width="5.7109375" style="236" customWidth="1"/>
    <col min="3073" max="3074" width="22.7109375" style="236" customWidth="1"/>
    <col min="3075" max="3075" width="16.42578125" style="236" customWidth="1"/>
    <col min="3076" max="3076" width="14.85546875" style="236" customWidth="1"/>
    <col min="3077" max="3077" width="15.28515625" style="236" customWidth="1"/>
    <col min="3078" max="3078" width="13.5703125" style="236" customWidth="1"/>
    <col min="3079" max="3079" width="15.140625" style="236" customWidth="1"/>
    <col min="3080" max="3080" width="13.5703125" style="236" customWidth="1"/>
    <col min="3081" max="3081" width="15.140625" style="236" customWidth="1"/>
    <col min="3082" max="3082" width="18.5703125" style="236" customWidth="1"/>
    <col min="3083" max="3083" width="22.7109375" style="236" customWidth="1"/>
    <col min="3084" max="3084" width="17" style="236" customWidth="1"/>
    <col min="3085" max="3085" width="19.7109375" style="236" customWidth="1"/>
    <col min="3086" max="3086" width="15.28515625" style="236" customWidth="1"/>
    <col min="3087" max="3087" width="20.7109375" style="236" customWidth="1"/>
    <col min="3088" max="3327" width="8.85546875" style="236"/>
    <col min="3328" max="3328" width="5.7109375" style="236" customWidth="1"/>
    <col min="3329" max="3330" width="22.7109375" style="236" customWidth="1"/>
    <col min="3331" max="3331" width="16.42578125" style="236" customWidth="1"/>
    <col min="3332" max="3332" width="14.85546875" style="236" customWidth="1"/>
    <col min="3333" max="3333" width="15.28515625" style="236" customWidth="1"/>
    <col min="3334" max="3334" width="13.5703125" style="236" customWidth="1"/>
    <col min="3335" max="3335" width="15.140625" style="236" customWidth="1"/>
    <col min="3336" max="3336" width="13.5703125" style="236" customWidth="1"/>
    <col min="3337" max="3337" width="15.140625" style="236" customWidth="1"/>
    <col min="3338" max="3338" width="18.5703125" style="236" customWidth="1"/>
    <col min="3339" max="3339" width="22.7109375" style="236" customWidth="1"/>
    <col min="3340" max="3340" width="17" style="236" customWidth="1"/>
    <col min="3341" max="3341" width="19.7109375" style="236" customWidth="1"/>
    <col min="3342" max="3342" width="15.28515625" style="236" customWidth="1"/>
    <col min="3343" max="3343" width="20.7109375" style="236" customWidth="1"/>
    <col min="3344" max="3583" width="8.85546875" style="236"/>
    <col min="3584" max="3584" width="5.7109375" style="236" customWidth="1"/>
    <col min="3585" max="3586" width="22.7109375" style="236" customWidth="1"/>
    <col min="3587" max="3587" width="16.42578125" style="236" customWidth="1"/>
    <col min="3588" max="3588" width="14.85546875" style="236" customWidth="1"/>
    <col min="3589" max="3589" width="15.28515625" style="236" customWidth="1"/>
    <col min="3590" max="3590" width="13.5703125" style="236" customWidth="1"/>
    <col min="3591" max="3591" width="15.140625" style="236" customWidth="1"/>
    <col min="3592" max="3592" width="13.5703125" style="236" customWidth="1"/>
    <col min="3593" max="3593" width="15.140625" style="236" customWidth="1"/>
    <col min="3594" max="3594" width="18.5703125" style="236" customWidth="1"/>
    <col min="3595" max="3595" width="22.7109375" style="236" customWidth="1"/>
    <col min="3596" max="3596" width="17" style="236" customWidth="1"/>
    <col min="3597" max="3597" width="19.7109375" style="236" customWidth="1"/>
    <col min="3598" max="3598" width="15.28515625" style="236" customWidth="1"/>
    <col min="3599" max="3599" width="20.7109375" style="236" customWidth="1"/>
    <col min="3600" max="3839" width="8.85546875" style="236"/>
    <col min="3840" max="3840" width="5.7109375" style="236" customWidth="1"/>
    <col min="3841" max="3842" width="22.7109375" style="236" customWidth="1"/>
    <col min="3843" max="3843" width="16.42578125" style="236" customWidth="1"/>
    <col min="3844" max="3844" width="14.85546875" style="236" customWidth="1"/>
    <col min="3845" max="3845" width="15.28515625" style="236" customWidth="1"/>
    <col min="3846" max="3846" width="13.5703125" style="236" customWidth="1"/>
    <col min="3847" max="3847" width="15.140625" style="236" customWidth="1"/>
    <col min="3848" max="3848" width="13.5703125" style="236" customWidth="1"/>
    <col min="3849" max="3849" width="15.140625" style="236" customWidth="1"/>
    <col min="3850" max="3850" width="18.5703125" style="236" customWidth="1"/>
    <col min="3851" max="3851" width="22.7109375" style="236" customWidth="1"/>
    <col min="3852" max="3852" width="17" style="236" customWidth="1"/>
    <col min="3853" max="3853" width="19.7109375" style="236" customWidth="1"/>
    <col min="3854" max="3854" width="15.28515625" style="236" customWidth="1"/>
    <col min="3855" max="3855" width="20.7109375" style="236" customWidth="1"/>
    <col min="3856" max="4095" width="8.85546875" style="236"/>
    <col min="4096" max="4096" width="5.7109375" style="236" customWidth="1"/>
    <col min="4097" max="4098" width="22.7109375" style="236" customWidth="1"/>
    <col min="4099" max="4099" width="16.42578125" style="236" customWidth="1"/>
    <col min="4100" max="4100" width="14.85546875" style="236" customWidth="1"/>
    <col min="4101" max="4101" width="15.28515625" style="236" customWidth="1"/>
    <col min="4102" max="4102" width="13.5703125" style="236" customWidth="1"/>
    <col min="4103" max="4103" width="15.140625" style="236" customWidth="1"/>
    <col min="4104" max="4104" width="13.5703125" style="236" customWidth="1"/>
    <col min="4105" max="4105" width="15.140625" style="236" customWidth="1"/>
    <col min="4106" max="4106" width="18.5703125" style="236" customWidth="1"/>
    <col min="4107" max="4107" width="22.7109375" style="236" customWidth="1"/>
    <col min="4108" max="4108" width="17" style="236" customWidth="1"/>
    <col min="4109" max="4109" width="19.7109375" style="236" customWidth="1"/>
    <col min="4110" max="4110" width="15.28515625" style="236" customWidth="1"/>
    <col min="4111" max="4111" width="20.7109375" style="236" customWidth="1"/>
    <col min="4112" max="4351" width="8.85546875" style="236"/>
    <col min="4352" max="4352" width="5.7109375" style="236" customWidth="1"/>
    <col min="4353" max="4354" width="22.7109375" style="236" customWidth="1"/>
    <col min="4355" max="4355" width="16.42578125" style="236" customWidth="1"/>
    <col min="4356" max="4356" width="14.85546875" style="236" customWidth="1"/>
    <col min="4357" max="4357" width="15.28515625" style="236" customWidth="1"/>
    <col min="4358" max="4358" width="13.5703125" style="236" customWidth="1"/>
    <col min="4359" max="4359" width="15.140625" style="236" customWidth="1"/>
    <col min="4360" max="4360" width="13.5703125" style="236" customWidth="1"/>
    <col min="4361" max="4361" width="15.140625" style="236" customWidth="1"/>
    <col min="4362" max="4362" width="18.5703125" style="236" customWidth="1"/>
    <col min="4363" max="4363" width="22.7109375" style="236" customWidth="1"/>
    <col min="4364" max="4364" width="17" style="236" customWidth="1"/>
    <col min="4365" max="4365" width="19.7109375" style="236" customWidth="1"/>
    <col min="4366" max="4366" width="15.28515625" style="236" customWidth="1"/>
    <col min="4367" max="4367" width="20.7109375" style="236" customWidth="1"/>
    <col min="4368" max="4607" width="8.85546875" style="236"/>
    <col min="4608" max="4608" width="5.7109375" style="236" customWidth="1"/>
    <col min="4609" max="4610" width="22.7109375" style="236" customWidth="1"/>
    <col min="4611" max="4611" width="16.42578125" style="236" customWidth="1"/>
    <col min="4612" max="4612" width="14.85546875" style="236" customWidth="1"/>
    <col min="4613" max="4613" width="15.28515625" style="236" customWidth="1"/>
    <col min="4614" max="4614" width="13.5703125" style="236" customWidth="1"/>
    <col min="4615" max="4615" width="15.140625" style="236" customWidth="1"/>
    <col min="4616" max="4616" width="13.5703125" style="236" customWidth="1"/>
    <col min="4617" max="4617" width="15.140625" style="236" customWidth="1"/>
    <col min="4618" max="4618" width="18.5703125" style="236" customWidth="1"/>
    <col min="4619" max="4619" width="22.7109375" style="236" customWidth="1"/>
    <col min="4620" max="4620" width="17" style="236" customWidth="1"/>
    <col min="4621" max="4621" width="19.7109375" style="236" customWidth="1"/>
    <col min="4622" max="4622" width="15.28515625" style="236" customWidth="1"/>
    <col min="4623" max="4623" width="20.7109375" style="236" customWidth="1"/>
    <col min="4624" max="4863" width="8.85546875" style="236"/>
    <col min="4864" max="4864" width="5.7109375" style="236" customWidth="1"/>
    <col min="4865" max="4866" width="22.7109375" style="236" customWidth="1"/>
    <col min="4867" max="4867" width="16.42578125" style="236" customWidth="1"/>
    <col min="4868" max="4868" width="14.85546875" style="236" customWidth="1"/>
    <col min="4869" max="4869" width="15.28515625" style="236" customWidth="1"/>
    <col min="4870" max="4870" width="13.5703125" style="236" customWidth="1"/>
    <col min="4871" max="4871" width="15.140625" style="236" customWidth="1"/>
    <col min="4872" max="4872" width="13.5703125" style="236" customWidth="1"/>
    <col min="4873" max="4873" width="15.140625" style="236" customWidth="1"/>
    <col min="4874" max="4874" width="18.5703125" style="236" customWidth="1"/>
    <col min="4875" max="4875" width="22.7109375" style="236" customWidth="1"/>
    <col min="4876" max="4876" width="17" style="236" customWidth="1"/>
    <col min="4877" max="4877" width="19.7109375" style="236" customWidth="1"/>
    <col min="4878" max="4878" width="15.28515625" style="236" customWidth="1"/>
    <col min="4879" max="4879" width="20.7109375" style="236" customWidth="1"/>
    <col min="4880" max="5119" width="8.85546875" style="236"/>
    <col min="5120" max="5120" width="5.7109375" style="236" customWidth="1"/>
    <col min="5121" max="5122" width="22.7109375" style="236" customWidth="1"/>
    <col min="5123" max="5123" width="16.42578125" style="236" customWidth="1"/>
    <col min="5124" max="5124" width="14.85546875" style="236" customWidth="1"/>
    <col min="5125" max="5125" width="15.28515625" style="236" customWidth="1"/>
    <col min="5126" max="5126" width="13.5703125" style="236" customWidth="1"/>
    <col min="5127" max="5127" width="15.140625" style="236" customWidth="1"/>
    <col min="5128" max="5128" width="13.5703125" style="236" customWidth="1"/>
    <col min="5129" max="5129" width="15.140625" style="236" customWidth="1"/>
    <col min="5130" max="5130" width="18.5703125" style="236" customWidth="1"/>
    <col min="5131" max="5131" width="22.7109375" style="236" customWidth="1"/>
    <col min="5132" max="5132" width="17" style="236" customWidth="1"/>
    <col min="5133" max="5133" width="19.7109375" style="236" customWidth="1"/>
    <col min="5134" max="5134" width="15.28515625" style="236" customWidth="1"/>
    <col min="5135" max="5135" width="20.7109375" style="236" customWidth="1"/>
    <col min="5136" max="5375" width="8.85546875" style="236"/>
    <col min="5376" max="5376" width="5.7109375" style="236" customWidth="1"/>
    <col min="5377" max="5378" width="22.7109375" style="236" customWidth="1"/>
    <col min="5379" max="5379" width="16.42578125" style="236" customWidth="1"/>
    <col min="5380" max="5380" width="14.85546875" style="236" customWidth="1"/>
    <col min="5381" max="5381" width="15.28515625" style="236" customWidth="1"/>
    <col min="5382" max="5382" width="13.5703125" style="236" customWidth="1"/>
    <col min="5383" max="5383" width="15.140625" style="236" customWidth="1"/>
    <col min="5384" max="5384" width="13.5703125" style="236" customWidth="1"/>
    <col min="5385" max="5385" width="15.140625" style="236" customWidth="1"/>
    <col min="5386" max="5386" width="18.5703125" style="236" customWidth="1"/>
    <col min="5387" max="5387" width="22.7109375" style="236" customWidth="1"/>
    <col min="5388" max="5388" width="17" style="236" customWidth="1"/>
    <col min="5389" max="5389" width="19.7109375" style="236" customWidth="1"/>
    <col min="5390" max="5390" width="15.28515625" style="236" customWidth="1"/>
    <col min="5391" max="5391" width="20.7109375" style="236" customWidth="1"/>
    <col min="5392" max="5631" width="8.85546875" style="236"/>
    <col min="5632" max="5632" width="5.7109375" style="236" customWidth="1"/>
    <col min="5633" max="5634" width="22.7109375" style="236" customWidth="1"/>
    <col min="5635" max="5635" width="16.42578125" style="236" customWidth="1"/>
    <col min="5636" max="5636" width="14.85546875" style="236" customWidth="1"/>
    <col min="5637" max="5637" width="15.28515625" style="236" customWidth="1"/>
    <col min="5638" max="5638" width="13.5703125" style="236" customWidth="1"/>
    <col min="5639" max="5639" width="15.140625" style="236" customWidth="1"/>
    <col min="5640" max="5640" width="13.5703125" style="236" customWidth="1"/>
    <col min="5641" max="5641" width="15.140625" style="236" customWidth="1"/>
    <col min="5642" max="5642" width="18.5703125" style="236" customWidth="1"/>
    <col min="5643" max="5643" width="22.7109375" style="236" customWidth="1"/>
    <col min="5644" max="5644" width="17" style="236" customWidth="1"/>
    <col min="5645" max="5645" width="19.7109375" style="236" customWidth="1"/>
    <col min="5646" max="5646" width="15.28515625" style="236" customWidth="1"/>
    <col min="5647" max="5647" width="20.7109375" style="236" customWidth="1"/>
    <col min="5648" max="5887" width="8.85546875" style="236"/>
    <col min="5888" max="5888" width="5.7109375" style="236" customWidth="1"/>
    <col min="5889" max="5890" width="22.7109375" style="236" customWidth="1"/>
    <col min="5891" max="5891" width="16.42578125" style="236" customWidth="1"/>
    <col min="5892" max="5892" width="14.85546875" style="236" customWidth="1"/>
    <col min="5893" max="5893" width="15.28515625" style="236" customWidth="1"/>
    <col min="5894" max="5894" width="13.5703125" style="236" customWidth="1"/>
    <col min="5895" max="5895" width="15.140625" style="236" customWidth="1"/>
    <col min="5896" max="5896" width="13.5703125" style="236" customWidth="1"/>
    <col min="5897" max="5897" width="15.140625" style="236" customWidth="1"/>
    <col min="5898" max="5898" width="18.5703125" style="236" customWidth="1"/>
    <col min="5899" max="5899" width="22.7109375" style="236" customWidth="1"/>
    <col min="5900" max="5900" width="17" style="236" customWidth="1"/>
    <col min="5901" max="5901" width="19.7109375" style="236" customWidth="1"/>
    <col min="5902" max="5902" width="15.28515625" style="236" customWidth="1"/>
    <col min="5903" max="5903" width="20.7109375" style="236" customWidth="1"/>
    <col min="5904" max="6143" width="8.85546875" style="236"/>
    <col min="6144" max="6144" width="5.7109375" style="236" customWidth="1"/>
    <col min="6145" max="6146" width="22.7109375" style="236" customWidth="1"/>
    <col min="6147" max="6147" width="16.42578125" style="236" customWidth="1"/>
    <col min="6148" max="6148" width="14.85546875" style="236" customWidth="1"/>
    <col min="6149" max="6149" width="15.28515625" style="236" customWidth="1"/>
    <col min="6150" max="6150" width="13.5703125" style="236" customWidth="1"/>
    <col min="6151" max="6151" width="15.140625" style="236" customWidth="1"/>
    <col min="6152" max="6152" width="13.5703125" style="236" customWidth="1"/>
    <col min="6153" max="6153" width="15.140625" style="236" customWidth="1"/>
    <col min="6154" max="6154" width="18.5703125" style="236" customWidth="1"/>
    <col min="6155" max="6155" width="22.7109375" style="236" customWidth="1"/>
    <col min="6156" max="6156" width="17" style="236" customWidth="1"/>
    <col min="6157" max="6157" width="19.7109375" style="236" customWidth="1"/>
    <col min="6158" max="6158" width="15.28515625" style="236" customWidth="1"/>
    <col min="6159" max="6159" width="20.7109375" style="236" customWidth="1"/>
    <col min="6160" max="6399" width="8.85546875" style="236"/>
    <col min="6400" max="6400" width="5.7109375" style="236" customWidth="1"/>
    <col min="6401" max="6402" width="22.7109375" style="236" customWidth="1"/>
    <col min="6403" max="6403" width="16.42578125" style="236" customWidth="1"/>
    <col min="6404" max="6404" width="14.85546875" style="236" customWidth="1"/>
    <col min="6405" max="6405" width="15.28515625" style="236" customWidth="1"/>
    <col min="6406" max="6406" width="13.5703125" style="236" customWidth="1"/>
    <col min="6407" max="6407" width="15.140625" style="236" customWidth="1"/>
    <col min="6408" max="6408" width="13.5703125" style="236" customWidth="1"/>
    <col min="6409" max="6409" width="15.140625" style="236" customWidth="1"/>
    <col min="6410" max="6410" width="18.5703125" style="236" customWidth="1"/>
    <col min="6411" max="6411" width="22.7109375" style="236" customWidth="1"/>
    <col min="6412" max="6412" width="17" style="236" customWidth="1"/>
    <col min="6413" max="6413" width="19.7109375" style="236" customWidth="1"/>
    <col min="6414" max="6414" width="15.28515625" style="236" customWidth="1"/>
    <col min="6415" max="6415" width="20.7109375" style="236" customWidth="1"/>
    <col min="6416" max="6655" width="8.85546875" style="236"/>
    <col min="6656" max="6656" width="5.7109375" style="236" customWidth="1"/>
    <col min="6657" max="6658" width="22.7109375" style="236" customWidth="1"/>
    <col min="6659" max="6659" width="16.42578125" style="236" customWidth="1"/>
    <col min="6660" max="6660" width="14.85546875" style="236" customWidth="1"/>
    <col min="6661" max="6661" width="15.28515625" style="236" customWidth="1"/>
    <col min="6662" max="6662" width="13.5703125" style="236" customWidth="1"/>
    <col min="6663" max="6663" width="15.140625" style="236" customWidth="1"/>
    <col min="6664" max="6664" width="13.5703125" style="236" customWidth="1"/>
    <col min="6665" max="6665" width="15.140625" style="236" customWidth="1"/>
    <col min="6666" max="6666" width="18.5703125" style="236" customWidth="1"/>
    <col min="6667" max="6667" width="22.7109375" style="236" customWidth="1"/>
    <col min="6668" max="6668" width="17" style="236" customWidth="1"/>
    <col min="6669" max="6669" width="19.7109375" style="236" customWidth="1"/>
    <col min="6670" max="6670" width="15.28515625" style="236" customWidth="1"/>
    <col min="6671" max="6671" width="20.7109375" style="236" customWidth="1"/>
    <col min="6672" max="6911" width="8.85546875" style="236"/>
    <col min="6912" max="6912" width="5.7109375" style="236" customWidth="1"/>
    <col min="6913" max="6914" width="22.7109375" style="236" customWidth="1"/>
    <col min="6915" max="6915" width="16.42578125" style="236" customWidth="1"/>
    <col min="6916" max="6916" width="14.85546875" style="236" customWidth="1"/>
    <col min="6917" max="6917" width="15.28515625" style="236" customWidth="1"/>
    <col min="6918" max="6918" width="13.5703125" style="236" customWidth="1"/>
    <col min="6919" max="6919" width="15.140625" style="236" customWidth="1"/>
    <col min="6920" max="6920" width="13.5703125" style="236" customWidth="1"/>
    <col min="6921" max="6921" width="15.140625" style="236" customWidth="1"/>
    <col min="6922" max="6922" width="18.5703125" style="236" customWidth="1"/>
    <col min="6923" max="6923" width="22.7109375" style="236" customWidth="1"/>
    <col min="6924" max="6924" width="17" style="236" customWidth="1"/>
    <col min="6925" max="6925" width="19.7109375" style="236" customWidth="1"/>
    <col min="6926" max="6926" width="15.28515625" style="236" customWidth="1"/>
    <col min="6927" max="6927" width="20.7109375" style="236" customWidth="1"/>
    <col min="6928" max="7167" width="8.85546875" style="236"/>
    <col min="7168" max="7168" width="5.7109375" style="236" customWidth="1"/>
    <col min="7169" max="7170" width="22.7109375" style="236" customWidth="1"/>
    <col min="7171" max="7171" width="16.42578125" style="236" customWidth="1"/>
    <col min="7172" max="7172" width="14.85546875" style="236" customWidth="1"/>
    <col min="7173" max="7173" width="15.28515625" style="236" customWidth="1"/>
    <col min="7174" max="7174" width="13.5703125" style="236" customWidth="1"/>
    <col min="7175" max="7175" width="15.140625" style="236" customWidth="1"/>
    <col min="7176" max="7176" width="13.5703125" style="236" customWidth="1"/>
    <col min="7177" max="7177" width="15.140625" style="236" customWidth="1"/>
    <col min="7178" max="7178" width="18.5703125" style="236" customWidth="1"/>
    <col min="7179" max="7179" width="22.7109375" style="236" customWidth="1"/>
    <col min="7180" max="7180" width="17" style="236" customWidth="1"/>
    <col min="7181" max="7181" width="19.7109375" style="236" customWidth="1"/>
    <col min="7182" max="7182" width="15.28515625" style="236" customWidth="1"/>
    <col min="7183" max="7183" width="20.7109375" style="236" customWidth="1"/>
    <col min="7184" max="7423" width="8.85546875" style="236"/>
    <col min="7424" max="7424" width="5.7109375" style="236" customWidth="1"/>
    <col min="7425" max="7426" width="22.7109375" style="236" customWidth="1"/>
    <col min="7427" max="7427" width="16.42578125" style="236" customWidth="1"/>
    <col min="7428" max="7428" width="14.85546875" style="236" customWidth="1"/>
    <col min="7429" max="7429" width="15.28515625" style="236" customWidth="1"/>
    <col min="7430" max="7430" width="13.5703125" style="236" customWidth="1"/>
    <col min="7431" max="7431" width="15.140625" style="236" customWidth="1"/>
    <col min="7432" max="7432" width="13.5703125" style="236" customWidth="1"/>
    <col min="7433" max="7433" width="15.140625" style="236" customWidth="1"/>
    <col min="7434" max="7434" width="18.5703125" style="236" customWidth="1"/>
    <col min="7435" max="7435" width="22.7109375" style="236" customWidth="1"/>
    <col min="7436" max="7436" width="17" style="236" customWidth="1"/>
    <col min="7437" max="7437" width="19.7109375" style="236" customWidth="1"/>
    <col min="7438" max="7438" width="15.28515625" style="236" customWidth="1"/>
    <col min="7439" max="7439" width="20.7109375" style="236" customWidth="1"/>
    <col min="7440" max="7679" width="8.85546875" style="236"/>
    <col min="7680" max="7680" width="5.7109375" style="236" customWidth="1"/>
    <col min="7681" max="7682" width="22.7109375" style="236" customWidth="1"/>
    <col min="7683" max="7683" width="16.42578125" style="236" customWidth="1"/>
    <col min="7684" max="7684" width="14.85546875" style="236" customWidth="1"/>
    <col min="7685" max="7685" width="15.28515625" style="236" customWidth="1"/>
    <col min="7686" max="7686" width="13.5703125" style="236" customWidth="1"/>
    <col min="7687" max="7687" width="15.140625" style="236" customWidth="1"/>
    <col min="7688" max="7688" width="13.5703125" style="236" customWidth="1"/>
    <col min="7689" max="7689" width="15.140625" style="236" customWidth="1"/>
    <col min="7690" max="7690" width="18.5703125" style="236" customWidth="1"/>
    <col min="7691" max="7691" width="22.7109375" style="236" customWidth="1"/>
    <col min="7692" max="7692" width="17" style="236" customWidth="1"/>
    <col min="7693" max="7693" width="19.7109375" style="236" customWidth="1"/>
    <col min="7694" max="7694" width="15.28515625" style="236" customWidth="1"/>
    <col min="7695" max="7695" width="20.7109375" style="236" customWidth="1"/>
    <col min="7696" max="7935" width="8.85546875" style="236"/>
    <col min="7936" max="7936" width="5.7109375" style="236" customWidth="1"/>
    <col min="7937" max="7938" width="22.7109375" style="236" customWidth="1"/>
    <col min="7939" max="7939" width="16.42578125" style="236" customWidth="1"/>
    <col min="7940" max="7940" width="14.85546875" style="236" customWidth="1"/>
    <col min="7941" max="7941" width="15.28515625" style="236" customWidth="1"/>
    <col min="7942" max="7942" width="13.5703125" style="236" customWidth="1"/>
    <col min="7943" max="7943" width="15.140625" style="236" customWidth="1"/>
    <col min="7944" max="7944" width="13.5703125" style="236" customWidth="1"/>
    <col min="7945" max="7945" width="15.140625" style="236" customWidth="1"/>
    <col min="7946" max="7946" width="18.5703125" style="236" customWidth="1"/>
    <col min="7947" max="7947" width="22.7109375" style="236" customWidth="1"/>
    <col min="7948" max="7948" width="17" style="236" customWidth="1"/>
    <col min="7949" max="7949" width="19.7109375" style="236" customWidth="1"/>
    <col min="7950" max="7950" width="15.28515625" style="236" customWidth="1"/>
    <col min="7951" max="7951" width="20.7109375" style="236" customWidth="1"/>
    <col min="7952" max="8191" width="8.85546875" style="236"/>
    <col min="8192" max="8192" width="5.7109375" style="236" customWidth="1"/>
    <col min="8193" max="8194" width="22.7109375" style="236" customWidth="1"/>
    <col min="8195" max="8195" width="16.42578125" style="236" customWidth="1"/>
    <col min="8196" max="8196" width="14.85546875" style="236" customWidth="1"/>
    <col min="8197" max="8197" width="15.28515625" style="236" customWidth="1"/>
    <col min="8198" max="8198" width="13.5703125" style="236" customWidth="1"/>
    <col min="8199" max="8199" width="15.140625" style="236" customWidth="1"/>
    <col min="8200" max="8200" width="13.5703125" style="236" customWidth="1"/>
    <col min="8201" max="8201" width="15.140625" style="236" customWidth="1"/>
    <col min="8202" max="8202" width="18.5703125" style="236" customWidth="1"/>
    <col min="8203" max="8203" width="22.7109375" style="236" customWidth="1"/>
    <col min="8204" max="8204" width="17" style="236" customWidth="1"/>
    <col min="8205" max="8205" width="19.7109375" style="236" customWidth="1"/>
    <col min="8206" max="8206" width="15.28515625" style="236" customWidth="1"/>
    <col min="8207" max="8207" width="20.7109375" style="236" customWidth="1"/>
    <col min="8208" max="8447" width="8.85546875" style="236"/>
    <col min="8448" max="8448" width="5.7109375" style="236" customWidth="1"/>
    <col min="8449" max="8450" width="22.7109375" style="236" customWidth="1"/>
    <col min="8451" max="8451" width="16.42578125" style="236" customWidth="1"/>
    <col min="8452" max="8452" width="14.85546875" style="236" customWidth="1"/>
    <col min="8453" max="8453" width="15.28515625" style="236" customWidth="1"/>
    <col min="8454" max="8454" width="13.5703125" style="236" customWidth="1"/>
    <col min="8455" max="8455" width="15.140625" style="236" customWidth="1"/>
    <col min="8456" max="8456" width="13.5703125" style="236" customWidth="1"/>
    <col min="8457" max="8457" width="15.140625" style="236" customWidth="1"/>
    <col min="8458" max="8458" width="18.5703125" style="236" customWidth="1"/>
    <col min="8459" max="8459" width="22.7109375" style="236" customWidth="1"/>
    <col min="8460" max="8460" width="17" style="236" customWidth="1"/>
    <col min="8461" max="8461" width="19.7109375" style="236" customWidth="1"/>
    <col min="8462" max="8462" width="15.28515625" style="236" customWidth="1"/>
    <col min="8463" max="8463" width="20.7109375" style="236" customWidth="1"/>
    <col min="8464" max="8703" width="8.85546875" style="236"/>
    <col min="8704" max="8704" width="5.7109375" style="236" customWidth="1"/>
    <col min="8705" max="8706" width="22.7109375" style="236" customWidth="1"/>
    <col min="8707" max="8707" width="16.42578125" style="236" customWidth="1"/>
    <col min="8708" max="8708" width="14.85546875" style="236" customWidth="1"/>
    <col min="8709" max="8709" width="15.28515625" style="236" customWidth="1"/>
    <col min="8710" max="8710" width="13.5703125" style="236" customWidth="1"/>
    <col min="8711" max="8711" width="15.140625" style="236" customWidth="1"/>
    <col min="8712" max="8712" width="13.5703125" style="236" customWidth="1"/>
    <col min="8713" max="8713" width="15.140625" style="236" customWidth="1"/>
    <col min="8714" max="8714" width="18.5703125" style="236" customWidth="1"/>
    <col min="8715" max="8715" width="22.7109375" style="236" customWidth="1"/>
    <col min="8716" max="8716" width="17" style="236" customWidth="1"/>
    <col min="8717" max="8717" width="19.7109375" style="236" customWidth="1"/>
    <col min="8718" max="8718" width="15.28515625" style="236" customWidth="1"/>
    <col min="8719" max="8719" width="20.7109375" style="236" customWidth="1"/>
    <col min="8720" max="8959" width="8.85546875" style="236"/>
    <col min="8960" max="8960" width="5.7109375" style="236" customWidth="1"/>
    <col min="8961" max="8962" width="22.7109375" style="236" customWidth="1"/>
    <col min="8963" max="8963" width="16.42578125" style="236" customWidth="1"/>
    <col min="8964" max="8964" width="14.85546875" style="236" customWidth="1"/>
    <col min="8965" max="8965" width="15.28515625" style="236" customWidth="1"/>
    <col min="8966" max="8966" width="13.5703125" style="236" customWidth="1"/>
    <col min="8967" max="8967" width="15.140625" style="236" customWidth="1"/>
    <col min="8968" max="8968" width="13.5703125" style="236" customWidth="1"/>
    <col min="8969" max="8969" width="15.140625" style="236" customWidth="1"/>
    <col min="8970" max="8970" width="18.5703125" style="236" customWidth="1"/>
    <col min="8971" max="8971" width="22.7109375" style="236" customWidth="1"/>
    <col min="8972" max="8972" width="17" style="236" customWidth="1"/>
    <col min="8973" max="8973" width="19.7109375" style="236" customWidth="1"/>
    <col min="8974" max="8974" width="15.28515625" style="236" customWidth="1"/>
    <col min="8975" max="8975" width="20.7109375" style="236" customWidth="1"/>
    <col min="8976" max="9215" width="8.85546875" style="236"/>
    <col min="9216" max="9216" width="5.7109375" style="236" customWidth="1"/>
    <col min="9217" max="9218" width="22.7109375" style="236" customWidth="1"/>
    <col min="9219" max="9219" width="16.42578125" style="236" customWidth="1"/>
    <col min="9220" max="9220" width="14.85546875" style="236" customWidth="1"/>
    <col min="9221" max="9221" width="15.28515625" style="236" customWidth="1"/>
    <col min="9222" max="9222" width="13.5703125" style="236" customWidth="1"/>
    <col min="9223" max="9223" width="15.140625" style="236" customWidth="1"/>
    <col min="9224" max="9224" width="13.5703125" style="236" customWidth="1"/>
    <col min="9225" max="9225" width="15.140625" style="236" customWidth="1"/>
    <col min="9226" max="9226" width="18.5703125" style="236" customWidth="1"/>
    <col min="9227" max="9227" width="22.7109375" style="236" customWidth="1"/>
    <col min="9228" max="9228" width="17" style="236" customWidth="1"/>
    <col min="9229" max="9229" width="19.7109375" style="236" customWidth="1"/>
    <col min="9230" max="9230" width="15.28515625" style="236" customWidth="1"/>
    <col min="9231" max="9231" width="20.7109375" style="236" customWidth="1"/>
    <col min="9232" max="9471" width="8.85546875" style="236"/>
    <col min="9472" max="9472" width="5.7109375" style="236" customWidth="1"/>
    <col min="9473" max="9474" width="22.7109375" style="236" customWidth="1"/>
    <col min="9475" max="9475" width="16.42578125" style="236" customWidth="1"/>
    <col min="9476" max="9476" width="14.85546875" style="236" customWidth="1"/>
    <col min="9477" max="9477" width="15.28515625" style="236" customWidth="1"/>
    <col min="9478" max="9478" width="13.5703125" style="236" customWidth="1"/>
    <col min="9479" max="9479" width="15.140625" style="236" customWidth="1"/>
    <col min="9480" max="9480" width="13.5703125" style="236" customWidth="1"/>
    <col min="9481" max="9481" width="15.140625" style="236" customWidth="1"/>
    <col min="9482" max="9482" width="18.5703125" style="236" customWidth="1"/>
    <col min="9483" max="9483" width="22.7109375" style="236" customWidth="1"/>
    <col min="9484" max="9484" width="17" style="236" customWidth="1"/>
    <col min="9485" max="9485" width="19.7109375" style="236" customWidth="1"/>
    <col min="9486" max="9486" width="15.28515625" style="236" customWidth="1"/>
    <col min="9487" max="9487" width="20.7109375" style="236" customWidth="1"/>
    <col min="9488" max="9727" width="8.85546875" style="236"/>
    <col min="9728" max="9728" width="5.7109375" style="236" customWidth="1"/>
    <col min="9729" max="9730" width="22.7109375" style="236" customWidth="1"/>
    <col min="9731" max="9731" width="16.42578125" style="236" customWidth="1"/>
    <col min="9732" max="9732" width="14.85546875" style="236" customWidth="1"/>
    <col min="9733" max="9733" width="15.28515625" style="236" customWidth="1"/>
    <col min="9734" max="9734" width="13.5703125" style="236" customWidth="1"/>
    <col min="9735" max="9735" width="15.140625" style="236" customWidth="1"/>
    <col min="9736" max="9736" width="13.5703125" style="236" customWidth="1"/>
    <col min="9737" max="9737" width="15.140625" style="236" customWidth="1"/>
    <col min="9738" max="9738" width="18.5703125" style="236" customWidth="1"/>
    <col min="9739" max="9739" width="22.7109375" style="236" customWidth="1"/>
    <col min="9740" max="9740" width="17" style="236" customWidth="1"/>
    <col min="9741" max="9741" width="19.7109375" style="236" customWidth="1"/>
    <col min="9742" max="9742" width="15.28515625" style="236" customWidth="1"/>
    <col min="9743" max="9743" width="20.7109375" style="236" customWidth="1"/>
    <col min="9744" max="9983" width="8.85546875" style="236"/>
    <col min="9984" max="9984" width="5.7109375" style="236" customWidth="1"/>
    <col min="9985" max="9986" width="22.7109375" style="236" customWidth="1"/>
    <col min="9987" max="9987" width="16.42578125" style="236" customWidth="1"/>
    <col min="9988" max="9988" width="14.85546875" style="236" customWidth="1"/>
    <col min="9989" max="9989" width="15.28515625" style="236" customWidth="1"/>
    <col min="9990" max="9990" width="13.5703125" style="236" customWidth="1"/>
    <col min="9991" max="9991" width="15.140625" style="236" customWidth="1"/>
    <col min="9992" max="9992" width="13.5703125" style="236" customWidth="1"/>
    <col min="9993" max="9993" width="15.140625" style="236" customWidth="1"/>
    <col min="9994" max="9994" width="18.5703125" style="236" customWidth="1"/>
    <col min="9995" max="9995" width="22.7109375" style="236" customWidth="1"/>
    <col min="9996" max="9996" width="17" style="236" customWidth="1"/>
    <col min="9997" max="9997" width="19.7109375" style="236" customWidth="1"/>
    <col min="9998" max="9998" width="15.28515625" style="236" customWidth="1"/>
    <col min="9999" max="9999" width="20.7109375" style="236" customWidth="1"/>
    <col min="10000" max="10239" width="8.85546875" style="236"/>
    <col min="10240" max="10240" width="5.7109375" style="236" customWidth="1"/>
    <col min="10241" max="10242" width="22.7109375" style="236" customWidth="1"/>
    <col min="10243" max="10243" width="16.42578125" style="236" customWidth="1"/>
    <col min="10244" max="10244" width="14.85546875" style="236" customWidth="1"/>
    <col min="10245" max="10245" width="15.28515625" style="236" customWidth="1"/>
    <col min="10246" max="10246" width="13.5703125" style="236" customWidth="1"/>
    <col min="10247" max="10247" width="15.140625" style="236" customWidth="1"/>
    <col min="10248" max="10248" width="13.5703125" style="236" customWidth="1"/>
    <col min="10249" max="10249" width="15.140625" style="236" customWidth="1"/>
    <col min="10250" max="10250" width="18.5703125" style="236" customWidth="1"/>
    <col min="10251" max="10251" width="22.7109375" style="236" customWidth="1"/>
    <col min="10252" max="10252" width="17" style="236" customWidth="1"/>
    <col min="10253" max="10253" width="19.7109375" style="236" customWidth="1"/>
    <col min="10254" max="10254" width="15.28515625" style="236" customWidth="1"/>
    <col min="10255" max="10255" width="20.7109375" style="236" customWidth="1"/>
    <col min="10256" max="10495" width="8.85546875" style="236"/>
    <col min="10496" max="10496" width="5.7109375" style="236" customWidth="1"/>
    <col min="10497" max="10498" width="22.7109375" style="236" customWidth="1"/>
    <col min="10499" max="10499" width="16.42578125" style="236" customWidth="1"/>
    <col min="10500" max="10500" width="14.85546875" style="236" customWidth="1"/>
    <col min="10501" max="10501" width="15.28515625" style="236" customWidth="1"/>
    <col min="10502" max="10502" width="13.5703125" style="236" customWidth="1"/>
    <col min="10503" max="10503" width="15.140625" style="236" customWidth="1"/>
    <col min="10504" max="10504" width="13.5703125" style="236" customWidth="1"/>
    <col min="10505" max="10505" width="15.140625" style="236" customWidth="1"/>
    <col min="10506" max="10506" width="18.5703125" style="236" customWidth="1"/>
    <col min="10507" max="10507" width="22.7109375" style="236" customWidth="1"/>
    <col min="10508" max="10508" width="17" style="236" customWidth="1"/>
    <col min="10509" max="10509" width="19.7109375" style="236" customWidth="1"/>
    <col min="10510" max="10510" width="15.28515625" style="236" customWidth="1"/>
    <col min="10511" max="10511" width="20.7109375" style="236" customWidth="1"/>
    <col min="10512" max="10751" width="8.85546875" style="236"/>
    <col min="10752" max="10752" width="5.7109375" style="236" customWidth="1"/>
    <col min="10753" max="10754" width="22.7109375" style="236" customWidth="1"/>
    <col min="10755" max="10755" width="16.42578125" style="236" customWidth="1"/>
    <col min="10756" max="10756" width="14.85546875" style="236" customWidth="1"/>
    <col min="10757" max="10757" width="15.28515625" style="236" customWidth="1"/>
    <col min="10758" max="10758" width="13.5703125" style="236" customWidth="1"/>
    <col min="10759" max="10759" width="15.140625" style="236" customWidth="1"/>
    <col min="10760" max="10760" width="13.5703125" style="236" customWidth="1"/>
    <col min="10761" max="10761" width="15.140625" style="236" customWidth="1"/>
    <col min="10762" max="10762" width="18.5703125" style="236" customWidth="1"/>
    <col min="10763" max="10763" width="22.7109375" style="236" customWidth="1"/>
    <col min="10764" max="10764" width="17" style="236" customWidth="1"/>
    <col min="10765" max="10765" width="19.7109375" style="236" customWidth="1"/>
    <col min="10766" max="10766" width="15.28515625" style="236" customWidth="1"/>
    <col min="10767" max="10767" width="20.7109375" style="236" customWidth="1"/>
    <col min="10768" max="11007" width="8.85546875" style="236"/>
    <col min="11008" max="11008" width="5.7109375" style="236" customWidth="1"/>
    <col min="11009" max="11010" width="22.7109375" style="236" customWidth="1"/>
    <col min="11011" max="11011" width="16.42578125" style="236" customWidth="1"/>
    <col min="11012" max="11012" width="14.85546875" style="236" customWidth="1"/>
    <col min="11013" max="11013" width="15.28515625" style="236" customWidth="1"/>
    <col min="11014" max="11014" width="13.5703125" style="236" customWidth="1"/>
    <col min="11015" max="11015" width="15.140625" style="236" customWidth="1"/>
    <col min="11016" max="11016" width="13.5703125" style="236" customWidth="1"/>
    <col min="11017" max="11017" width="15.140625" style="236" customWidth="1"/>
    <col min="11018" max="11018" width="18.5703125" style="236" customWidth="1"/>
    <col min="11019" max="11019" width="22.7109375" style="236" customWidth="1"/>
    <col min="11020" max="11020" width="17" style="236" customWidth="1"/>
    <col min="11021" max="11021" width="19.7109375" style="236" customWidth="1"/>
    <col min="11022" max="11022" width="15.28515625" style="236" customWidth="1"/>
    <col min="11023" max="11023" width="20.7109375" style="236" customWidth="1"/>
    <col min="11024" max="11263" width="8.85546875" style="236"/>
    <col min="11264" max="11264" width="5.7109375" style="236" customWidth="1"/>
    <col min="11265" max="11266" width="22.7109375" style="236" customWidth="1"/>
    <col min="11267" max="11267" width="16.42578125" style="236" customWidth="1"/>
    <col min="11268" max="11268" width="14.85546875" style="236" customWidth="1"/>
    <col min="11269" max="11269" width="15.28515625" style="236" customWidth="1"/>
    <col min="11270" max="11270" width="13.5703125" style="236" customWidth="1"/>
    <col min="11271" max="11271" width="15.140625" style="236" customWidth="1"/>
    <col min="11272" max="11272" width="13.5703125" style="236" customWidth="1"/>
    <col min="11273" max="11273" width="15.140625" style="236" customWidth="1"/>
    <col min="11274" max="11274" width="18.5703125" style="236" customWidth="1"/>
    <col min="11275" max="11275" width="22.7109375" style="236" customWidth="1"/>
    <col min="11276" max="11276" width="17" style="236" customWidth="1"/>
    <col min="11277" max="11277" width="19.7109375" style="236" customWidth="1"/>
    <col min="11278" max="11278" width="15.28515625" style="236" customWidth="1"/>
    <col min="11279" max="11279" width="20.7109375" style="236" customWidth="1"/>
    <col min="11280" max="11519" width="8.85546875" style="236"/>
    <col min="11520" max="11520" width="5.7109375" style="236" customWidth="1"/>
    <col min="11521" max="11522" width="22.7109375" style="236" customWidth="1"/>
    <col min="11523" max="11523" width="16.42578125" style="236" customWidth="1"/>
    <col min="11524" max="11524" width="14.85546875" style="236" customWidth="1"/>
    <col min="11525" max="11525" width="15.28515625" style="236" customWidth="1"/>
    <col min="11526" max="11526" width="13.5703125" style="236" customWidth="1"/>
    <col min="11527" max="11527" width="15.140625" style="236" customWidth="1"/>
    <col min="11528" max="11528" width="13.5703125" style="236" customWidth="1"/>
    <col min="11529" max="11529" width="15.140625" style="236" customWidth="1"/>
    <col min="11530" max="11530" width="18.5703125" style="236" customWidth="1"/>
    <col min="11531" max="11531" width="22.7109375" style="236" customWidth="1"/>
    <col min="11532" max="11532" width="17" style="236" customWidth="1"/>
    <col min="11533" max="11533" width="19.7109375" style="236" customWidth="1"/>
    <col min="11534" max="11534" width="15.28515625" style="236" customWidth="1"/>
    <col min="11535" max="11535" width="20.7109375" style="236" customWidth="1"/>
    <col min="11536" max="11775" width="8.85546875" style="236"/>
    <col min="11776" max="11776" width="5.7109375" style="236" customWidth="1"/>
    <col min="11777" max="11778" width="22.7109375" style="236" customWidth="1"/>
    <col min="11779" max="11779" width="16.42578125" style="236" customWidth="1"/>
    <col min="11780" max="11780" width="14.85546875" style="236" customWidth="1"/>
    <col min="11781" max="11781" width="15.28515625" style="236" customWidth="1"/>
    <col min="11782" max="11782" width="13.5703125" style="236" customWidth="1"/>
    <col min="11783" max="11783" width="15.140625" style="236" customWidth="1"/>
    <col min="11784" max="11784" width="13.5703125" style="236" customWidth="1"/>
    <col min="11785" max="11785" width="15.140625" style="236" customWidth="1"/>
    <col min="11786" max="11786" width="18.5703125" style="236" customWidth="1"/>
    <col min="11787" max="11787" width="22.7109375" style="236" customWidth="1"/>
    <col min="11788" max="11788" width="17" style="236" customWidth="1"/>
    <col min="11789" max="11789" width="19.7109375" style="236" customWidth="1"/>
    <col min="11790" max="11790" width="15.28515625" style="236" customWidth="1"/>
    <col min="11791" max="11791" width="20.7109375" style="236" customWidth="1"/>
    <col min="11792" max="12031" width="8.85546875" style="236"/>
    <col min="12032" max="12032" width="5.7109375" style="236" customWidth="1"/>
    <col min="12033" max="12034" width="22.7109375" style="236" customWidth="1"/>
    <col min="12035" max="12035" width="16.42578125" style="236" customWidth="1"/>
    <col min="12036" max="12036" width="14.85546875" style="236" customWidth="1"/>
    <col min="12037" max="12037" width="15.28515625" style="236" customWidth="1"/>
    <col min="12038" max="12038" width="13.5703125" style="236" customWidth="1"/>
    <col min="12039" max="12039" width="15.140625" style="236" customWidth="1"/>
    <col min="12040" max="12040" width="13.5703125" style="236" customWidth="1"/>
    <col min="12041" max="12041" width="15.140625" style="236" customWidth="1"/>
    <col min="12042" max="12042" width="18.5703125" style="236" customWidth="1"/>
    <col min="12043" max="12043" width="22.7109375" style="236" customWidth="1"/>
    <col min="12044" max="12044" width="17" style="236" customWidth="1"/>
    <col min="12045" max="12045" width="19.7109375" style="236" customWidth="1"/>
    <col min="12046" max="12046" width="15.28515625" style="236" customWidth="1"/>
    <col min="12047" max="12047" width="20.7109375" style="236" customWidth="1"/>
    <col min="12048" max="12287" width="8.85546875" style="236"/>
    <col min="12288" max="12288" width="5.7109375" style="236" customWidth="1"/>
    <col min="12289" max="12290" width="22.7109375" style="236" customWidth="1"/>
    <col min="12291" max="12291" width="16.42578125" style="236" customWidth="1"/>
    <col min="12292" max="12292" width="14.85546875" style="236" customWidth="1"/>
    <col min="12293" max="12293" width="15.28515625" style="236" customWidth="1"/>
    <col min="12294" max="12294" width="13.5703125" style="236" customWidth="1"/>
    <col min="12295" max="12295" width="15.140625" style="236" customWidth="1"/>
    <col min="12296" max="12296" width="13.5703125" style="236" customWidth="1"/>
    <col min="12297" max="12297" width="15.140625" style="236" customWidth="1"/>
    <col min="12298" max="12298" width="18.5703125" style="236" customWidth="1"/>
    <col min="12299" max="12299" width="22.7109375" style="236" customWidth="1"/>
    <col min="12300" max="12300" width="17" style="236" customWidth="1"/>
    <col min="12301" max="12301" width="19.7109375" style="236" customWidth="1"/>
    <col min="12302" max="12302" width="15.28515625" style="236" customWidth="1"/>
    <col min="12303" max="12303" width="20.7109375" style="236" customWidth="1"/>
    <col min="12304" max="12543" width="8.85546875" style="236"/>
    <col min="12544" max="12544" width="5.7109375" style="236" customWidth="1"/>
    <col min="12545" max="12546" width="22.7109375" style="236" customWidth="1"/>
    <col min="12547" max="12547" width="16.42578125" style="236" customWidth="1"/>
    <col min="12548" max="12548" width="14.85546875" style="236" customWidth="1"/>
    <col min="12549" max="12549" width="15.28515625" style="236" customWidth="1"/>
    <col min="12550" max="12550" width="13.5703125" style="236" customWidth="1"/>
    <col min="12551" max="12551" width="15.140625" style="236" customWidth="1"/>
    <col min="12552" max="12552" width="13.5703125" style="236" customWidth="1"/>
    <col min="12553" max="12553" width="15.140625" style="236" customWidth="1"/>
    <col min="12554" max="12554" width="18.5703125" style="236" customWidth="1"/>
    <col min="12555" max="12555" width="22.7109375" style="236" customWidth="1"/>
    <col min="12556" max="12556" width="17" style="236" customWidth="1"/>
    <col min="12557" max="12557" width="19.7109375" style="236" customWidth="1"/>
    <col min="12558" max="12558" width="15.28515625" style="236" customWidth="1"/>
    <col min="12559" max="12559" width="20.7109375" style="236" customWidth="1"/>
    <col min="12560" max="12799" width="8.85546875" style="236"/>
    <col min="12800" max="12800" width="5.7109375" style="236" customWidth="1"/>
    <col min="12801" max="12802" width="22.7109375" style="236" customWidth="1"/>
    <col min="12803" max="12803" width="16.42578125" style="236" customWidth="1"/>
    <col min="12804" max="12804" width="14.85546875" style="236" customWidth="1"/>
    <col min="12805" max="12805" width="15.28515625" style="236" customWidth="1"/>
    <col min="12806" max="12806" width="13.5703125" style="236" customWidth="1"/>
    <col min="12807" max="12807" width="15.140625" style="236" customWidth="1"/>
    <col min="12808" max="12808" width="13.5703125" style="236" customWidth="1"/>
    <col min="12809" max="12809" width="15.140625" style="236" customWidth="1"/>
    <col min="12810" max="12810" width="18.5703125" style="236" customWidth="1"/>
    <col min="12811" max="12811" width="22.7109375" style="236" customWidth="1"/>
    <col min="12812" max="12812" width="17" style="236" customWidth="1"/>
    <col min="12813" max="12813" width="19.7109375" style="236" customWidth="1"/>
    <col min="12814" max="12814" width="15.28515625" style="236" customWidth="1"/>
    <col min="12815" max="12815" width="20.7109375" style="236" customWidth="1"/>
    <col min="12816" max="13055" width="8.85546875" style="236"/>
    <col min="13056" max="13056" width="5.7109375" style="236" customWidth="1"/>
    <col min="13057" max="13058" width="22.7109375" style="236" customWidth="1"/>
    <col min="13059" max="13059" width="16.42578125" style="236" customWidth="1"/>
    <col min="13060" max="13060" width="14.85546875" style="236" customWidth="1"/>
    <col min="13061" max="13061" width="15.28515625" style="236" customWidth="1"/>
    <col min="13062" max="13062" width="13.5703125" style="236" customWidth="1"/>
    <col min="13063" max="13063" width="15.140625" style="236" customWidth="1"/>
    <col min="13064" max="13064" width="13.5703125" style="236" customWidth="1"/>
    <col min="13065" max="13065" width="15.140625" style="236" customWidth="1"/>
    <col min="13066" max="13066" width="18.5703125" style="236" customWidth="1"/>
    <col min="13067" max="13067" width="22.7109375" style="236" customWidth="1"/>
    <col min="13068" max="13068" width="17" style="236" customWidth="1"/>
    <col min="13069" max="13069" width="19.7109375" style="236" customWidth="1"/>
    <col min="13070" max="13070" width="15.28515625" style="236" customWidth="1"/>
    <col min="13071" max="13071" width="20.7109375" style="236" customWidth="1"/>
    <col min="13072" max="13311" width="8.85546875" style="236"/>
    <col min="13312" max="13312" width="5.7109375" style="236" customWidth="1"/>
    <col min="13313" max="13314" width="22.7109375" style="236" customWidth="1"/>
    <col min="13315" max="13315" width="16.42578125" style="236" customWidth="1"/>
    <col min="13316" max="13316" width="14.85546875" style="236" customWidth="1"/>
    <col min="13317" max="13317" width="15.28515625" style="236" customWidth="1"/>
    <col min="13318" max="13318" width="13.5703125" style="236" customWidth="1"/>
    <col min="13319" max="13319" width="15.140625" style="236" customWidth="1"/>
    <col min="13320" max="13320" width="13.5703125" style="236" customWidth="1"/>
    <col min="13321" max="13321" width="15.140625" style="236" customWidth="1"/>
    <col min="13322" max="13322" width="18.5703125" style="236" customWidth="1"/>
    <col min="13323" max="13323" width="22.7109375" style="236" customWidth="1"/>
    <col min="13324" max="13324" width="17" style="236" customWidth="1"/>
    <col min="13325" max="13325" width="19.7109375" style="236" customWidth="1"/>
    <col min="13326" max="13326" width="15.28515625" style="236" customWidth="1"/>
    <col min="13327" max="13327" width="20.7109375" style="236" customWidth="1"/>
    <col min="13328" max="13567" width="8.85546875" style="236"/>
    <col min="13568" max="13568" width="5.7109375" style="236" customWidth="1"/>
    <col min="13569" max="13570" width="22.7109375" style="236" customWidth="1"/>
    <col min="13571" max="13571" width="16.42578125" style="236" customWidth="1"/>
    <col min="13572" max="13572" width="14.85546875" style="236" customWidth="1"/>
    <col min="13573" max="13573" width="15.28515625" style="236" customWidth="1"/>
    <col min="13574" max="13574" width="13.5703125" style="236" customWidth="1"/>
    <col min="13575" max="13575" width="15.140625" style="236" customWidth="1"/>
    <col min="13576" max="13576" width="13.5703125" style="236" customWidth="1"/>
    <col min="13577" max="13577" width="15.140625" style="236" customWidth="1"/>
    <col min="13578" max="13578" width="18.5703125" style="236" customWidth="1"/>
    <col min="13579" max="13579" width="22.7109375" style="236" customWidth="1"/>
    <col min="13580" max="13580" width="17" style="236" customWidth="1"/>
    <col min="13581" max="13581" width="19.7109375" style="236" customWidth="1"/>
    <col min="13582" max="13582" width="15.28515625" style="236" customWidth="1"/>
    <col min="13583" max="13583" width="20.7109375" style="236" customWidth="1"/>
    <col min="13584" max="13823" width="8.85546875" style="236"/>
    <col min="13824" max="13824" width="5.7109375" style="236" customWidth="1"/>
    <col min="13825" max="13826" width="22.7109375" style="236" customWidth="1"/>
    <col min="13827" max="13827" width="16.42578125" style="236" customWidth="1"/>
    <col min="13828" max="13828" width="14.85546875" style="236" customWidth="1"/>
    <col min="13829" max="13829" width="15.28515625" style="236" customWidth="1"/>
    <col min="13830" max="13830" width="13.5703125" style="236" customWidth="1"/>
    <col min="13831" max="13831" width="15.140625" style="236" customWidth="1"/>
    <col min="13832" max="13832" width="13.5703125" style="236" customWidth="1"/>
    <col min="13833" max="13833" width="15.140625" style="236" customWidth="1"/>
    <col min="13834" max="13834" width="18.5703125" style="236" customWidth="1"/>
    <col min="13835" max="13835" width="22.7109375" style="236" customWidth="1"/>
    <col min="13836" max="13836" width="17" style="236" customWidth="1"/>
    <col min="13837" max="13837" width="19.7109375" style="236" customWidth="1"/>
    <col min="13838" max="13838" width="15.28515625" style="236" customWidth="1"/>
    <col min="13839" max="13839" width="20.7109375" style="236" customWidth="1"/>
    <col min="13840" max="14079" width="8.85546875" style="236"/>
    <col min="14080" max="14080" width="5.7109375" style="236" customWidth="1"/>
    <col min="14081" max="14082" width="22.7109375" style="236" customWidth="1"/>
    <col min="14083" max="14083" width="16.42578125" style="236" customWidth="1"/>
    <col min="14084" max="14084" width="14.85546875" style="236" customWidth="1"/>
    <col min="14085" max="14085" width="15.28515625" style="236" customWidth="1"/>
    <col min="14086" max="14086" width="13.5703125" style="236" customWidth="1"/>
    <col min="14087" max="14087" width="15.140625" style="236" customWidth="1"/>
    <col min="14088" max="14088" width="13.5703125" style="236" customWidth="1"/>
    <col min="14089" max="14089" width="15.140625" style="236" customWidth="1"/>
    <col min="14090" max="14090" width="18.5703125" style="236" customWidth="1"/>
    <col min="14091" max="14091" width="22.7109375" style="236" customWidth="1"/>
    <col min="14092" max="14092" width="17" style="236" customWidth="1"/>
    <col min="14093" max="14093" width="19.7109375" style="236" customWidth="1"/>
    <col min="14094" max="14094" width="15.28515625" style="236" customWidth="1"/>
    <col min="14095" max="14095" width="20.7109375" style="236" customWidth="1"/>
    <col min="14096" max="14335" width="8.85546875" style="236"/>
    <col min="14336" max="14336" width="5.7109375" style="236" customWidth="1"/>
    <col min="14337" max="14338" width="22.7109375" style="236" customWidth="1"/>
    <col min="14339" max="14339" width="16.42578125" style="236" customWidth="1"/>
    <col min="14340" max="14340" width="14.85546875" style="236" customWidth="1"/>
    <col min="14341" max="14341" width="15.28515625" style="236" customWidth="1"/>
    <col min="14342" max="14342" width="13.5703125" style="236" customWidth="1"/>
    <col min="14343" max="14343" width="15.140625" style="236" customWidth="1"/>
    <col min="14344" max="14344" width="13.5703125" style="236" customWidth="1"/>
    <col min="14345" max="14345" width="15.140625" style="236" customWidth="1"/>
    <col min="14346" max="14346" width="18.5703125" style="236" customWidth="1"/>
    <col min="14347" max="14347" width="22.7109375" style="236" customWidth="1"/>
    <col min="14348" max="14348" width="17" style="236" customWidth="1"/>
    <col min="14349" max="14349" width="19.7109375" style="236" customWidth="1"/>
    <col min="14350" max="14350" width="15.28515625" style="236" customWidth="1"/>
    <col min="14351" max="14351" width="20.7109375" style="236" customWidth="1"/>
    <col min="14352" max="14591" width="8.85546875" style="236"/>
    <col min="14592" max="14592" width="5.7109375" style="236" customWidth="1"/>
    <col min="14593" max="14594" width="22.7109375" style="236" customWidth="1"/>
    <col min="14595" max="14595" width="16.42578125" style="236" customWidth="1"/>
    <col min="14596" max="14596" width="14.85546875" style="236" customWidth="1"/>
    <col min="14597" max="14597" width="15.28515625" style="236" customWidth="1"/>
    <col min="14598" max="14598" width="13.5703125" style="236" customWidth="1"/>
    <col min="14599" max="14599" width="15.140625" style="236" customWidth="1"/>
    <col min="14600" max="14600" width="13.5703125" style="236" customWidth="1"/>
    <col min="14601" max="14601" width="15.140625" style="236" customWidth="1"/>
    <col min="14602" max="14602" width="18.5703125" style="236" customWidth="1"/>
    <col min="14603" max="14603" width="22.7109375" style="236" customWidth="1"/>
    <col min="14604" max="14604" width="17" style="236" customWidth="1"/>
    <col min="14605" max="14605" width="19.7109375" style="236" customWidth="1"/>
    <col min="14606" max="14606" width="15.28515625" style="236" customWidth="1"/>
    <col min="14607" max="14607" width="20.7109375" style="236" customWidth="1"/>
    <col min="14608" max="14847" width="8.85546875" style="236"/>
    <col min="14848" max="14848" width="5.7109375" style="236" customWidth="1"/>
    <col min="14849" max="14850" width="22.7109375" style="236" customWidth="1"/>
    <col min="14851" max="14851" width="16.42578125" style="236" customWidth="1"/>
    <col min="14852" max="14852" width="14.85546875" style="236" customWidth="1"/>
    <col min="14853" max="14853" width="15.28515625" style="236" customWidth="1"/>
    <col min="14854" max="14854" width="13.5703125" style="236" customWidth="1"/>
    <col min="14855" max="14855" width="15.140625" style="236" customWidth="1"/>
    <col min="14856" max="14856" width="13.5703125" style="236" customWidth="1"/>
    <col min="14857" max="14857" width="15.140625" style="236" customWidth="1"/>
    <col min="14858" max="14858" width="18.5703125" style="236" customWidth="1"/>
    <col min="14859" max="14859" width="22.7109375" style="236" customWidth="1"/>
    <col min="14860" max="14860" width="17" style="236" customWidth="1"/>
    <col min="14861" max="14861" width="19.7109375" style="236" customWidth="1"/>
    <col min="14862" max="14862" width="15.28515625" style="236" customWidth="1"/>
    <col min="14863" max="14863" width="20.7109375" style="236" customWidth="1"/>
    <col min="14864" max="15103" width="8.85546875" style="236"/>
    <col min="15104" max="15104" width="5.7109375" style="236" customWidth="1"/>
    <col min="15105" max="15106" width="22.7109375" style="236" customWidth="1"/>
    <col min="15107" max="15107" width="16.42578125" style="236" customWidth="1"/>
    <col min="15108" max="15108" width="14.85546875" style="236" customWidth="1"/>
    <col min="15109" max="15109" width="15.28515625" style="236" customWidth="1"/>
    <col min="15110" max="15110" width="13.5703125" style="236" customWidth="1"/>
    <col min="15111" max="15111" width="15.140625" style="236" customWidth="1"/>
    <col min="15112" max="15112" width="13.5703125" style="236" customWidth="1"/>
    <col min="15113" max="15113" width="15.140625" style="236" customWidth="1"/>
    <col min="15114" max="15114" width="18.5703125" style="236" customWidth="1"/>
    <col min="15115" max="15115" width="22.7109375" style="236" customWidth="1"/>
    <col min="15116" max="15116" width="17" style="236" customWidth="1"/>
    <col min="15117" max="15117" width="19.7109375" style="236" customWidth="1"/>
    <col min="15118" max="15118" width="15.28515625" style="236" customWidth="1"/>
    <col min="15119" max="15119" width="20.7109375" style="236" customWidth="1"/>
    <col min="15120" max="15359" width="8.85546875" style="236"/>
    <col min="15360" max="15360" width="5.7109375" style="236" customWidth="1"/>
    <col min="15361" max="15362" width="22.7109375" style="236" customWidth="1"/>
    <col min="15363" max="15363" width="16.42578125" style="236" customWidth="1"/>
    <col min="15364" max="15364" width="14.85546875" style="236" customWidth="1"/>
    <col min="15365" max="15365" width="15.28515625" style="236" customWidth="1"/>
    <col min="15366" max="15366" width="13.5703125" style="236" customWidth="1"/>
    <col min="15367" max="15367" width="15.140625" style="236" customWidth="1"/>
    <col min="15368" max="15368" width="13.5703125" style="236" customWidth="1"/>
    <col min="15369" max="15369" width="15.140625" style="236" customWidth="1"/>
    <col min="15370" max="15370" width="18.5703125" style="236" customWidth="1"/>
    <col min="15371" max="15371" width="22.7109375" style="236" customWidth="1"/>
    <col min="15372" max="15372" width="17" style="236" customWidth="1"/>
    <col min="15373" max="15373" width="19.7109375" style="236" customWidth="1"/>
    <col min="15374" max="15374" width="15.28515625" style="236" customWidth="1"/>
    <col min="15375" max="15375" width="20.7109375" style="236" customWidth="1"/>
    <col min="15376" max="15615" width="8.85546875" style="236"/>
    <col min="15616" max="15616" width="5.7109375" style="236" customWidth="1"/>
    <col min="15617" max="15618" width="22.7109375" style="236" customWidth="1"/>
    <col min="15619" max="15619" width="16.42578125" style="236" customWidth="1"/>
    <col min="15620" max="15620" width="14.85546875" style="236" customWidth="1"/>
    <col min="15621" max="15621" width="15.28515625" style="236" customWidth="1"/>
    <col min="15622" max="15622" width="13.5703125" style="236" customWidth="1"/>
    <col min="15623" max="15623" width="15.140625" style="236" customWidth="1"/>
    <col min="15624" max="15624" width="13.5703125" style="236" customWidth="1"/>
    <col min="15625" max="15625" width="15.140625" style="236" customWidth="1"/>
    <col min="15626" max="15626" width="18.5703125" style="236" customWidth="1"/>
    <col min="15627" max="15627" width="22.7109375" style="236" customWidth="1"/>
    <col min="15628" max="15628" width="17" style="236" customWidth="1"/>
    <col min="15629" max="15629" width="19.7109375" style="236" customWidth="1"/>
    <col min="15630" max="15630" width="15.28515625" style="236" customWidth="1"/>
    <col min="15631" max="15631" width="20.7109375" style="236" customWidth="1"/>
    <col min="15632" max="15871" width="8.85546875" style="236"/>
    <col min="15872" max="15872" width="5.7109375" style="236" customWidth="1"/>
    <col min="15873" max="15874" width="22.7109375" style="236" customWidth="1"/>
    <col min="15875" max="15875" width="16.42578125" style="236" customWidth="1"/>
    <col min="15876" max="15876" width="14.85546875" style="236" customWidth="1"/>
    <col min="15877" max="15877" width="15.28515625" style="236" customWidth="1"/>
    <col min="15878" max="15878" width="13.5703125" style="236" customWidth="1"/>
    <col min="15879" max="15879" width="15.140625" style="236" customWidth="1"/>
    <col min="15880" max="15880" width="13.5703125" style="236" customWidth="1"/>
    <col min="15881" max="15881" width="15.140625" style="236" customWidth="1"/>
    <col min="15882" max="15882" width="18.5703125" style="236" customWidth="1"/>
    <col min="15883" max="15883" width="22.7109375" style="236" customWidth="1"/>
    <col min="15884" max="15884" width="17" style="236" customWidth="1"/>
    <col min="15885" max="15885" width="19.7109375" style="236" customWidth="1"/>
    <col min="15886" max="15886" width="15.28515625" style="236" customWidth="1"/>
    <col min="15887" max="15887" width="20.7109375" style="236" customWidth="1"/>
    <col min="15888" max="16127" width="8.85546875" style="236"/>
    <col min="16128" max="16128" width="5.7109375" style="236" customWidth="1"/>
    <col min="16129" max="16130" width="22.7109375" style="236" customWidth="1"/>
    <col min="16131" max="16131" width="16.42578125" style="236" customWidth="1"/>
    <col min="16132" max="16132" width="14.85546875" style="236" customWidth="1"/>
    <col min="16133" max="16133" width="15.28515625" style="236" customWidth="1"/>
    <col min="16134" max="16134" width="13.5703125" style="236" customWidth="1"/>
    <col min="16135" max="16135" width="15.140625" style="236" customWidth="1"/>
    <col min="16136" max="16136" width="13.5703125" style="236" customWidth="1"/>
    <col min="16137" max="16137" width="15.140625" style="236" customWidth="1"/>
    <col min="16138" max="16138" width="18.5703125" style="236" customWidth="1"/>
    <col min="16139" max="16139" width="22.7109375" style="236" customWidth="1"/>
    <col min="16140" max="16140" width="17" style="236" customWidth="1"/>
    <col min="16141" max="16141" width="19.7109375" style="236" customWidth="1"/>
    <col min="16142" max="16142" width="15.28515625" style="236" customWidth="1"/>
    <col min="16143" max="16143" width="20.7109375" style="236" customWidth="1"/>
    <col min="16144" max="16384" width="8.85546875" style="236"/>
  </cols>
  <sheetData>
    <row r="1" spans="1:15" ht="15.75" x14ac:dyDescent="0.2">
      <c r="A1" s="217" t="s">
        <v>1132</v>
      </c>
    </row>
    <row r="2" spans="1:15" ht="18" x14ac:dyDescent="0.2">
      <c r="A2" s="572"/>
      <c r="B2" s="572"/>
      <c r="C2" s="572"/>
      <c r="D2" s="572"/>
      <c r="E2" s="572"/>
      <c r="F2" s="572"/>
      <c r="G2" s="572"/>
      <c r="H2" s="572"/>
      <c r="I2" s="572"/>
      <c r="J2" s="572"/>
      <c r="K2" s="572"/>
      <c r="L2" s="572"/>
      <c r="M2" s="572"/>
      <c r="N2" s="572"/>
      <c r="O2" s="572"/>
    </row>
    <row r="3" spans="1:15" s="477" customFormat="1" ht="15.75" x14ac:dyDescent="0.2">
      <c r="A3" s="1188" t="s">
        <v>1133</v>
      </c>
      <c r="B3" s="1188"/>
      <c r="C3" s="1188"/>
      <c r="D3" s="1188"/>
      <c r="E3" s="1188"/>
      <c r="F3" s="1188"/>
      <c r="G3" s="1188"/>
      <c r="H3" s="1188"/>
      <c r="I3" s="1188"/>
      <c r="J3" s="1188"/>
      <c r="K3" s="1188"/>
      <c r="L3" s="1188"/>
      <c r="M3" s="1188"/>
      <c r="N3" s="1188"/>
      <c r="O3" s="1188"/>
    </row>
    <row r="4" spans="1:15" s="477" customFormat="1" ht="15.75" x14ac:dyDescent="0.2">
      <c r="A4" s="160"/>
      <c r="B4" s="160"/>
      <c r="C4" s="160"/>
      <c r="D4" s="160"/>
      <c r="E4" s="160"/>
      <c r="F4" s="160"/>
      <c r="G4" s="160"/>
      <c r="H4" s="160"/>
      <c r="I4" s="427" t="str">
        <f>'1'!$E$5</f>
        <v>KABUPATEN</v>
      </c>
      <c r="J4" s="428" t="str">
        <f>'1'!$F$5</f>
        <v>BELITUNG TIMUR</v>
      </c>
      <c r="K4" s="160"/>
      <c r="L4" s="160"/>
      <c r="M4" s="160"/>
      <c r="N4" s="160"/>
      <c r="O4" s="160"/>
    </row>
    <row r="5" spans="1:15" s="477" customFormat="1" ht="15.75" x14ac:dyDescent="0.2">
      <c r="A5" s="160"/>
      <c r="B5" s="160"/>
      <c r="C5" s="160"/>
      <c r="D5" s="160"/>
      <c r="E5" s="160"/>
      <c r="F5" s="160"/>
      <c r="G5" s="160"/>
      <c r="H5" s="160"/>
      <c r="I5" s="427" t="str">
        <f>'1'!$E$6</f>
        <v>TAHUN</v>
      </c>
      <c r="J5" s="428">
        <f>'1'!$F$6</f>
        <v>2023</v>
      </c>
      <c r="K5" s="160"/>
      <c r="L5" s="160"/>
      <c r="M5" s="160"/>
      <c r="N5" s="160"/>
      <c r="O5" s="160"/>
    </row>
    <row r="7" spans="1:15" ht="15" customHeight="1" x14ac:dyDescent="0.2">
      <c r="A7" s="1239" t="s">
        <v>2</v>
      </c>
      <c r="B7" s="1239" t="s">
        <v>253</v>
      </c>
      <c r="C7" s="1239" t="s">
        <v>407</v>
      </c>
      <c r="D7" s="1239" t="s">
        <v>957</v>
      </c>
      <c r="E7" s="1239" t="s">
        <v>958</v>
      </c>
      <c r="F7" s="1239"/>
      <c r="G7" s="1239"/>
      <c r="H7" s="1239"/>
      <c r="I7" s="1239"/>
      <c r="J7" s="1239"/>
      <c r="K7" s="1239" t="s">
        <v>959</v>
      </c>
      <c r="L7" s="1239"/>
      <c r="M7" s="1243" t="s">
        <v>960</v>
      </c>
      <c r="N7" s="1243"/>
      <c r="O7" s="1172" t="s">
        <v>1243</v>
      </c>
    </row>
    <row r="8" spans="1:15" ht="15" customHeight="1" x14ac:dyDescent="0.2">
      <c r="A8" s="1239"/>
      <c r="B8" s="1239"/>
      <c r="C8" s="1239"/>
      <c r="D8" s="1239"/>
      <c r="E8" s="1239"/>
      <c r="F8" s="1239"/>
      <c r="G8" s="1239"/>
      <c r="H8" s="1239"/>
      <c r="I8" s="1239"/>
      <c r="J8" s="1239"/>
      <c r="K8" s="1239"/>
      <c r="L8" s="1239"/>
      <c r="M8" s="1243"/>
      <c r="N8" s="1243"/>
      <c r="O8" s="1169"/>
    </row>
    <row r="9" spans="1:15" ht="15" customHeight="1" x14ac:dyDescent="0.2">
      <c r="A9" s="1239"/>
      <c r="B9" s="1239"/>
      <c r="C9" s="1239"/>
      <c r="D9" s="1239"/>
      <c r="E9" s="1243" t="s">
        <v>961</v>
      </c>
      <c r="F9" s="1243" t="s">
        <v>962</v>
      </c>
      <c r="G9" s="1243" t="s">
        <v>963</v>
      </c>
      <c r="H9" s="1243" t="s">
        <v>964</v>
      </c>
      <c r="I9" s="1243" t="s">
        <v>965</v>
      </c>
      <c r="J9" s="1243" t="s">
        <v>966</v>
      </c>
      <c r="K9" s="1239" t="s">
        <v>255</v>
      </c>
      <c r="L9" s="1239" t="s">
        <v>27</v>
      </c>
      <c r="M9" s="1243"/>
      <c r="N9" s="1243"/>
      <c r="O9" s="1169"/>
    </row>
    <row r="10" spans="1:15" ht="39.6" customHeight="1" x14ac:dyDescent="0.2">
      <c r="A10" s="1239"/>
      <c r="B10" s="1239"/>
      <c r="C10" s="1239"/>
      <c r="D10" s="1239"/>
      <c r="E10" s="1243"/>
      <c r="F10" s="1243"/>
      <c r="G10" s="1243"/>
      <c r="H10" s="1243"/>
      <c r="I10" s="1243"/>
      <c r="J10" s="1243"/>
      <c r="K10" s="1239"/>
      <c r="L10" s="1239"/>
      <c r="M10" s="580" t="s">
        <v>255</v>
      </c>
      <c r="N10" s="580" t="s">
        <v>27</v>
      </c>
      <c r="O10" s="1170"/>
    </row>
    <row r="11" spans="1:15" s="755" customFormat="1" ht="12" x14ac:dyDescent="0.2">
      <c r="A11" s="745">
        <v>1</v>
      </c>
      <c r="B11" s="745">
        <v>2</v>
      </c>
      <c r="C11" s="745">
        <v>3</v>
      </c>
      <c r="D11" s="745">
        <v>4</v>
      </c>
      <c r="E11" s="745">
        <v>5</v>
      </c>
      <c r="F11" s="745">
        <v>6</v>
      </c>
      <c r="G11" s="745">
        <v>7</v>
      </c>
      <c r="H11" s="745">
        <v>8</v>
      </c>
      <c r="I11" s="745">
        <v>9</v>
      </c>
      <c r="J11" s="745">
        <v>10</v>
      </c>
      <c r="K11" s="745">
        <v>11</v>
      </c>
      <c r="L11" s="745">
        <v>12</v>
      </c>
      <c r="M11" s="745">
        <v>13</v>
      </c>
      <c r="N11" s="745">
        <v>14</v>
      </c>
      <c r="O11" s="745">
        <v>15</v>
      </c>
    </row>
    <row r="12" spans="1:15" x14ac:dyDescent="0.2">
      <c r="A12" s="126">
        <v>1</v>
      </c>
      <c r="B12" s="783" t="str">
        <f>'9'!B9</f>
        <v>Manggar</v>
      </c>
      <c r="C12" s="783" t="str">
        <f>'9'!C9</f>
        <v>Manggar</v>
      </c>
      <c r="D12" s="163">
        <v>13126</v>
      </c>
      <c r="E12" s="163">
        <v>1460</v>
      </c>
      <c r="F12" s="163">
        <v>11340</v>
      </c>
      <c r="G12" s="163">
        <v>326</v>
      </c>
      <c r="H12" s="163">
        <v>0</v>
      </c>
      <c r="I12" s="163">
        <v>0</v>
      </c>
      <c r="J12" s="163">
        <v>0</v>
      </c>
      <c r="K12" s="163">
        <f>SUM(E12:H12)</f>
        <v>13126</v>
      </c>
      <c r="L12" s="871">
        <f>IFERROR(K12/$D12*100,0)</f>
        <v>100</v>
      </c>
      <c r="M12" s="163">
        <f>SUM(E12:G12)</f>
        <v>13126</v>
      </c>
      <c r="N12" s="871">
        <f>IFERROR(M12/$D12*100,0)</f>
        <v>100</v>
      </c>
      <c r="O12" s="871">
        <f>IFERROR(E12/D12*100,0)</f>
        <v>11.122962060033521</v>
      </c>
    </row>
    <row r="13" spans="1:15" x14ac:dyDescent="0.2">
      <c r="A13" s="65">
        <v>2</v>
      </c>
      <c r="B13" s="93" t="str">
        <f>'9'!B10</f>
        <v>Damar</v>
      </c>
      <c r="C13" s="93" t="str">
        <f>'9'!C10</f>
        <v>Mengkubang</v>
      </c>
      <c r="D13" s="165">
        <v>4268</v>
      </c>
      <c r="E13" s="165">
        <v>2483</v>
      </c>
      <c r="F13" s="165">
        <v>1348</v>
      </c>
      <c r="G13" s="165">
        <v>384</v>
      </c>
      <c r="H13" s="165">
        <v>53</v>
      </c>
      <c r="I13" s="165">
        <v>0</v>
      </c>
      <c r="J13" s="165">
        <v>0</v>
      </c>
      <c r="K13" s="165">
        <f>SUM(E13:H13)</f>
        <v>4268</v>
      </c>
      <c r="L13" s="164">
        <f t="shared" ref="L13:N20" si="0">IFERROR(K13/$D13*100,0)</f>
        <v>100</v>
      </c>
      <c r="M13" s="165">
        <f t="shared" ref="M13:M18" si="1">SUM(E13:G13)</f>
        <v>4215</v>
      </c>
      <c r="N13" s="164">
        <f t="shared" si="0"/>
        <v>98.758200562324276</v>
      </c>
      <c r="O13" s="164">
        <f t="shared" ref="O13:O20" si="2">IFERROR(E13/D13*100,0)</f>
        <v>58.177132146204315</v>
      </c>
    </row>
    <row r="14" spans="1:15" x14ac:dyDescent="0.2">
      <c r="A14" s="65">
        <v>3</v>
      </c>
      <c r="B14" s="93" t="str">
        <f>'9'!B11</f>
        <v>Kelapa Kampit</v>
      </c>
      <c r="C14" s="93" t="str">
        <f>'9'!C11</f>
        <v>Kelapa Kampit</v>
      </c>
      <c r="D14" s="165">
        <v>6087</v>
      </c>
      <c r="E14" s="165">
        <v>169</v>
      </c>
      <c r="F14" s="165">
        <v>5880</v>
      </c>
      <c r="G14" s="165">
        <v>38</v>
      </c>
      <c r="H14" s="165">
        <v>0</v>
      </c>
      <c r="I14" s="165">
        <v>0</v>
      </c>
      <c r="J14" s="165">
        <v>0</v>
      </c>
      <c r="K14" s="165">
        <f t="shared" ref="K14:K18" si="3">SUM(E14:H14)</f>
        <v>6087</v>
      </c>
      <c r="L14" s="164">
        <f t="shared" si="0"/>
        <v>100</v>
      </c>
      <c r="M14" s="165">
        <f t="shared" si="1"/>
        <v>6087</v>
      </c>
      <c r="N14" s="164">
        <f t="shared" si="0"/>
        <v>100</v>
      </c>
      <c r="O14" s="164">
        <f t="shared" si="2"/>
        <v>2.7764087399375721</v>
      </c>
    </row>
    <row r="15" spans="1:15" x14ac:dyDescent="0.2">
      <c r="A15" s="65">
        <v>4</v>
      </c>
      <c r="B15" s="93" t="str">
        <f>'9'!B12</f>
        <v>Gantung</v>
      </c>
      <c r="C15" s="93" t="str">
        <f>'9'!C12</f>
        <v>Gantung</v>
      </c>
      <c r="D15" s="165">
        <v>9531</v>
      </c>
      <c r="E15" s="165">
        <v>100</v>
      </c>
      <c r="F15" s="165">
        <v>8437</v>
      </c>
      <c r="G15" s="165">
        <v>722</v>
      </c>
      <c r="H15" s="165">
        <v>272</v>
      </c>
      <c r="I15" s="165">
        <v>0</v>
      </c>
      <c r="J15" s="165">
        <v>0</v>
      </c>
      <c r="K15" s="165">
        <f t="shared" si="3"/>
        <v>9531</v>
      </c>
      <c r="L15" s="164">
        <f t="shared" si="0"/>
        <v>100</v>
      </c>
      <c r="M15" s="165">
        <f t="shared" si="1"/>
        <v>9259</v>
      </c>
      <c r="N15" s="164">
        <f t="shared" si="0"/>
        <v>97.146154653236806</v>
      </c>
      <c r="O15" s="164">
        <f t="shared" si="2"/>
        <v>1.0492078480747036</v>
      </c>
    </row>
    <row r="16" spans="1:15" x14ac:dyDescent="0.2">
      <c r="A16" s="65">
        <v>5</v>
      </c>
      <c r="B16" s="93" t="str">
        <f>'9'!B13</f>
        <v>Simpang Renggiang</v>
      </c>
      <c r="C16" s="93" t="str">
        <f>'9'!C13</f>
        <v>Renggiang</v>
      </c>
      <c r="D16" s="165">
        <v>2638</v>
      </c>
      <c r="E16" s="165">
        <v>80</v>
      </c>
      <c r="F16" s="165">
        <v>1666</v>
      </c>
      <c r="G16" s="165">
        <v>892</v>
      </c>
      <c r="H16" s="165">
        <v>0</v>
      </c>
      <c r="I16" s="165">
        <v>0</v>
      </c>
      <c r="J16" s="165">
        <v>0</v>
      </c>
      <c r="K16" s="165">
        <f t="shared" si="3"/>
        <v>2638</v>
      </c>
      <c r="L16" s="164">
        <f t="shared" si="0"/>
        <v>100</v>
      </c>
      <c r="M16" s="165">
        <f t="shared" si="1"/>
        <v>2638</v>
      </c>
      <c r="N16" s="164">
        <f t="shared" si="0"/>
        <v>100</v>
      </c>
      <c r="O16" s="164">
        <f t="shared" si="2"/>
        <v>3.0326004548900682</v>
      </c>
    </row>
    <row r="17" spans="1:15" x14ac:dyDescent="0.2">
      <c r="A17" s="65">
        <v>6</v>
      </c>
      <c r="B17" s="93" t="str">
        <f>'9'!B14</f>
        <v>Simpang Pesak</v>
      </c>
      <c r="C17" s="93" t="str">
        <f>'9'!C14</f>
        <v>Simpang Pesak</v>
      </c>
      <c r="D17" s="165">
        <v>2672</v>
      </c>
      <c r="E17" s="165">
        <v>80</v>
      </c>
      <c r="F17" s="165">
        <v>2552</v>
      </c>
      <c r="G17" s="165">
        <v>40</v>
      </c>
      <c r="H17" s="165">
        <v>0</v>
      </c>
      <c r="I17" s="165">
        <v>0</v>
      </c>
      <c r="J17" s="165">
        <v>0</v>
      </c>
      <c r="K17" s="165">
        <f t="shared" si="3"/>
        <v>2672</v>
      </c>
      <c r="L17" s="164">
        <f t="shared" si="0"/>
        <v>100</v>
      </c>
      <c r="M17" s="165">
        <f t="shared" si="1"/>
        <v>2672</v>
      </c>
      <c r="N17" s="164">
        <f t="shared" si="0"/>
        <v>100</v>
      </c>
      <c r="O17" s="164">
        <f t="shared" si="2"/>
        <v>2.9940119760479043</v>
      </c>
    </row>
    <row r="18" spans="1:15" x14ac:dyDescent="0.2">
      <c r="A18" s="65">
        <v>7</v>
      </c>
      <c r="B18" s="93" t="str">
        <f>'9'!B15</f>
        <v>Dendang</v>
      </c>
      <c r="C18" s="93" t="str">
        <f>'9'!C15</f>
        <v>Dendang</v>
      </c>
      <c r="D18" s="165">
        <v>3429</v>
      </c>
      <c r="E18" s="165">
        <v>0</v>
      </c>
      <c r="F18" s="165">
        <v>2144</v>
      </c>
      <c r="G18" s="165">
        <v>625</v>
      </c>
      <c r="H18" s="165">
        <v>660</v>
      </c>
      <c r="I18" s="165">
        <v>0</v>
      </c>
      <c r="J18" s="165">
        <v>0</v>
      </c>
      <c r="K18" s="165">
        <f t="shared" si="3"/>
        <v>3429</v>
      </c>
      <c r="L18" s="164">
        <f t="shared" si="0"/>
        <v>100</v>
      </c>
      <c r="M18" s="165">
        <f t="shared" si="1"/>
        <v>2769</v>
      </c>
      <c r="N18" s="164">
        <f t="shared" si="0"/>
        <v>80.752405949256342</v>
      </c>
      <c r="O18" s="164">
        <f t="shared" si="2"/>
        <v>0</v>
      </c>
    </row>
    <row r="19" spans="1:15" x14ac:dyDescent="0.2">
      <c r="A19" s="66"/>
      <c r="B19" s="66"/>
      <c r="C19" s="66"/>
      <c r="D19" s="170"/>
      <c r="E19" s="170"/>
      <c r="F19" s="170"/>
      <c r="G19" s="170"/>
      <c r="H19" s="170"/>
      <c r="I19" s="170"/>
      <c r="J19" s="170"/>
      <c r="K19" s="170"/>
      <c r="L19" s="167"/>
      <c r="M19" s="170"/>
      <c r="N19" s="167"/>
      <c r="O19" s="167"/>
    </row>
    <row r="20" spans="1:15" x14ac:dyDescent="0.2">
      <c r="A20" s="141" t="s">
        <v>476</v>
      </c>
      <c r="B20" s="141"/>
      <c r="C20" s="141"/>
      <c r="D20" s="174">
        <f t="shared" ref="D20:J20" si="4">SUM(D12:D19)</f>
        <v>41751</v>
      </c>
      <c r="E20" s="174">
        <f t="shared" si="4"/>
        <v>4372</v>
      </c>
      <c r="F20" s="174">
        <f t="shared" si="4"/>
        <v>33367</v>
      </c>
      <c r="G20" s="174">
        <f t="shared" si="4"/>
        <v>3027</v>
      </c>
      <c r="H20" s="174">
        <f t="shared" si="4"/>
        <v>985</v>
      </c>
      <c r="I20" s="174">
        <f t="shared" si="4"/>
        <v>0</v>
      </c>
      <c r="J20" s="174">
        <f t="shared" si="4"/>
        <v>0</v>
      </c>
      <c r="K20" s="174">
        <f t="shared" ref="K20" si="5">SUM(E20:H20)</f>
        <v>41751</v>
      </c>
      <c r="L20" s="171">
        <f t="shared" si="0"/>
        <v>100</v>
      </c>
      <c r="M20" s="174">
        <f t="shared" ref="M20" si="6">SUM(E20:G20)</f>
        <v>40766</v>
      </c>
      <c r="N20" s="171">
        <f t="shared" si="0"/>
        <v>97.640775071255774</v>
      </c>
      <c r="O20" s="171">
        <f t="shared" si="2"/>
        <v>10.471605470527653</v>
      </c>
    </row>
    <row r="22" spans="1:15" x14ac:dyDescent="0.2">
      <c r="A22" s="544" t="s">
        <v>901</v>
      </c>
      <c r="B22" s="544"/>
      <c r="C22" s="544"/>
      <c r="D22" s="544"/>
      <c r="E22" s="544"/>
      <c r="F22" s="544"/>
    </row>
    <row r="23" spans="1:15" x14ac:dyDescent="0.2">
      <c r="A23" s="856" t="s">
        <v>967</v>
      </c>
      <c r="B23" s="544"/>
      <c r="C23" s="544"/>
      <c r="D23" s="544"/>
      <c r="E23" s="544"/>
      <c r="F23" s="544"/>
    </row>
    <row r="24" spans="1:15" x14ac:dyDescent="0.2">
      <c r="A24" s="544"/>
      <c r="B24" s="544"/>
      <c r="C24" s="544"/>
      <c r="D24" s="544"/>
      <c r="E24" s="544"/>
      <c r="F24" s="544"/>
      <c r="G24" s="379"/>
    </row>
  </sheetData>
  <mergeCells count="17">
    <mergeCell ref="O7:O10"/>
    <mergeCell ref="J9:J10"/>
    <mergeCell ref="K9:K10"/>
    <mergeCell ref="L9:L10"/>
    <mergeCell ref="A3:O3"/>
    <mergeCell ref="A7:A10"/>
    <mergeCell ref="B7:B10"/>
    <mergeCell ref="C7:C10"/>
    <mergeCell ref="D7:D10"/>
    <mergeCell ref="E7:J8"/>
    <mergeCell ref="K7:L8"/>
    <mergeCell ref="M7:N9"/>
    <mergeCell ref="E9:E10"/>
    <mergeCell ref="F9:F10"/>
    <mergeCell ref="G9:G10"/>
    <mergeCell ref="H9:H10"/>
    <mergeCell ref="I9:I10"/>
  </mergeCells>
  <printOptions horizontalCentered="1"/>
  <pageMargins left="0.47244094488188981" right="0.47244094488188981" top="0.74803149606299213" bottom="0.74803149606299213" header="0.31496062992125984" footer="0.31496062992125984"/>
  <pageSetup paperSize="9" scale="47"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8">
    <tabColor rgb="FF92D050"/>
    <pageSetUpPr fitToPage="1"/>
  </sheetPr>
  <dimension ref="A1:AK23"/>
  <sheetViews>
    <sheetView zoomScaleNormal="100" workbookViewId="0">
      <selection activeCell="A11" sqref="A11"/>
    </sheetView>
  </sheetViews>
  <sheetFormatPr defaultColWidth="8.85546875" defaultRowHeight="15" x14ac:dyDescent="0.2"/>
  <cols>
    <col min="1" max="1" width="5.7109375" style="63" customWidth="1"/>
    <col min="2" max="2" width="26.42578125" style="63" customWidth="1"/>
    <col min="3" max="3" width="21.140625" style="63" customWidth="1"/>
    <col min="4" max="4" width="19.7109375" style="63" customWidth="1"/>
    <col min="5" max="5" width="14.140625" style="63" customWidth="1"/>
    <col min="6" max="9" width="13.5703125" style="63" customWidth="1"/>
    <col min="10" max="10" width="19.7109375" style="63" customWidth="1"/>
    <col min="11" max="11" width="15.28515625" style="63" customWidth="1"/>
    <col min="12" max="12" width="13.5703125" style="63" customWidth="1"/>
    <col min="13" max="13" width="12.85546875" style="63" customWidth="1"/>
    <col min="14" max="14" width="16.5703125" style="63" customWidth="1"/>
    <col min="15" max="15" width="16.28515625" style="63" customWidth="1"/>
    <col min="16" max="17" width="13.42578125" style="63" customWidth="1"/>
    <col min="18" max="18" width="19.5703125" style="63" customWidth="1"/>
    <col min="19" max="19" width="17.5703125" style="63" customWidth="1"/>
    <col min="20" max="20" width="15.85546875" style="63" customWidth="1"/>
    <col min="21" max="21" width="16.28515625" style="63" customWidth="1"/>
    <col min="22" max="37" width="9.140625" style="63" customWidth="1"/>
    <col min="38" max="256" width="8.85546875" style="236"/>
    <col min="257" max="257" width="5.7109375" style="236" customWidth="1"/>
    <col min="258" max="258" width="26.42578125" style="236" customWidth="1"/>
    <col min="259" max="259" width="27.7109375" style="236" customWidth="1"/>
    <col min="260" max="260" width="23.7109375" style="236" customWidth="1"/>
    <col min="261" max="261" width="17.28515625" style="236" customWidth="1"/>
    <col min="262" max="266" width="13.5703125" style="236" customWidth="1"/>
    <col min="267" max="267" width="17.7109375" style="236" customWidth="1"/>
    <col min="268" max="268" width="13.5703125" style="236" customWidth="1"/>
    <col min="269" max="269" width="12.85546875" style="236" customWidth="1"/>
    <col min="270" max="270" width="11.42578125" style="236" customWidth="1"/>
    <col min="271" max="271" width="14" style="236" customWidth="1"/>
    <col min="272" max="272" width="11.140625" style="236" customWidth="1"/>
    <col min="273" max="274" width="12.85546875" style="236" customWidth="1"/>
    <col min="275" max="275" width="18.42578125" style="236" customWidth="1"/>
    <col min="276" max="276" width="26" style="236" customWidth="1"/>
    <col min="277" max="277" width="19.140625" style="236" customWidth="1"/>
    <col min="278" max="293" width="9.140625" style="236" customWidth="1"/>
    <col min="294" max="512" width="8.85546875" style="236"/>
    <col min="513" max="513" width="5.7109375" style="236" customWidth="1"/>
    <col min="514" max="514" width="26.42578125" style="236" customWidth="1"/>
    <col min="515" max="515" width="27.7109375" style="236" customWidth="1"/>
    <col min="516" max="516" width="23.7109375" style="236" customWidth="1"/>
    <col min="517" max="517" width="17.28515625" style="236" customWidth="1"/>
    <col min="518" max="522" width="13.5703125" style="236" customWidth="1"/>
    <col min="523" max="523" width="17.7109375" style="236" customWidth="1"/>
    <col min="524" max="524" width="13.5703125" style="236" customWidth="1"/>
    <col min="525" max="525" width="12.85546875" style="236" customWidth="1"/>
    <col min="526" max="526" width="11.42578125" style="236" customWidth="1"/>
    <col min="527" max="527" width="14" style="236" customWidth="1"/>
    <col min="528" max="528" width="11.140625" style="236" customWidth="1"/>
    <col min="529" max="530" width="12.85546875" style="236" customWidth="1"/>
    <col min="531" max="531" width="18.42578125" style="236" customWidth="1"/>
    <col min="532" max="532" width="26" style="236" customWidth="1"/>
    <col min="533" max="533" width="19.140625" style="236" customWidth="1"/>
    <col min="534" max="549" width="9.140625" style="236" customWidth="1"/>
    <col min="550" max="768" width="8.85546875" style="236"/>
    <col min="769" max="769" width="5.7109375" style="236" customWidth="1"/>
    <col min="770" max="770" width="26.42578125" style="236" customWidth="1"/>
    <col min="771" max="771" width="27.7109375" style="236" customWidth="1"/>
    <col min="772" max="772" width="23.7109375" style="236" customWidth="1"/>
    <col min="773" max="773" width="17.28515625" style="236" customWidth="1"/>
    <col min="774" max="778" width="13.5703125" style="236" customWidth="1"/>
    <col min="779" max="779" width="17.7109375" style="236" customWidth="1"/>
    <col min="780" max="780" width="13.5703125" style="236" customWidth="1"/>
    <col min="781" max="781" width="12.85546875" style="236" customWidth="1"/>
    <col min="782" max="782" width="11.42578125" style="236" customWidth="1"/>
    <col min="783" max="783" width="14" style="236" customWidth="1"/>
    <col min="784" max="784" width="11.140625" style="236" customWidth="1"/>
    <col min="785" max="786" width="12.85546875" style="236" customWidth="1"/>
    <col min="787" max="787" width="18.42578125" style="236" customWidth="1"/>
    <col min="788" max="788" width="26" style="236" customWidth="1"/>
    <col min="789" max="789" width="19.140625" style="236" customWidth="1"/>
    <col min="790" max="805" width="9.140625" style="236" customWidth="1"/>
    <col min="806" max="1024" width="8.85546875" style="236"/>
    <col min="1025" max="1025" width="5.7109375" style="236" customWidth="1"/>
    <col min="1026" max="1026" width="26.42578125" style="236" customWidth="1"/>
    <col min="1027" max="1027" width="27.7109375" style="236" customWidth="1"/>
    <col min="1028" max="1028" width="23.7109375" style="236" customWidth="1"/>
    <col min="1029" max="1029" width="17.28515625" style="236" customWidth="1"/>
    <col min="1030" max="1034" width="13.5703125" style="236" customWidth="1"/>
    <col min="1035" max="1035" width="17.7109375" style="236" customWidth="1"/>
    <col min="1036" max="1036" width="13.5703125" style="236" customWidth="1"/>
    <col min="1037" max="1037" width="12.85546875" style="236" customWidth="1"/>
    <col min="1038" max="1038" width="11.42578125" style="236" customWidth="1"/>
    <col min="1039" max="1039" width="14" style="236" customWidth="1"/>
    <col min="1040" max="1040" width="11.140625" style="236" customWidth="1"/>
    <col min="1041" max="1042" width="12.85546875" style="236" customWidth="1"/>
    <col min="1043" max="1043" width="18.42578125" style="236" customWidth="1"/>
    <col min="1044" max="1044" width="26" style="236" customWidth="1"/>
    <col min="1045" max="1045" width="19.140625" style="236" customWidth="1"/>
    <col min="1046" max="1061" width="9.140625" style="236" customWidth="1"/>
    <col min="1062" max="1280" width="8.85546875" style="236"/>
    <col min="1281" max="1281" width="5.7109375" style="236" customWidth="1"/>
    <col min="1282" max="1282" width="26.42578125" style="236" customWidth="1"/>
    <col min="1283" max="1283" width="27.7109375" style="236" customWidth="1"/>
    <col min="1284" max="1284" width="23.7109375" style="236" customWidth="1"/>
    <col min="1285" max="1285" width="17.28515625" style="236" customWidth="1"/>
    <col min="1286" max="1290" width="13.5703125" style="236" customWidth="1"/>
    <col min="1291" max="1291" width="17.7109375" style="236" customWidth="1"/>
    <col min="1292" max="1292" width="13.5703125" style="236" customWidth="1"/>
    <col min="1293" max="1293" width="12.85546875" style="236" customWidth="1"/>
    <col min="1294" max="1294" width="11.42578125" style="236" customWidth="1"/>
    <col min="1295" max="1295" width="14" style="236" customWidth="1"/>
    <col min="1296" max="1296" width="11.140625" style="236" customWidth="1"/>
    <col min="1297" max="1298" width="12.85546875" style="236" customWidth="1"/>
    <col min="1299" max="1299" width="18.42578125" style="236" customWidth="1"/>
    <col min="1300" max="1300" width="26" style="236" customWidth="1"/>
    <col min="1301" max="1301" width="19.140625" style="236" customWidth="1"/>
    <col min="1302" max="1317" width="9.140625" style="236" customWidth="1"/>
    <col min="1318" max="1536" width="8.85546875" style="236"/>
    <col min="1537" max="1537" width="5.7109375" style="236" customWidth="1"/>
    <col min="1538" max="1538" width="26.42578125" style="236" customWidth="1"/>
    <col min="1539" max="1539" width="27.7109375" style="236" customWidth="1"/>
    <col min="1540" max="1540" width="23.7109375" style="236" customWidth="1"/>
    <col min="1541" max="1541" width="17.28515625" style="236" customWidth="1"/>
    <col min="1542" max="1546" width="13.5703125" style="236" customWidth="1"/>
    <col min="1547" max="1547" width="17.7109375" style="236" customWidth="1"/>
    <col min="1548" max="1548" width="13.5703125" style="236" customWidth="1"/>
    <col min="1549" max="1549" width="12.85546875" style="236" customWidth="1"/>
    <col min="1550" max="1550" width="11.42578125" style="236" customWidth="1"/>
    <col min="1551" max="1551" width="14" style="236" customWidth="1"/>
    <col min="1552" max="1552" width="11.140625" style="236" customWidth="1"/>
    <col min="1553" max="1554" width="12.85546875" style="236" customWidth="1"/>
    <col min="1555" max="1555" width="18.42578125" style="236" customWidth="1"/>
    <col min="1556" max="1556" width="26" style="236" customWidth="1"/>
    <col min="1557" max="1557" width="19.140625" style="236" customWidth="1"/>
    <col min="1558" max="1573" width="9.140625" style="236" customWidth="1"/>
    <col min="1574" max="1792" width="8.85546875" style="236"/>
    <col min="1793" max="1793" width="5.7109375" style="236" customWidth="1"/>
    <col min="1794" max="1794" width="26.42578125" style="236" customWidth="1"/>
    <col min="1795" max="1795" width="27.7109375" style="236" customWidth="1"/>
    <col min="1796" max="1796" width="23.7109375" style="236" customWidth="1"/>
    <col min="1797" max="1797" width="17.28515625" style="236" customWidth="1"/>
    <col min="1798" max="1802" width="13.5703125" style="236" customWidth="1"/>
    <col min="1803" max="1803" width="17.7109375" style="236" customWidth="1"/>
    <col min="1804" max="1804" width="13.5703125" style="236" customWidth="1"/>
    <col min="1805" max="1805" width="12.85546875" style="236" customWidth="1"/>
    <col min="1806" max="1806" width="11.42578125" style="236" customWidth="1"/>
    <col min="1807" max="1807" width="14" style="236" customWidth="1"/>
    <col min="1808" max="1808" width="11.140625" style="236" customWidth="1"/>
    <col min="1809" max="1810" width="12.85546875" style="236" customWidth="1"/>
    <col min="1811" max="1811" width="18.42578125" style="236" customWidth="1"/>
    <col min="1812" max="1812" width="26" style="236" customWidth="1"/>
    <col min="1813" max="1813" width="19.140625" style="236" customWidth="1"/>
    <col min="1814" max="1829" width="9.140625" style="236" customWidth="1"/>
    <col min="1830" max="2048" width="8.85546875" style="236"/>
    <col min="2049" max="2049" width="5.7109375" style="236" customWidth="1"/>
    <col min="2050" max="2050" width="26.42578125" style="236" customWidth="1"/>
    <col min="2051" max="2051" width="27.7109375" style="236" customWidth="1"/>
    <col min="2052" max="2052" width="23.7109375" style="236" customWidth="1"/>
    <col min="2053" max="2053" width="17.28515625" style="236" customWidth="1"/>
    <col min="2054" max="2058" width="13.5703125" style="236" customWidth="1"/>
    <col min="2059" max="2059" width="17.7109375" style="236" customWidth="1"/>
    <col min="2060" max="2060" width="13.5703125" style="236" customWidth="1"/>
    <col min="2061" max="2061" width="12.85546875" style="236" customWidth="1"/>
    <col min="2062" max="2062" width="11.42578125" style="236" customWidth="1"/>
    <col min="2063" max="2063" width="14" style="236" customWidth="1"/>
    <col min="2064" max="2064" width="11.140625" style="236" customWidth="1"/>
    <col min="2065" max="2066" width="12.85546875" style="236" customWidth="1"/>
    <col min="2067" max="2067" width="18.42578125" style="236" customWidth="1"/>
    <col min="2068" max="2068" width="26" style="236" customWidth="1"/>
    <col min="2069" max="2069" width="19.140625" style="236" customWidth="1"/>
    <col min="2070" max="2085" width="9.140625" style="236" customWidth="1"/>
    <col min="2086" max="2304" width="8.85546875" style="236"/>
    <col min="2305" max="2305" width="5.7109375" style="236" customWidth="1"/>
    <col min="2306" max="2306" width="26.42578125" style="236" customWidth="1"/>
    <col min="2307" max="2307" width="27.7109375" style="236" customWidth="1"/>
    <col min="2308" max="2308" width="23.7109375" style="236" customWidth="1"/>
    <col min="2309" max="2309" width="17.28515625" style="236" customWidth="1"/>
    <col min="2310" max="2314" width="13.5703125" style="236" customWidth="1"/>
    <col min="2315" max="2315" width="17.7109375" style="236" customWidth="1"/>
    <col min="2316" max="2316" width="13.5703125" style="236" customWidth="1"/>
    <col min="2317" max="2317" width="12.85546875" style="236" customWidth="1"/>
    <col min="2318" max="2318" width="11.42578125" style="236" customWidth="1"/>
    <col min="2319" max="2319" width="14" style="236" customWidth="1"/>
    <col min="2320" max="2320" width="11.140625" style="236" customWidth="1"/>
    <col min="2321" max="2322" width="12.85546875" style="236" customWidth="1"/>
    <col min="2323" max="2323" width="18.42578125" style="236" customWidth="1"/>
    <col min="2324" max="2324" width="26" style="236" customWidth="1"/>
    <col min="2325" max="2325" width="19.140625" style="236" customWidth="1"/>
    <col min="2326" max="2341" width="9.140625" style="236" customWidth="1"/>
    <col min="2342" max="2560" width="8.85546875" style="236"/>
    <col min="2561" max="2561" width="5.7109375" style="236" customWidth="1"/>
    <col min="2562" max="2562" width="26.42578125" style="236" customWidth="1"/>
    <col min="2563" max="2563" width="27.7109375" style="236" customWidth="1"/>
    <col min="2564" max="2564" width="23.7109375" style="236" customWidth="1"/>
    <col min="2565" max="2565" width="17.28515625" style="236" customWidth="1"/>
    <col min="2566" max="2570" width="13.5703125" style="236" customWidth="1"/>
    <col min="2571" max="2571" width="17.7109375" style="236" customWidth="1"/>
    <col min="2572" max="2572" width="13.5703125" style="236" customWidth="1"/>
    <col min="2573" max="2573" width="12.85546875" style="236" customWidth="1"/>
    <col min="2574" max="2574" width="11.42578125" style="236" customWidth="1"/>
    <col min="2575" max="2575" width="14" style="236" customWidth="1"/>
    <col min="2576" max="2576" width="11.140625" style="236" customWidth="1"/>
    <col min="2577" max="2578" width="12.85546875" style="236" customWidth="1"/>
    <col min="2579" max="2579" width="18.42578125" style="236" customWidth="1"/>
    <col min="2580" max="2580" width="26" style="236" customWidth="1"/>
    <col min="2581" max="2581" width="19.140625" style="236" customWidth="1"/>
    <col min="2582" max="2597" width="9.140625" style="236" customWidth="1"/>
    <col min="2598" max="2816" width="8.85546875" style="236"/>
    <col min="2817" max="2817" width="5.7109375" style="236" customWidth="1"/>
    <col min="2818" max="2818" width="26.42578125" style="236" customWidth="1"/>
    <col min="2819" max="2819" width="27.7109375" style="236" customWidth="1"/>
    <col min="2820" max="2820" width="23.7109375" style="236" customWidth="1"/>
    <col min="2821" max="2821" width="17.28515625" style="236" customWidth="1"/>
    <col min="2822" max="2826" width="13.5703125" style="236" customWidth="1"/>
    <col min="2827" max="2827" width="17.7109375" style="236" customWidth="1"/>
    <col min="2828" max="2828" width="13.5703125" style="236" customWidth="1"/>
    <col min="2829" max="2829" width="12.85546875" style="236" customWidth="1"/>
    <col min="2830" max="2830" width="11.42578125" style="236" customWidth="1"/>
    <col min="2831" max="2831" width="14" style="236" customWidth="1"/>
    <col min="2832" max="2832" width="11.140625" style="236" customWidth="1"/>
    <col min="2833" max="2834" width="12.85546875" style="236" customWidth="1"/>
    <col min="2835" max="2835" width="18.42578125" style="236" customWidth="1"/>
    <col min="2836" max="2836" width="26" style="236" customWidth="1"/>
    <col min="2837" max="2837" width="19.140625" style="236" customWidth="1"/>
    <col min="2838" max="2853" width="9.140625" style="236" customWidth="1"/>
    <col min="2854" max="3072" width="8.85546875" style="236"/>
    <col min="3073" max="3073" width="5.7109375" style="236" customWidth="1"/>
    <col min="3074" max="3074" width="26.42578125" style="236" customWidth="1"/>
    <col min="3075" max="3075" width="27.7109375" style="236" customWidth="1"/>
    <col min="3076" max="3076" width="23.7109375" style="236" customWidth="1"/>
    <col min="3077" max="3077" width="17.28515625" style="236" customWidth="1"/>
    <col min="3078" max="3082" width="13.5703125" style="236" customWidth="1"/>
    <col min="3083" max="3083" width="17.7109375" style="236" customWidth="1"/>
    <col min="3084" max="3084" width="13.5703125" style="236" customWidth="1"/>
    <col min="3085" max="3085" width="12.85546875" style="236" customWidth="1"/>
    <col min="3086" max="3086" width="11.42578125" style="236" customWidth="1"/>
    <col min="3087" max="3087" width="14" style="236" customWidth="1"/>
    <col min="3088" max="3088" width="11.140625" style="236" customWidth="1"/>
    <col min="3089" max="3090" width="12.85546875" style="236" customWidth="1"/>
    <col min="3091" max="3091" width="18.42578125" style="236" customWidth="1"/>
    <col min="3092" max="3092" width="26" style="236" customWidth="1"/>
    <col min="3093" max="3093" width="19.140625" style="236" customWidth="1"/>
    <col min="3094" max="3109" width="9.140625" style="236" customWidth="1"/>
    <col min="3110" max="3328" width="8.85546875" style="236"/>
    <col min="3329" max="3329" width="5.7109375" style="236" customWidth="1"/>
    <col min="3330" max="3330" width="26.42578125" style="236" customWidth="1"/>
    <col min="3331" max="3331" width="27.7109375" style="236" customWidth="1"/>
    <col min="3332" max="3332" width="23.7109375" style="236" customWidth="1"/>
    <col min="3333" max="3333" width="17.28515625" style="236" customWidth="1"/>
    <col min="3334" max="3338" width="13.5703125" style="236" customWidth="1"/>
    <col min="3339" max="3339" width="17.7109375" style="236" customWidth="1"/>
    <col min="3340" max="3340" width="13.5703125" style="236" customWidth="1"/>
    <col min="3341" max="3341" width="12.85546875" style="236" customWidth="1"/>
    <col min="3342" max="3342" width="11.42578125" style="236" customWidth="1"/>
    <col min="3343" max="3343" width="14" style="236" customWidth="1"/>
    <col min="3344" max="3344" width="11.140625" style="236" customWidth="1"/>
    <col min="3345" max="3346" width="12.85546875" style="236" customWidth="1"/>
    <col min="3347" max="3347" width="18.42578125" style="236" customWidth="1"/>
    <col min="3348" max="3348" width="26" style="236" customWidth="1"/>
    <col min="3349" max="3349" width="19.140625" style="236" customWidth="1"/>
    <col min="3350" max="3365" width="9.140625" style="236" customWidth="1"/>
    <col min="3366" max="3584" width="8.85546875" style="236"/>
    <col min="3585" max="3585" width="5.7109375" style="236" customWidth="1"/>
    <col min="3586" max="3586" width="26.42578125" style="236" customWidth="1"/>
    <col min="3587" max="3587" width="27.7109375" style="236" customWidth="1"/>
    <col min="3588" max="3588" width="23.7109375" style="236" customWidth="1"/>
    <col min="3589" max="3589" width="17.28515625" style="236" customWidth="1"/>
    <col min="3590" max="3594" width="13.5703125" style="236" customWidth="1"/>
    <col min="3595" max="3595" width="17.7109375" style="236" customWidth="1"/>
    <col min="3596" max="3596" width="13.5703125" style="236" customWidth="1"/>
    <col min="3597" max="3597" width="12.85546875" style="236" customWidth="1"/>
    <col min="3598" max="3598" width="11.42578125" style="236" customWidth="1"/>
    <col min="3599" max="3599" width="14" style="236" customWidth="1"/>
    <col min="3600" max="3600" width="11.140625" style="236" customWidth="1"/>
    <col min="3601" max="3602" width="12.85546875" style="236" customWidth="1"/>
    <col min="3603" max="3603" width="18.42578125" style="236" customWidth="1"/>
    <col min="3604" max="3604" width="26" style="236" customWidth="1"/>
    <col min="3605" max="3605" width="19.140625" style="236" customWidth="1"/>
    <col min="3606" max="3621" width="9.140625" style="236" customWidth="1"/>
    <col min="3622" max="3840" width="8.85546875" style="236"/>
    <col min="3841" max="3841" width="5.7109375" style="236" customWidth="1"/>
    <col min="3842" max="3842" width="26.42578125" style="236" customWidth="1"/>
    <col min="3843" max="3843" width="27.7109375" style="236" customWidth="1"/>
    <col min="3844" max="3844" width="23.7109375" style="236" customWidth="1"/>
    <col min="3845" max="3845" width="17.28515625" style="236" customWidth="1"/>
    <col min="3846" max="3850" width="13.5703125" style="236" customWidth="1"/>
    <col min="3851" max="3851" width="17.7109375" style="236" customWidth="1"/>
    <col min="3852" max="3852" width="13.5703125" style="236" customWidth="1"/>
    <col min="3853" max="3853" width="12.85546875" style="236" customWidth="1"/>
    <col min="3854" max="3854" width="11.42578125" style="236" customWidth="1"/>
    <col min="3855" max="3855" width="14" style="236" customWidth="1"/>
    <col min="3856" max="3856" width="11.140625" style="236" customWidth="1"/>
    <col min="3857" max="3858" width="12.85546875" style="236" customWidth="1"/>
    <col min="3859" max="3859" width="18.42578125" style="236" customWidth="1"/>
    <col min="3860" max="3860" width="26" style="236" customWidth="1"/>
    <col min="3861" max="3861" width="19.140625" style="236" customWidth="1"/>
    <col min="3862" max="3877" width="9.140625" style="236" customWidth="1"/>
    <col min="3878" max="4096" width="8.85546875" style="236"/>
    <col min="4097" max="4097" width="5.7109375" style="236" customWidth="1"/>
    <col min="4098" max="4098" width="26.42578125" style="236" customWidth="1"/>
    <col min="4099" max="4099" width="27.7109375" style="236" customWidth="1"/>
    <col min="4100" max="4100" width="23.7109375" style="236" customWidth="1"/>
    <col min="4101" max="4101" width="17.28515625" style="236" customWidth="1"/>
    <col min="4102" max="4106" width="13.5703125" style="236" customWidth="1"/>
    <col min="4107" max="4107" width="17.7109375" style="236" customWidth="1"/>
    <col min="4108" max="4108" width="13.5703125" style="236" customWidth="1"/>
    <col min="4109" max="4109" width="12.85546875" style="236" customWidth="1"/>
    <col min="4110" max="4110" width="11.42578125" style="236" customWidth="1"/>
    <col min="4111" max="4111" width="14" style="236" customWidth="1"/>
    <col min="4112" max="4112" width="11.140625" style="236" customWidth="1"/>
    <col min="4113" max="4114" width="12.85546875" style="236" customWidth="1"/>
    <col min="4115" max="4115" width="18.42578125" style="236" customWidth="1"/>
    <col min="4116" max="4116" width="26" style="236" customWidth="1"/>
    <col min="4117" max="4117" width="19.140625" style="236" customWidth="1"/>
    <col min="4118" max="4133" width="9.140625" style="236" customWidth="1"/>
    <col min="4134" max="4352" width="8.85546875" style="236"/>
    <col min="4353" max="4353" width="5.7109375" style="236" customWidth="1"/>
    <col min="4354" max="4354" width="26.42578125" style="236" customWidth="1"/>
    <col min="4355" max="4355" width="27.7109375" style="236" customWidth="1"/>
    <col min="4356" max="4356" width="23.7109375" style="236" customWidth="1"/>
    <col min="4357" max="4357" width="17.28515625" style="236" customWidth="1"/>
    <col min="4358" max="4362" width="13.5703125" style="236" customWidth="1"/>
    <col min="4363" max="4363" width="17.7109375" style="236" customWidth="1"/>
    <col min="4364" max="4364" width="13.5703125" style="236" customWidth="1"/>
    <col min="4365" max="4365" width="12.85546875" style="236" customWidth="1"/>
    <col min="4366" max="4366" width="11.42578125" style="236" customWidth="1"/>
    <col min="4367" max="4367" width="14" style="236" customWidth="1"/>
    <col min="4368" max="4368" width="11.140625" style="236" customWidth="1"/>
    <col min="4369" max="4370" width="12.85546875" style="236" customWidth="1"/>
    <col min="4371" max="4371" width="18.42578125" style="236" customWidth="1"/>
    <col min="4372" max="4372" width="26" style="236" customWidth="1"/>
    <col min="4373" max="4373" width="19.140625" style="236" customWidth="1"/>
    <col min="4374" max="4389" width="9.140625" style="236" customWidth="1"/>
    <col min="4390" max="4608" width="8.85546875" style="236"/>
    <col min="4609" max="4609" width="5.7109375" style="236" customWidth="1"/>
    <col min="4610" max="4610" width="26.42578125" style="236" customWidth="1"/>
    <col min="4611" max="4611" width="27.7109375" style="236" customWidth="1"/>
    <col min="4612" max="4612" width="23.7109375" style="236" customWidth="1"/>
    <col min="4613" max="4613" width="17.28515625" style="236" customWidth="1"/>
    <col min="4614" max="4618" width="13.5703125" style="236" customWidth="1"/>
    <col min="4619" max="4619" width="17.7109375" style="236" customWidth="1"/>
    <col min="4620" max="4620" width="13.5703125" style="236" customWidth="1"/>
    <col min="4621" max="4621" width="12.85546875" style="236" customWidth="1"/>
    <col min="4622" max="4622" width="11.42578125" style="236" customWidth="1"/>
    <col min="4623" max="4623" width="14" style="236" customWidth="1"/>
    <col min="4624" max="4624" width="11.140625" style="236" customWidth="1"/>
    <col min="4625" max="4626" width="12.85546875" style="236" customWidth="1"/>
    <col min="4627" max="4627" width="18.42578125" style="236" customWidth="1"/>
    <col min="4628" max="4628" width="26" style="236" customWidth="1"/>
    <col min="4629" max="4629" width="19.140625" style="236" customWidth="1"/>
    <col min="4630" max="4645" width="9.140625" style="236" customWidth="1"/>
    <col min="4646" max="4864" width="8.85546875" style="236"/>
    <col min="4865" max="4865" width="5.7109375" style="236" customWidth="1"/>
    <col min="4866" max="4866" width="26.42578125" style="236" customWidth="1"/>
    <col min="4867" max="4867" width="27.7109375" style="236" customWidth="1"/>
    <col min="4868" max="4868" width="23.7109375" style="236" customWidth="1"/>
    <col min="4869" max="4869" width="17.28515625" style="236" customWidth="1"/>
    <col min="4870" max="4874" width="13.5703125" style="236" customWidth="1"/>
    <col min="4875" max="4875" width="17.7109375" style="236" customWidth="1"/>
    <col min="4876" max="4876" width="13.5703125" style="236" customWidth="1"/>
    <col min="4877" max="4877" width="12.85546875" style="236" customWidth="1"/>
    <col min="4878" max="4878" width="11.42578125" style="236" customWidth="1"/>
    <col min="4879" max="4879" width="14" style="236" customWidth="1"/>
    <col min="4880" max="4880" width="11.140625" style="236" customWidth="1"/>
    <col min="4881" max="4882" width="12.85546875" style="236" customWidth="1"/>
    <col min="4883" max="4883" width="18.42578125" style="236" customWidth="1"/>
    <col min="4884" max="4884" width="26" style="236" customWidth="1"/>
    <col min="4885" max="4885" width="19.140625" style="236" customWidth="1"/>
    <col min="4886" max="4901" width="9.140625" style="236" customWidth="1"/>
    <col min="4902" max="5120" width="8.85546875" style="236"/>
    <col min="5121" max="5121" width="5.7109375" style="236" customWidth="1"/>
    <col min="5122" max="5122" width="26.42578125" style="236" customWidth="1"/>
    <col min="5123" max="5123" width="27.7109375" style="236" customWidth="1"/>
    <col min="5124" max="5124" width="23.7109375" style="236" customWidth="1"/>
    <col min="5125" max="5125" width="17.28515625" style="236" customWidth="1"/>
    <col min="5126" max="5130" width="13.5703125" style="236" customWidth="1"/>
    <col min="5131" max="5131" width="17.7109375" style="236" customWidth="1"/>
    <col min="5132" max="5132" width="13.5703125" style="236" customWidth="1"/>
    <col min="5133" max="5133" width="12.85546875" style="236" customWidth="1"/>
    <col min="5134" max="5134" width="11.42578125" style="236" customWidth="1"/>
    <col min="5135" max="5135" width="14" style="236" customWidth="1"/>
    <col min="5136" max="5136" width="11.140625" style="236" customWidth="1"/>
    <col min="5137" max="5138" width="12.85546875" style="236" customWidth="1"/>
    <col min="5139" max="5139" width="18.42578125" style="236" customWidth="1"/>
    <col min="5140" max="5140" width="26" style="236" customWidth="1"/>
    <col min="5141" max="5141" width="19.140625" style="236" customWidth="1"/>
    <col min="5142" max="5157" width="9.140625" style="236" customWidth="1"/>
    <col min="5158" max="5376" width="8.85546875" style="236"/>
    <col min="5377" max="5377" width="5.7109375" style="236" customWidth="1"/>
    <col min="5378" max="5378" width="26.42578125" style="236" customWidth="1"/>
    <col min="5379" max="5379" width="27.7109375" style="236" customWidth="1"/>
    <col min="5380" max="5380" width="23.7109375" style="236" customWidth="1"/>
    <col min="5381" max="5381" width="17.28515625" style="236" customWidth="1"/>
    <col min="5382" max="5386" width="13.5703125" style="236" customWidth="1"/>
    <col min="5387" max="5387" width="17.7109375" style="236" customWidth="1"/>
    <col min="5388" max="5388" width="13.5703125" style="236" customWidth="1"/>
    <col min="5389" max="5389" width="12.85546875" style="236" customWidth="1"/>
    <col min="5390" max="5390" width="11.42578125" style="236" customWidth="1"/>
    <col min="5391" max="5391" width="14" style="236" customWidth="1"/>
    <col min="5392" max="5392" width="11.140625" style="236" customWidth="1"/>
    <col min="5393" max="5394" width="12.85546875" style="236" customWidth="1"/>
    <col min="5395" max="5395" width="18.42578125" style="236" customWidth="1"/>
    <col min="5396" max="5396" width="26" style="236" customWidth="1"/>
    <col min="5397" max="5397" width="19.140625" style="236" customWidth="1"/>
    <col min="5398" max="5413" width="9.140625" style="236" customWidth="1"/>
    <col min="5414" max="5632" width="8.85546875" style="236"/>
    <col min="5633" max="5633" width="5.7109375" style="236" customWidth="1"/>
    <col min="5634" max="5634" width="26.42578125" style="236" customWidth="1"/>
    <col min="5635" max="5635" width="27.7109375" style="236" customWidth="1"/>
    <col min="5636" max="5636" width="23.7109375" style="236" customWidth="1"/>
    <col min="5637" max="5637" width="17.28515625" style="236" customWidth="1"/>
    <col min="5638" max="5642" width="13.5703125" style="236" customWidth="1"/>
    <col min="5643" max="5643" width="17.7109375" style="236" customWidth="1"/>
    <col min="5644" max="5644" width="13.5703125" style="236" customWidth="1"/>
    <col min="5645" max="5645" width="12.85546875" style="236" customWidth="1"/>
    <col min="5646" max="5646" width="11.42578125" style="236" customWidth="1"/>
    <col min="5647" max="5647" width="14" style="236" customWidth="1"/>
    <col min="5648" max="5648" width="11.140625" style="236" customWidth="1"/>
    <col min="5649" max="5650" width="12.85546875" style="236" customWidth="1"/>
    <col min="5651" max="5651" width="18.42578125" style="236" customWidth="1"/>
    <col min="5652" max="5652" width="26" style="236" customWidth="1"/>
    <col min="5653" max="5653" width="19.140625" style="236" customWidth="1"/>
    <col min="5654" max="5669" width="9.140625" style="236" customWidth="1"/>
    <col min="5670" max="5888" width="8.85546875" style="236"/>
    <col min="5889" max="5889" width="5.7109375" style="236" customWidth="1"/>
    <col min="5890" max="5890" width="26.42578125" style="236" customWidth="1"/>
    <col min="5891" max="5891" width="27.7109375" style="236" customWidth="1"/>
    <col min="5892" max="5892" width="23.7109375" style="236" customWidth="1"/>
    <col min="5893" max="5893" width="17.28515625" style="236" customWidth="1"/>
    <col min="5894" max="5898" width="13.5703125" style="236" customWidth="1"/>
    <col min="5899" max="5899" width="17.7109375" style="236" customWidth="1"/>
    <col min="5900" max="5900" width="13.5703125" style="236" customWidth="1"/>
    <col min="5901" max="5901" width="12.85546875" style="236" customWidth="1"/>
    <col min="5902" max="5902" width="11.42578125" style="236" customWidth="1"/>
    <col min="5903" max="5903" width="14" style="236" customWidth="1"/>
    <col min="5904" max="5904" width="11.140625" style="236" customWidth="1"/>
    <col min="5905" max="5906" width="12.85546875" style="236" customWidth="1"/>
    <col min="5907" max="5907" width="18.42578125" style="236" customWidth="1"/>
    <col min="5908" max="5908" width="26" style="236" customWidth="1"/>
    <col min="5909" max="5909" width="19.140625" style="236" customWidth="1"/>
    <col min="5910" max="5925" width="9.140625" style="236" customWidth="1"/>
    <col min="5926" max="6144" width="8.85546875" style="236"/>
    <col min="6145" max="6145" width="5.7109375" style="236" customWidth="1"/>
    <col min="6146" max="6146" width="26.42578125" style="236" customWidth="1"/>
    <col min="6147" max="6147" width="27.7109375" style="236" customWidth="1"/>
    <col min="6148" max="6148" width="23.7109375" style="236" customWidth="1"/>
    <col min="6149" max="6149" width="17.28515625" style="236" customWidth="1"/>
    <col min="6150" max="6154" width="13.5703125" style="236" customWidth="1"/>
    <col min="6155" max="6155" width="17.7109375" style="236" customWidth="1"/>
    <col min="6156" max="6156" width="13.5703125" style="236" customWidth="1"/>
    <col min="6157" max="6157" width="12.85546875" style="236" customWidth="1"/>
    <col min="6158" max="6158" width="11.42578125" style="236" customWidth="1"/>
    <col min="6159" max="6159" width="14" style="236" customWidth="1"/>
    <col min="6160" max="6160" width="11.140625" style="236" customWidth="1"/>
    <col min="6161" max="6162" width="12.85546875" style="236" customWidth="1"/>
    <col min="6163" max="6163" width="18.42578125" style="236" customWidth="1"/>
    <col min="6164" max="6164" width="26" style="236" customWidth="1"/>
    <col min="6165" max="6165" width="19.140625" style="236" customWidth="1"/>
    <col min="6166" max="6181" width="9.140625" style="236" customWidth="1"/>
    <col min="6182" max="6400" width="8.85546875" style="236"/>
    <col min="6401" max="6401" width="5.7109375" style="236" customWidth="1"/>
    <col min="6402" max="6402" width="26.42578125" style="236" customWidth="1"/>
    <col min="6403" max="6403" width="27.7109375" style="236" customWidth="1"/>
    <col min="6404" max="6404" width="23.7109375" style="236" customWidth="1"/>
    <col min="6405" max="6405" width="17.28515625" style="236" customWidth="1"/>
    <col min="6406" max="6410" width="13.5703125" style="236" customWidth="1"/>
    <col min="6411" max="6411" width="17.7109375" style="236" customWidth="1"/>
    <col min="6412" max="6412" width="13.5703125" style="236" customWidth="1"/>
    <col min="6413" max="6413" width="12.85546875" style="236" customWidth="1"/>
    <col min="6414" max="6414" width="11.42578125" style="236" customWidth="1"/>
    <col min="6415" max="6415" width="14" style="236" customWidth="1"/>
    <col min="6416" max="6416" width="11.140625" style="236" customWidth="1"/>
    <col min="6417" max="6418" width="12.85546875" style="236" customWidth="1"/>
    <col min="6419" max="6419" width="18.42578125" style="236" customWidth="1"/>
    <col min="6420" max="6420" width="26" style="236" customWidth="1"/>
    <col min="6421" max="6421" width="19.140625" style="236" customWidth="1"/>
    <col min="6422" max="6437" width="9.140625" style="236" customWidth="1"/>
    <col min="6438" max="6656" width="8.85546875" style="236"/>
    <col min="6657" max="6657" width="5.7109375" style="236" customWidth="1"/>
    <col min="6658" max="6658" width="26.42578125" style="236" customWidth="1"/>
    <col min="6659" max="6659" width="27.7109375" style="236" customWidth="1"/>
    <col min="6660" max="6660" width="23.7109375" style="236" customWidth="1"/>
    <col min="6661" max="6661" width="17.28515625" style="236" customWidth="1"/>
    <col min="6662" max="6666" width="13.5703125" style="236" customWidth="1"/>
    <col min="6667" max="6667" width="17.7109375" style="236" customWidth="1"/>
    <col min="6668" max="6668" width="13.5703125" style="236" customWidth="1"/>
    <col min="6669" max="6669" width="12.85546875" style="236" customWidth="1"/>
    <col min="6670" max="6670" width="11.42578125" style="236" customWidth="1"/>
    <col min="6671" max="6671" width="14" style="236" customWidth="1"/>
    <col min="6672" max="6672" width="11.140625" style="236" customWidth="1"/>
    <col min="6673" max="6674" width="12.85546875" style="236" customWidth="1"/>
    <col min="6675" max="6675" width="18.42578125" style="236" customWidth="1"/>
    <col min="6676" max="6676" width="26" style="236" customWidth="1"/>
    <col min="6677" max="6677" width="19.140625" style="236" customWidth="1"/>
    <col min="6678" max="6693" width="9.140625" style="236" customWidth="1"/>
    <col min="6694" max="6912" width="8.85546875" style="236"/>
    <col min="6913" max="6913" width="5.7109375" style="236" customWidth="1"/>
    <col min="6914" max="6914" width="26.42578125" style="236" customWidth="1"/>
    <col min="6915" max="6915" width="27.7109375" style="236" customWidth="1"/>
    <col min="6916" max="6916" width="23.7109375" style="236" customWidth="1"/>
    <col min="6917" max="6917" width="17.28515625" style="236" customWidth="1"/>
    <col min="6918" max="6922" width="13.5703125" style="236" customWidth="1"/>
    <col min="6923" max="6923" width="17.7109375" style="236" customWidth="1"/>
    <col min="6924" max="6924" width="13.5703125" style="236" customWidth="1"/>
    <col min="6925" max="6925" width="12.85546875" style="236" customWidth="1"/>
    <col min="6926" max="6926" width="11.42578125" style="236" customWidth="1"/>
    <col min="6927" max="6927" width="14" style="236" customWidth="1"/>
    <col min="6928" max="6928" width="11.140625" style="236" customWidth="1"/>
    <col min="6929" max="6930" width="12.85546875" style="236" customWidth="1"/>
    <col min="6931" max="6931" width="18.42578125" style="236" customWidth="1"/>
    <col min="6932" max="6932" width="26" style="236" customWidth="1"/>
    <col min="6933" max="6933" width="19.140625" style="236" customWidth="1"/>
    <col min="6934" max="6949" width="9.140625" style="236" customWidth="1"/>
    <col min="6950" max="7168" width="8.85546875" style="236"/>
    <col min="7169" max="7169" width="5.7109375" style="236" customWidth="1"/>
    <col min="7170" max="7170" width="26.42578125" style="236" customWidth="1"/>
    <col min="7171" max="7171" width="27.7109375" style="236" customWidth="1"/>
    <col min="7172" max="7172" width="23.7109375" style="236" customWidth="1"/>
    <col min="7173" max="7173" width="17.28515625" style="236" customWidth="1"/>
    <col min="7174" max="7178" width="13.5703125" style="236" customWidth="1"/>
    <col min="7179" max="7179" width="17.7109375" style="236" customWidth="1"/>
    <col min="7180" max="7180" width="13.5703125" style="236" customWidth="1"/>
    <col min="7181" max="7181" width="12.85546875" style="236" customWidth="1"/>
    <col min="7182" max="7182" width="11.42578125" style="236" customWidth="1"/>
    <col min="7183" max="7183" width="14" style="236" customWidth="1"/>
    <col min="7184" max="7184" width="11.140625" style="236" customWidth="1"/>
    <col min="7185" max="7186" width="12.85546875" style="236" customWidth="1"/>
    <col min="7187" max="7187" width="18.42578125" style="236" customWidth="1"/>
    <col min="7188" max="7188" width="26" style="236" customWidth="1"/>
    <col min="7189" max="7189" width="19.140625" style="236" customWidth="1"/>
    <col min="7190" max="7205" width="9.140625" style="236" customWidth="1"/>
    <col min="7206" max="7424" width="8.85546875" style="236"/>
    <col min="7425" max="7425" width="5.7109375" style="236" customWidth="1"/>
    <col min="7426" max="7426" width="26.42578125" style="236" customWidth="1"/>
    <col min="7427" max="7427" width="27.7109375" style="236" customWidth="1"/>
    <col min="7428" max="7428" width="23.7109375" style="236" customWidth="1"/>
    <col min="7429" max="7429" width="17.28515625" style="236" customWidth="1"/>
    <col min="7430" max="7434" width="13.5703125" style="236" customWidth="1"/>
    <col min="7435" max="7435" width="17.7109375" style="236" customWidth="1"/>
    <col min="7436" max="7436" width="13.5703125" style="236" customWidth="1"/>
    <col min="7437" max="7437" width="12.85546875" style="236" customWidth="1"/>
    <col min="7438" max="7438" width="11.42578125" style="236" customWidth="1"/>
    <col min="7439" max="7439" width="14" style="236" customWidth="1"/>
    <col min="7440" max="7440" width="11.140625" style="236" customWidth="1"/>
    <col min="7441" max="7442" width="12.85546875" style="236" customWidth="1"/>
    <col min="7443" max="7443" width="18.42578125" style="236" customWidth="1"/>
    <col min="7444" max="7444" width="26" style="236" customWidth="1"/>
    <col min="7445" max="7445" width="19.140625" style="236" customWidth="1"/>
    <col min="7446" max="7461" width="9.140625" style="236" customWidth="1"/>
    <col min="7462" max="7680" width="8.85546875" style="236"/>
    <col min="7681" max="7681" width="5.7109375" style="236" customWidth="1"/>
    <col min="7682" max="7682" width="26.42578125" style="236" customWidth="1"/>
    <col min="7683" max="7683" width="27.7109375" style="236" customWidth="1"/>
    <col min="7684" max="7684" width="23.7109375" style="236" customWidth="1"/>
    <col min="7685" max="7685" width="17.28515625" style="236" customWidth="1"/>
    <col min="7686" max="7690" width="13.5703125" style="236" customWidth="1"/>
    <col min="7691" max="7691" width="17.7109375" style="236" customWidth="1"/>
    <col min="7692" max="7692" width="13.5703125" style="236" customWidth="1"/>
    <col min="7693" max="7693" width="12.85546875" style="236" customWidth="1"/>
    <col min="7694" max="7694" width="11.42578125" style="236" customWidth="1"/>
    <col min="7695" max="7695" width="14" style="236" customWidth="1"/>
    <col min="7696" max="7696" width="11.140625" style="236" customWidth="1"/>
    <col min="7697" max="7698" width="12.85546875" style="236" customWidth="1"/>
    <col min="7699" max="7699" width="18.42578125" style="236" customWidth="1"/>
    <col min="7700" max="7700" width="26" style="236" customWidth="1"/>
    <col min="7701" max="7701" width="19.140625" style="236" customWidth="1"/>
    <col min="7702" max="7717" width="9.140625" style="236" customWidth="1"/>
    <col min="7718" max="7936" width="8.85546875" style="236"/>
    <col min="7937" max="7937" width="5.7109375" style="236" customWidth="1"/>
    <col min="7938" max="7938" width="26.42578125" style="236" customWidth="1"/>
    <col min="7939" max="7939" width="27.7109375" style="236" customWidth="1"/>
    <col min="7940" max="7940" width="23.7109375" style="236" customWidth="1"/>
    <col min="7941" max="7941" width="17.28515625" style="236" customWidth="1"/>
    <col min="7942" max="7946" width="13.5703125" style="236" customWidth="1"/>
    <col min="7947" max="7947" width="17.7109375" style="236" customWidth="1"/>
    <col min="7948" max="7948" width="13.5703125" style="236" customWidth="1"/>
    <col min="7949" max="7949" width="12.85546875" style="236" customWidth="1"/>
    <col min="7950" max="7950" width="11.42578125" style="236" customWidth="1"/>
    <col min="7951" max="7951" width="14" style="236" customWidth="1"/>
    <col min="7952" max="7952" width="11.140625" style="236" customWidth="1"/>
    <col min="7953" max="7954" width="12.85546875" style="236" customWidth="1"/>
    <col min="7955" max="7955" width="18.42578125" style="236" customWidth="1"/>
    <col min="7956" max="7956" width="26" style="236" customWidth="1"/>
    <col min="7957" max="7957" width="19.140625" style="236" customWidth="1"/>
    <col min="7958" max="7973" width="9.140625" style="236" customWidth="1"/>
    <col min="7974" max="8192" width="8.85546875" style="236"/>
    <col min="8193" max="8193" width="5.7109375" style="236" customWidth="1"/>
    <col min="8194" max="8194" width="26.42578125" style="236" customWidth="1"/>
    <col min="8195" max="8195" width="27.7109375" style="236" customWidth="1"/>
    <col min="8196" max="8196" width="23.7109375" style="236" customWidth="1"/>
    <col min="8197" max="8197" width="17.28515625" style="236" customWidth="1"/>
    <col min="8198" max="8202" width="13.5703125" style="236" customWidth="1"/>
    <col min="8203" max="8203" width="17.7109375" style="236" customWidth="1"/>
    <col min="8204" max="8204" width="13.5703125" style="236" customWidth="1"/>
    <col min="8205" max="8205" width="12.85546875" style="236" customWidth="1"/>
    <col min="8206" max="8206" width="11.42578125" style="236" customWidth="1"/>
    <col min="8207" max="8207" width="14" style="236" customWidth="1"/>
    <col min="8208" max="8208" width="11.140625" style="236" customWidth="1"/>
    <col min="8209" max="8210" width="12.85546875" style="236" customWidth="1"/>
    <col min="8211" max="8211" width="18.42578125" style="236" customWidth="1"/>
    <col min="8212" max="8212" width="26" style="236" customWidth="1"/>
    <col min="8213" max="8213" width="19.140625" style="236" customWidth="1"/>
    <col min="8214" max="8229" width="9.140625" style="236" customWidth="1"/>
    <col min="8230" max="8448" width="8.85546875" style="236"/>
    <col min="8449" max="8449" width="5.7109375" style="236" customWidth="1"/>
    <col min="8450" max="8450" width="26.42578125" style="236" customWidth="1"/>
    <col min="8451" max="8451" width="27.7109375" style="236" customWidth="1"/>
    <col min="8452" max="8452" width="23.7109375" style="236" customWidth="1"/>
    <col min="8453" max="8453" width="17.28515625" style="236" customWidth="1"/>
    <col min="8454" max="8458" width="13.5703125" style="236" customWidth="1"/>
    <col min="8459" max="8459" width="17.7109375" style="236" customWidth="1"/>
    <col min="8460" max="8460" width="13.5703125" style="236" customWidth="1"/>
    <col min="8461" max="8461" width="12.85546875" style="236" customWidth="1"/>
    <col min="8462" max="8462" width="11.42578125" style="236" customWidth="1"/>
    <col min="8463" max="8463" width="14" style="236" customWidth="1"/>
    <col min="8464" max="8464" width="11.140625" style="236" customWidth="1"/>
    <col min="8465" max="8466" width="12.85546875" style="236" customWidth="1"/>
    <col min="8467" max="8467" width="18.42578125" style="236" customWidth="1"/>
    <col min="8468" max="8468" width="26" style="236" customWidth="1"/>
    <col min="8469" max="8469" width="19.140625" style="236" customWidth="1"/>
    <col min="8470" max="8485" width="9.140625" style="236" customWidth="1"/>
    <col min="8486" max="8704" width="8.85546875" style="236"/>
    <col min="8705" max="8705" width="5.7109375" style="236" customWidth="1"/>
    <col min="8706" max="8706" width="26.42578125" style="236" customWidth="1"/>
    <col min="8707" max="8707" width="27.7109375" style="236" customWidth="1"/>
    <col min="8708" max="8708" width="23.7109375" style="236" customWidth="1"/>
    <col min="8709" max="8709" width="17.28515625" style="236" customWidth="1"/>
    <col min="8710" max="8714" width="13.5703125" style="236" customWidth="1"/>
    <col min="8715" max="8715" width="17.7109375" style="236" customWidth="1"/>
    <col min="8716" max="8716" width="13.5703125" style="236" customWidth="1"/>
    <col min="8717" max="8717" width="12.85546875" style="236" customWidth="1"/>
    <col min="8718" max="8718" width="11.42578125" style="236" customWidth="1"/>
    <col min="8719" max="8719" width="14" style="236" customWidth="1"/>
    <col min="8720" max="8720" width="11.140625" style="236" customWidth="1"/>
    <col min="8721" max="8722" width="12.85546875" style="236" customWidth="1"/>
    <col min="8723" max="8723" width="18.42578125" style="236" customWidth="1"/>
    <col min="8724" max="8724" width="26" style="236" customWidth="1"/>
    <col min="8725" max="8725" width="19.140625" style="236" customWidth="1"/>
    <col min="8726" max="8741" width="9.140625" style="236" customWidth="1"/>
    <col min="8742" max="8960" width="8.85546875" style="236"/>
    <col min="8961" max="8961" width="5.7109375" style="236" customWidth="1"/>
    <col min="8962" max="8962" width="26.42578125" style="236" customWidth="1"/>
    <col min="8963" max="8963" width="27.7109375" style="236" customWidth="1"/>
    <col min="8964" max="8964" width="23.7109375" style="236" customWidth="1"/>
    <col min="8965" max="8965" width="17.28515625" style="236" customWidth="1"/>
    <col min="8966" max="8970" width="13.5703125" style="236" customWidth="1"/>
    <col min="8971" max="8971" width="17.7109375" style="236" customWidth="1"/>
    <col min="8972" max="8972" width="13.5703125" style="236" customWidth="1"/>
    <col min="8973" max="8973" width="12.85546875" style="236" customWidth="1"/>
    <col min="8974" max="8974" width="11.42578125" style="236" customWidth="1"/>
    <col min="8975" max="8975" width="14" style="236" customWidth="1"/>
    <col min="8976" max="8976" width="11.140625" style="236" customWidth="1"/>
    <col min="8977" max="8978" width="12.85546875" style="236" customWidth="1"/>
    <col min="8979" max="8979" width="18.42578125" style="236" customWidth="1"/>
    <col min="8980" max="8980" width="26" style="236" customWidth="1"/>
    <col min="8981" max="8981" width="19.140625" style="236" customWidth="1"/>
    <col min="8982" max="8997" width="9.140625" style="236" customWidth="1"/>
    <col min="8998" max="9216" width="8.85546875" style="236"/>
    <col min="9217" max="9217" width="5.7109375" style="236" customWidth="1"/>
    <col min="9218" max="9218" width="26.42578125" style="236" customWidth="1"/>
    <col min="9219" max="9219" width="27.7109375" style="236" customWidth="1"/>
    <col min="9220" max="9220" width="23.7109375" style="236" customWidth="1"/>
    <col min="9221" max="9221" width="17.28515625" style="236" customWidth="1"/>
    <col min="9222" max="9226" width="13.5703125" style="236" customWidth="1"/>
    <col min="9227" max="9227" width="17.7109375" style="236" customWidth="1"/>
    <col min="9228" max="9228" width="13.5703125" style="236" customWidth="1"/>
    <col min="9229" max="9229" width="12.85546875" style="236" customWidth="1"/>
    <col min="9230" max="9230" width="11.42578125" style="236" customWidth="1"/>
    <col min="9231" max="9231" width="14" style="236" customWidth="1"/>
    <col min="9232" max="9232" width="11.140625" style="236" customWidth="1"/>
    <col min="9233" max="9234" width="12.85546875" style="236" customWidth="1"/>
    <col min="9235" max="9235" width="18.42578125" style="236" customWidth="1"/>
    <col min="9236" max="9236" width="26" style="236" customWidth="1"/>
    <col min="9237" max="9237" width="19.140625" style="236" customWidth="1"/>
    <col min="9238" max="9253" width="9.140625" style="236" customWidth="1"/>
    <col min="9254" max="9472" width="8.85546875" style="236"/>
    <col min="9473" max="9473" width="5.7109375" style="236" customWidth="1"/>
    <col min="9474" max="9474" width="26.42578125" style="236" customWidth="1"/>
    <col min="9475" max="9475" width="27.7109375" style="236" customWidth="1"/>
    <col min="9476" max="9476" width="23.7109375" style="236" customWidth="1"/>
    <col min="9477" max="9477" width="17.28515625" style="236" customWidth="1"/>
    <col min="9478" max="9482" width="13.5703125" style="236" customWidth="1"/>
    <col min="9483" max="9483" width="17.7109375" style="236" customWidth="1"/>
    <col min="9484" max="9484" width="13.5703125" style="236" customWidth="1"/>
    <col min="9485" max="9485" width="12.85546875" style="236" customWidth="1"/>
    <col min="9486" max="9486" width="11.42578125" style="236" customWidth="1"/>
    <col min="9487" max="9487" width="14" style="236" customWidth="1"/>
    <col min="9488" max="9488" width="11.140625" style="236" customWidth="1"/>
    <col min="9489" max="9490" width="12.85546875" style="236" customWidth="1"/>
    <col min="9491" max="9491" width="18.42578125" style="236" customWidth="1"/>
    <col min="9492" max="9492" width="26" style="236" customWidth="1"/>
    <col min="9493" max="9493" width="19.140625" style="236" customWidth="1"/>
    <col min="9494" max="9509" width="9.140625" style="236" customWidth="1"/>
    <col min="9510" max="9728" width="8.85546875" style="236"/>
    <col min="9729" max="9729" width="5.7109375" style="236" customWidth="1"/>
    <col min="9730" max="9730" width="26.42578125" style="236" customWidth="1"/>
    <col min="9731" max="9731" width="27.7109375" style="236" customWidth="1"/>
    <col min="9732" max="9732" width="23.7109375" style="236" customWidth="1"/>
    <col min="9733" max="9733" width="17.28515625" style="236" customWidth="1"/>
    <col min="9734" max="9738" width="13.5703125" style="236" customWidth="1"/>
    <col min="9739" max="9739" width="17.7109375" style="236" customWidth="1"/>
    <col min="9740" max="9740" width="13.5703125" style="236" customWidth="1"/>
    <col min="9741" max="9741" width="12.85546875" style="236" customWidth="1"/>
    <col min="9742" max="9742" width="11.42578125" style="236" customWidth="1"/>
    <col min="9743" max="9743" width="14" style="236" customWidth="1"/>
    <col min="9744" max="9744" width="11.140625" style="236" customWidth="1"/>
    <col min="9745" max="9746" width="12.85546875" style="236" customWidth="1"/>
    <col min="9747" max="9747" width="18.42578125" style="236" customWidth="1"/>
    <col min="9748" max="9748" width="26" style="236" customWidth="1"/>
    <col min="9749" max="9749" width="19.140625" style="236" customWidth="1"/>
    <col min="9750" max="9765" width="9.140625" style="236" customWidth="1"/>
    <col min="9766" max="9984" width="8.85546875" style="236"/>
    <col min="9985" max="9985" width="5.7109375" style="236" customWidth="1"/>
    <col min="9986" max="9986" width="26.42578125" style="236" customWidth="1"/>
    <col min="9987" max="9987" width="27.7109375" style="236" customWidth="1"/>
    <col min="9988" max="9988" width="23.7109375" style="236" customWidth="1"/>
    <col min="9989" max="9989" width="17.28515625" style="236" customWidth="1"/>
    <col min="9990" max="9994" width="13.5703125" style="236" customWidth="1"/>
    <col min="9995" max="9995" width="17.7109375" style="236" customWidth="1"/>
    <col min="9996" max="9996" width="13.5703125" style="236" customWidth="1"/>
    <col min="9997" max="9997" width="12.85546875" style="236" customWidth="1"/>
    <col min="9998" max="9998" width="11.42578125" style="236" customWidth="1"/>
    <col min="9999" max="9999" width="14" style="236" customWidth="1"/>
    <col min="10000" max="10000" width="11.140625" style="236" customWidth="1"/>
    <col min="10001" max="10002" width="12.85546875" style="236" customWidth="1"/>
    <col min="10003" max="10003" width="18.42578125" style="236" customWidth="1"/>
    <col min="10004" max="10004" width="26" style="236" customWidth="1"/>
    <col min="10005" max="10005" width="19.140625" style="236" customWidth="1"/>
    <col min="10006" max="10021" width="9.140625" style="236" customWidth="1"/>
    <col min="10022" max="10240" width="8.85546875" style="236"/>
    <col min="10241" max="10241" width="5.7109375" style="236" customWidth="1"/>
    <col min="10242" max="10242" width="26.42578125" style="236" customWidth="1"/>
    <col min="10243" max="10243" width="27.7109375" style="236" customWidth="1"/>
    <col min="10244" max="10244" width="23.7109375" style="236" customWidth="1"/>
    <col min="10245" max="10245" width="17.28515625" style="236" customWidth="1"/>
    <col min="10246" max="10250" width="13.5703125" style="236" customWidth="1"/>
    <col min="10251" max="10251" width="17.7109375" style="236" customWidth="1"/>
    <col min="10252" max="10252" width="13.5703125" style="236" customWidth="1"/>
    <col min="10253" max="10253" width="12.85546875" style="236" customWidth="1"/>
    <col min="10254" max="10254" width="11.42578125" style="236" customWidth="1"/>
    <col min="10255" max="10255" width="14" style="236" customWidth="1"/>
    <col min="10256" max="10256" width="11.140625" style="236" customWidth="1"/>
    <col min="10257" max="10258" width="12.85546875" style="236" customWidth="1"/>
    <col min="10259" max="10259" width="18.42578125" style="236" customWidth="1"/>
    <col min="10260" max="10260" width="26" style="236" customWidth="1"/>
    <col min="10261" max="10261" width="19.140625" style="236" customWidth="1"/>
    <col min="10262" max="10277" width="9.140625" style="236" customWidth="1"/>
    <col min="10278" max="10496" width="8.85546875" style="236"/>
    <col min="10497" max="10497" width="5.7109375" style="236" customWidth="1"/>
    <col min="10498" max="10498" width="26.42578125" style="236" customWidth="1"/>
    <col min="10499" max="10499" width="27.7109375" style="236" customWidth="1"/>
    <col min="10500" max="10500" width="23.7109375" style="236" customWidth="1"/>
    <col min="10501" max="10501" width="17.28515625" style="236" customWidth="1"/>
    <col min="10502" max="10506" width="13.5703125" style="236" customWidth="1"/>
    <col min="10507" max="10507" width="17.7109375" style="236" customWidth="1"/>
    <col min="10508" max="10508" width="13.5703125" style="236" customWidth="1"/>
    <col min="10509" max="10509" width="12.85546875" style="236" customWidth="1"/>
    <col min="10510" max="10510" width="11.42578125" style="236" customWidth="1"/>
    <col min="10511" max="10511" width="14" style="236" customWidth="1"/>
    <col min="10512" max="10512" width="11.140625" style="236" customWidth="1"/>
    <col min="10513" max="10514" width="12.85546875" style="236" customWidth="1"/>
    <col min="10515" max="10515" width="18.42578125" style="236" customWidth="1"/>
    <col min="10516" max="10516" width="26" style="236" customWidth="1"/>
    <col min="10517" max="10517" width="19.140625" style="236" customWidth="1"/>
    <col min="10518" max="10533" width="9.140625" style="236" customWidth="1"/>
    <col min="10534" max="10752" width="8.85546875" style="236"/>
    <col min="10753" max="10753" width="5.7109375" style="236" customWidth="1"/>
    <col min="10754" max="10754" width="26.42578125" style="236" customWidth="1"/>
    <col min="10755" max="10755" width="27.7109375" style="236" customWidth="1"/>
    <col min="10756" max="10756" width="23.7109375" style="236" customWidth="1"/>
    <col min="10757" max="10757" width="17.28515625" style="236" customWidth="1"/>
    <col min="10758" max="10762" width="13.5703125" style="236" customWidth="1"/>
    <col min="10763" max="10763" width="17.7109375" style="236" customWidth="1"/>
    <col min="10764" max="10764" width="13.5703125" style="236" customWidth="1"/>
    <col min="10765" max="10765" width="12.85546875" style="236" customWidth="1"/>
    <col min="10766" max="10766" width="11.42578125" style="236" customWidth="1"/>
    <col min="10767" max="10767" width="14" style="236" customWidth="1"/>
    <col min="10768" max="10768" width="11.140625" style="236" customWidth="1"/>
    <col min="10769" max="10770" width="12.85546875" style="236" customWidth="1"/>
    <col min="10771" max="10771" width="18.42578125" style="236" customWidth="1"/>
    <col min="10772" max="10772" width="26" style="236" customWidth="1"/>
    <col min="10773" max="10773" width="19.140625" style="236" customWidth="1"/>
    <col min="10774" max="10789" width="9.140625" style="236" customWidth="1"/>
    <col min="10790" max="11008" width="8.85546875" style="236"/>
    <col min="11009" max="11009" width="5.7109375" style="236" customWidth="1"/>
    <col min="11010" max="11010" width="26.42578125" style="236" customWidth="1"/>
    <col min="11011" max="11011" width="27.7109375" style="236" customWidth="1"/>
    <col min="11012" max="11012" width="23.7109375" style="236" customWidth="1"/>
    <col min="11013" max="11013" width="17.28515625" style="236" customWidth="1"/>
    <col min="11014" max="11018" width="13.5703125" style="236" customWidth="1"/>
    <col min="11019" max="11019" width="17.7109375" style="236" customWidth="1"/>
    <col min="11020" max="11020" width="13.5703125" style="236" customWidth="1"/>
    <col min="11021" max="11021" width="12.85546875" style="236" customWidth="1"/>
    <col min="11022" max="11022" width="11.42578125" style="236" customWidth="1"/>
    <col min="11023" max="11023" width="14" style="236" customWidth="1"/>
    <col min="11024" max="11024" width="11.140625" style="236" customWidth="1"/>
    <col min="11025" max="11026" width="12.85546875" style="236" customWidth="1"/>
    <col min="11027" max="11027" width="18.42578125" style="236" customWidth="1"/>
    <col min="11028" max="11028" width="26" style="236" customWidth="1"/>
    <col min="11029" max="11029" width="19.140625" style="236" customWidth="1"/>
    <col min="11030" max="11045" width="9.140625" style="236" customWidth="1"/>
    <col min="11046" max="11264" width="8.85546875" style="236"/>
    <col min="11265" max="11265" width="5.7109375" style="236" customWidth="1"/>
    <col min="11266" max="11266" width="26.42578125" style="236" customWidth="1"/>
    <col min="11267" max="11267" width="27.7109375" style="236" customWidth="1"/>
    <col min="11268" max="11268" width="23.7109375" style="236" customWidth="1"/>
    <col min="11269" max="11269" width="17.28515625" style="236" customWidth="1"/>
    <col min="11270" max="11274" width="13.5703125" style="236" customWidth="1"/>
    <col min="11275" max="11275" width="17.7109375" style="236" customWidth="1"/>
    <col min="11276" max="11276" width="13.5703125" style="236" customWidth="1"/>
    <col min="11277" max="11277" width="12.85546875" style="236" customWidth="1"/>
    <col min="11278" max="11278" width="11.42578125" style="236" customWidth="1"/>
    <col min="11279" max="11279" width="14" style="236" customWidth="1"/>
    <col min="11280" max="11280" width="11.140625" style="236" customWidth="1"/>
    <col min="11281" max="11282" width="12.85546875" style="236" customWidth="1"/>
    <col min="11283" max="11283" width="18.42578125" style="236" customWidth="1"/>
    <col min="11284" max="11284" width="26" style="236" customWidth="1"/>
    <col min="11285" max="11285" width="19.140625" style="236" customWidth="1"/>
    <col min="11286" max="11301" width="9.140625" style="236" customWidth="1"/>
    <col min="11302" max="11520" width="8.85546875" style="236"/>
    <col min="11521" max="11521" width="5.7109375" style="236" customWidth="1"/>
    <col min="11522" max="11522" width="26.42578125" style="236" customWidth="1"/>
    <col min="11523" max="11523" width="27.7109375" style="236" customWidth="1"/>
    <col min="11524" max="11524" width="23.7109375" style="236" customWidth="1"/>
    <col min="11525" max="11525" width="17.28515625" style="236" customWidth="1"/>
    <col min="11526" max="11530" width="13.5703125" style="236" customWidth="1"/>
    <col min="11531" max="11531" width="17.7109375" style="236" customWidth="1"/>
    <col min="11532" max="11532" width="13.5703125" style="236" customWidth="1"/>
    <col min="11533" max="11533" width="12.85546875" style="236" customWidth="1"/>
    <col min="11534" max="11534" width="11.42578125" style="236" customWidth="1"/>
    <col min="11535" max="11535" width="14" style="236" customWidth="1"/>
    <col min="11536" max="11536" width="11.140625" style="236" customWidth="1"/>
    <col min="11537" max="11538" width="12.85546875" style="236" customWidth="1"/>
    <col min="11539" max="11539" width="18.42578125" style="236" customWidth="1"/>
    <col min="11540" max="11540" width="26" style="236" customWidth="1"/>
    <col min="11541" max="11541" width="19.140625" style="236" customWidth="1"/>
    <col min="11542" max="11557" width="9.140625" style="236" customWidth="1"/>
    <col min="11558" max="11776" width="8.85546875" style="236"/>
    <col min="11777" max="11777" width="5.7109375" style="236" customWidth="1"/>
    <col min="11778" max="11778" width="26.42578125" style="236" customWidth="1"/>
    <col min="11779" max="11779" width="27.7109375" style="236" customWidth="1"/>
    <col min="11780" max="11780" width="23.7109375" style="236" customWidth="1"/>
    <col min="11781" max="11781" width="17.28515625" style="236" customWidth="1"/>
    <col min="11782" max="11786" width="13.5703125" style="236" customWidth="1"/>
    <col min="11787" max="11787" width="17.7109375" style="236" customWidth="1"/>
    <col min="11788" max="11788" width="13.5703125" style="236" customWidth="1"/>
    <col min="11789" max="11789" width="12.85546875" style="236" customWidth="1"/>
    <col min="11790" max="11790" width="11.42578125" style="236" customWidth="1"/>
    <col min="11791" max="11791" width="14" style="236" customWidth="1"/>
    <col min="11792" max="11792" width="11.140625" style="236" customWidth="1"/>
    <col min="11793" max="11794" width="12.85546875" style="236" customWidth="1"/>
    <col min="11795" max="11795" width="18.42578125" style="236" customWidth="1"/>
    <col min="11796" max="11796" width="26" style="236" customWidth="1"/>
    <col min="11797" max="11797" width="19.140625" style="236" customWidth="1"/>
    <col min="11798" max="11813" width="9.140625" style="236" customWidth="1"/>
    <col min="11814" max="12032" width="8.85546875" style="236"/>
    <col min="12033" max="12033" width="5.7109375" style="236" customWidth="1"/>
    <col min="12034" max="12034" width="26.42578125" style="236" customWidth="1"/>
    <col min="12035" max="12035" width="27.7109375" style="236" customWidth="1"/>
    <col min="12036" max="12036" width="23.7109375" style="236" customWidth="1"/>
    <col min="12037" max="12037" width="17.28515625" style="236" customWidth="1"/>
    <col min="12038" max="12042" width="13.5703125" style="236" customWidth="1"/>
    <col min="12043" max="12043" width="17.7109375" style="236" customWidth="1"/>
    <col min="12044" max="12044" width="13.5703125" style="236" customWidth="1"/>
    <col min="12045" max="12045" width="12.85546875" style="236" customWidth="1"/>
    <col min="12046" max="12046" width="11.42578125" style="236" customWidth="1"/>
    <col min="12047" max="12047" width="14" style="236" customWidth="1"/>
    <col min="12048" max="12048" width="11.140625" style="236" customWidth="1"/>
    <col min="12049" max="12050" width="12.85546875" style="236" customWidth="1"/>
    <col min="12051" max="12051" width="18.42578125" style="236" customWidth="1"/>
    <col min="12052" max="12052" width="26" style="236" customWidth="1"/>
    <col min="12053" max="12053" width="19.140625" style="236" customWidth="1"/>
    <col min="12054" max="12069" width="9.140625" style="236" customWidth="1"/>
    <col min="12070" max="12288" width="8.85546875" style="236"/>
    <col min="12289" max="12289" width="5.7109375" style="236" customWidth="1"/>
    <col min="12290" max="12290" width="26.42578125" style="236" customWidth="1"/>
    <col min="12291" max="12291" width="27.7109375" style="236" customWidth="1"/>
    <col min="12292" max="12292" width="23.7109375" style="236" customWidth="1"/>
    <col min="12293" max="12293" width="17.28515625" style="236" customWidth="1"/>
    <col min="12294" max="12298" width="13.5703125" style="236" customWidth="1"/>
    <col min="12299" max="12299" width="17.7109375" style="236" customWidth="1"/>
    <col min="12300" max="12300" width="13.5703125" style="236" customWidth="1"/>
    <col min="12301" max="12301" width="12.85546875" style="236" customWidth="1"/>
    <col min="12302" max="12302" width="11.42578125" style="236" customWidth="1"/>
    <col min="12303" max="12303" width="14" style="236" customWidth="1"/>
    <col min="12304" max="12304" width="11.140625" style="236" customWidth="1"/>
    <col min="12305" max="12306" width="12.85546875" style="236" customWidth="1"/>
    <col min="12307" max="12307" width="18.42578125" style="236" customWidth="1"/>
    <col min="12308" max="12308" width="26" style="236" customWidth="1"/>
    <col min="12309" max="12309" width="19.140625" style="236" customWidth="1"/>
    <col min="12310" max="12325" width="9.140625" style="236" customWidth="1"/>
    <col min="12326" max="12544" width="8.85546875" style="236"/>
    <col min="12545" max="12545" width="5.7109375" style="236" customWidth="1"/>
    <col min="12546" max="12546" width="26.42578125" style="236" customWidth="1"/>
    <col min="12547" max="12547" width="27.7109375" style="236" customWidth="1"/>
    <col min="12548" max="12548" width="23.7109375" style="236" customWidth="1"/>
    <col min="12549" max="12549" width="17.28515625" style="236" customWidth="1"/>
    <col min="12550" max="12554" width="13.5703125" style="236" customWidth="1"/>
    <col min="12555" max="12555" width="17.7109375" style="236" customWidth="1"/>
    <col min="12556" max="12556" width="13.5703125" style="236" customWidth="1"/>
    <col min="12557" max="12557" width="12.85546875" style="236" customWidth="1"/>
    <col min="12558" max="12558" width="11.42578125" style="236" customWidth="1"/>
    <col min="12559" max="12559" width="14" style="236" customWidth="1"/>
    <col min="12560" max="12560" width="11.140625" style="236" customWidth="1"/>
    <col min="12561" max="12562" width="12.85546875" style="236" customWidth="1"/>
    <col min="12563" max="12563" width="18.42578125" style="236" customWidth="1"/>
    <col min="12564" max="12564" width="26" style="236" customWidth="1"/>
    <col min="12565" max="12565" width="19.140625" style="236" customWidth="1"/>
    <col min="12566" max="12581" width="9.140625" style="236" customWidth="1"/>
    <col min="12582" max="12800" width="8.85546875" style="236"/>
    <col min="12801" max="12801" width="5.7109375" style="236" customWidth="1"/>
    <col min="12802" max="12802" width="26.42578125" style="236" customWidth="1"/>
    <col min="12803" max="12803" width="27.7109375" style="236" customWidth="1"/>
    <col min="12804" max="12804" width="23.7109375" style="236" customWidth="1"/>
    <col min="12805" max="12805" width="17.28515625" style="236" customWidth="1"/>
    <col min="12806" max="12810" width="13.5703125" style="236" customWidth="1"/>
    <col min="12811" max="12811" width="17.7109375" style="236" customWidth="1"/>
    <col min="12812" max="12812" width="13.5703125" style="236" customWidth="1"/>
    <col min="12813" max="12813" width="12.85546875" style="236" customWidth="1"/>
    <col min="12814" max="12814" width="11.42578125" style="236" customWidth="1"/>
    <col min="12815" max="12815" width="14" style="236" customWidth="1"/>
    <col min="12816" max="12816" width="11.140625" style="236" customWidth="1"/>
    <col min="12817" max="12818" width="12.85546875" style="236" customWidth="1"/>
    <col min="12819" max="12819" width="18.42578125" style="236" customWidth="1"/>
    <col min="12820" max="12820" width="26" style="236" customWidth="1"/>
    <col min="12821" max="12821" width="19.140625" style="236" customWidth="1"/>
    <col min="12822" max="12837" width="9.140625" style="236" customWidth="1"/>
    <col min="12838" max="13056" width="8.85546875" style="236"/>
    <col min="13057" max="13057" width="5.7109375" style="236" customWidth="1"/>
    <col min="13058" max="13058" width="26.42578125" style="236" customWidth="1"/>
    <col min="13059" max="13059" width="27.7109375" style="236" customWidth="1"/>
    <col min="13060" max="13060" width="23.7109375" style="236" customWidth="1"/>
    <col min="13061" max="13061" width="17.28515625" style="236" customWidth="1"/>
    <col min="13062" max="13066" width="13.5703125" style="236" customWidth="1"/>
    <col min="13067" max="13067" width="17.7109375" style="236" customWidth="1"/>
    <col min="13068" max="13068" width="13.5703125" style="236" customWidth="1"/>
    <col min="13069" max="13069" width="12.85546875" style="236" customWidth="1"/>
    <col min="13070" max="13070" width="11.42578125" style="236" customWidth="1"/>
    <col min="13071" max="13071" width="14" style="236" customWidth="1"/>
    <col min="13072" max="13072" width="11.140625" style="236" customWidth="1"/>
    <col min="13073" max="13074" width="12.85546875" style="236" customWidth="1"/>
    <col min="13075" max="13075" width="18.42578125" style="236" customWidth="1"/>
    <col min="13076" max="13076" width="26" style="236" customWidth="1"/>
    <col min="13077" max="13077" width="19.140625" style="236" customWidth="1"/>
    <col min="13078" max="13093" width="9.140625" style="236" customWidth="1"/>
    <col min="13094" max="13312" width="8.85546875" style="236"/>
    <col min="13313" max="13313" width="5.7109375" style="236" customWidth="1"/>
    <col min="13314" max="13314" width="26.42578125" style="236" customWidth="1"/>
    <col min="13315" max="13315" width="27.7109375" style="236" customWidth="1"/>
    <col min="13316" max="13316" width="23.7109375" style="236" customWidth="1"/>
    <col min="13317" max="13317" width="17.28515625" style="236" customWidth="1"/>
    <col min="13318" max="13322" width="13.5703125" style="236" customWidth="1"/>
    <col min="13323" max="13323" width="17.7109375" style="236" customWidth="1"/>
    <col min="13324" max="13324" width="13.5703125" style="236" customWidth="1"/>
    <col min="13325" max="13325" width="12.85546875" style="236" customWidth="1"/>
    <col min="13326" max="13326" width="11.42578125" style="236" customWidth="1"/>
    <col min="13327" max="13327" width="14" style="236" customWidth="1"/>
    <col min="13328" max="13328" width="11.140625" style="236" customWidth="1"/>
    <col min="13329" max="13330" width="12.85546875" style="236" customWidth="1"/>
    <col min="13331" max="13331" width="18.42578125" style="236" customWidth="1"/>
    <col min="13332" max="13332" width="26" style="236" customWidth="1"/>
    <col min="13333" max="13333" width="19.140625" style="236" customWidth="1"/>
    <col min="13334" max="13349" width="9.140625" style="236" customWidth="1"/>
    <col min="13350" max="13568" width="8.85546875" style="236"/>
    <col min="13569" max="13569" width="5.7109375" style="236" customWidth="1"/>
    <col min="13570" max="13570" width="26.42578125" style="236" customWidth="1"/>
    <col min="13571" max="13571" width="27.7109375" style="236" customWidth="1"/>
    <col min="13572" max="13572" width="23.7109375" style="236" customWidth="1"/>
    <col min="13573" max="13573" width="17.28515625" style="236" customWidth="1"/>
    <col min="13574" max="13578" width="13.5703125" style="236" customWidth="1"/>
    <col min="13579" max="13579" width="17.7109375" style="236" customWidth="1"/>
    <col min="13580" max="13580" width="13.5703125" style="236" customWidth="1"/>
    <col min="13581" max="13581" width="12.85546875" style="236" customWidth="1"/>
    <col min="13582" max="13582" width="11.42578125" style="236" customWidth="1"/>
    <col min="13583" max="13583" width="14" style="236" customWidth="1"/>
    <col min="13584" max="13584" width="11.140625" style="236" customWidth="1"/>
    <col min="13585" max="13586" width="12.85546875" style="236" customWidth="1"/>
    <col min="13587" max="13587" width="18.42578125" style="236" customWidth="1"/>
    <col min="13588" max="13588" width="26" style="236" customWidth="1"/>
    <col min="13589" max="13589" width="19.140625" style="236" customWidth="1"/>
    <col min="13590" max="13605" width="9.140625" style="236" customWidth="1"/>
    <col min="13606" max="13824" width="8.85546875" style="236"/>
    <col min="13825" max="13825" width="5.7109375" style="236" customWidth="1"/>
    <col min="13826" max="13826" width="26.42578125" style="236" customWidth="1"/>
    <col min="13827" max="13827" width="27.7109375" style="236" customWidth="1"/>
    <col min="13828" max="13828" width="23.7109375" style="236" customWidth="1"/>
    <col min="13829" max="13829" width="17.28515625" style="236" customWidth="1"/>
    <col min="13830" max="13834" width="13.5703125" style="236" customWidth="1"/>
    <col min="13835" max="13835" width="17.7109375" style="236" customWidth="1"/>
    <col min="13836" max="13836" width="13.5703125" style="236" customWidth="1"/>
    <col min="13837" max="13837" width="12.85546875" style="236" customWidth="1"/>
    <col min="13838" max="13838" width="11.42578125" style="236" customWidth="1"/>
    <col min="13839" max="13839" width="14" style="236" customWidth="1"/>
    <col min="13840" max="13840" width="11.140625" style="236" customWidth="1"/>
    <col min="13841" max="13842" width="12.85546875" style="236" customWidth="1"/>
    <col min="13843" max="13843" width="18.42578125" style="236" customWidth="1"/>
    <col min="13844" max="13844" width="26" style="236" customWidth="1"/>
    <col min="13845" max="13845" width="19.140625" style="236" customWidth="1"/>
    <col min="13846" max="13861" width="9.140625" style="236" customWidth="1"/>
    <col min="13862" max="14080" width="8.85546875" style="236"/>
    <col min="14081" max="14081" width="5.7109375" style="236" customWidth="1"/>
    <col min="14082" max="14082" width="26.42578125" style="236" customWidth="1"/>
    <col min="14083" max="14083" width="27.7109375" style="236" customWidth="1"/>
    <col min="14084" max="14084" width="23.7109375" style="236" customWidth="1"/>
    <col min="14085" max="14085" width="17.28515625" style="236" customWidth="1"/>
    <col min="14086" max="14090" width="13.5703125" style="236" customWidth="1"/>
    <col min="14091" max="14091" width="17.7109375" style="236" customWidth="1"/>
    <col min="14092" max="14092" width="13.5703125" style="236" customWidth="1"/>
    <col min="14093" max="14093" width="12.85546875" style="236" customWidth="1"/>
    <col min="14094" max="14094" width="11.42578125" style="236" customWidth="1"/>
    <col min="14095" max="14095" width="14" style="236" customWidth="1"/>
    <col min="14096" max="14096" width="11.140625" style="236" customWidth="1"/>
    <col min="14097" max="14098" width="12.85546875" style="236" customWidth="1"/>
    <col min="14099" max="14099" width="18.42578125" style="236" customWidth="1"/>
    <col min="14100" max="14100" width="26" style="236" customWidth="1"/>
    <col min="14101" max="14101" width="19.140625" style="236" customWidth="1"/>
    <col min="14102" max="14117" width="9.140625" style="236" customWidth="1"/>
    <col min="14118" max="14336" width="8.85546875" style="236"/>
    <col min="14337" max="14337" width="5.7109375" style="236" customWidth="1"/>
    <col min="14338" max="14338" width="26.42578125" style="236" customWidth="1"/>
    <col min="14339" max="14339" width="27.7109375" style="236" customWidth="1"/>
    <col min="14340" max="14340" width="23.7109375" style="236" customWidth="1"/>
    <col min="14341" max="14341" width="17.28515625" style="236" customWidth="1"/>
    <col min="14342" max="14346" width="13.5703125" style="236" customWidth="1"/>
    <col min="14347" max="14347" width="17.7109375" style="236" customWidth="1"/>
    <col min="14348" max="14348" width="13.5703125" style="236" customWidth="1"/>
    <col min="14349" max="14349" width="12.85546875" style="236" customWidth="1"/>
    <col min="14350" max="14350" width="11.42578125" style="236" customWidth="1"/>
    <col min="14351" max="14351" width="14" style="236" customWidth="1"/>
    <col min="14352" max="14352" width="11.140625" style="236" customWidth="1"/>
    <col min="14353" max="14354" width="12.85546875" style="236" customWidth="1"/>
    <col min="14355" max="14355" width="18.42578125" style="236" customWidth="1"/>
    <col min="14356" max="14356" width="26" style="236" customWidth="1"/>
    <col min="14357" max="14357" width="19.140625" style="236" customWidth="1"/>
    <col min="14358" max="14373" width="9.140625" style="236" customWidth="1"/>
    <col min="14374" max="14592" width="8.85546875" style="236"/>
    <col min="14593" max="14593" width="5.7109375" style="236" customWidth="1"/>
    <col min="14594" max="14594" width="26.42578125" style="236" customWidth="1"/>
    <col min="14595" max="14595" width="27.7109375" style="236" customWidth="1"/>
    <col min="14596" max="14596" width="23.7109375" style="236" customWidth="1"/>
    <col min="14597" max="14597" width="17.28515625" style="236" customWidth="1"/>
    <col min="14598" max="14602" width="13.5703125" style="236" customWidth="1"/>
    <col min="14603" max="14603" width="17.7109375" style="236" customWidth="1"/>
    <col min="14604" max="14604" width="13.5703125" style="236" customWidth="1"/>
    <col min="14605" max="14605" width="12.85546875" style="236" customWidth="1"/>
    <col min="14606" max="14606" width="11.42578125" style="236" customWidth="1"/>
    <col min="14607" max="14607" width="14" style="236" customWidth="1"/>
    <col min="14608" max="14608" width="11.140625" style="236" customWidth="1"/>
    <col min="14609" max="14610" width="12.85546875" style="236" customWidth="1"/>
    <col min="14611" max="14611" width="18.42578125" style="236" customWidth="1"/>
    <col min="14612" max="14612" width="26" style="236" customWidth="1"/>
    <col min="14613" max="14613" width="19.140625" style="236" customWidth="1"/>
    <col min="14614" max="14629" width="9.140625" style="236" customWidth="1"/>
    <col min="14630" max="14848" width="8.85546875" style="236"/>
    <col min="14849" max="14849" width="5.7109375" style="236" customWidth="1"/>
    <col min="14850" max="14850" width="26.42578125" style="236" customWidth="1"/>
    <col min="14851" max="14851" width="27.7109375" style="236" customWidth="1"/>
    <col min="14852" max="14852" width="23.7109375" style="236" customWidth="1"/>
    <col min="14853" max="14853" width="17.28515625" style="236" customWidth="1"/>
    <col min="14854" max="14858" width="13.5703125" style="236" customWidth="1"/>
    <col min="14859" max="14859" width="17.7109375" style="236" customWidth="1"/>
    <col min="14860" max="14860" width="13.5703125" style="236" customWidth="1"/>
    <col min="14861" max="14861" width="12.85546875" style="236" customWidth="1"/>
    <col min="14862" max="14862" width="11.42578125" style="236" customWidth="1"/>
    <col min="14863" max="14863" width="14" style="236" customWidth="1"/>
    <col min="14864" max="14864" width="11.140625" style="236" customWidth="1"/>
    <col min="14865" max="14866" width="12.85546875" style="236" customWidth="1"/>
    <col min="14867" max="14867" width="18.42578125" style="236" customWidth="1"/>
    <col min="14868" max="14868" width="26" style="236" customWidth="1"/>
    <col min="14869" max="14869" width="19.140625" style="236" customWidth="1"/>
    <col min="14870" max="14885" width="9.140625" style="236" customWidth="1"/>
    <col min="14886" max="15104" width="8.85546875" style="236"/>
    <col min="15105" max="15105" width="5.7109375" style="236" customWidth="1"/>
    <col min="15106" max="15106" width="26.42578125" style="236" customWidth="1"/>
    <col min="15107" max="15107" width="27.7109375" style="236" customWidth="1"/>
    <col min="15108" max="15108" width="23.7109375" style="236" customWidth="1"/>
    <col min="15109" max="15109" width="17.28515625" style="236" customWidth="1"/>
    <col min="15110" max="15114" width="13.5703125" style="236" customWidth="1"/>
    <col min="15115" max="15115" width="17.7109375" style="236" customWidth="1"/>
    <col min="15116" max="15116" width="13.5703125" style="236" customWidth="1"/>
    <col min="15117" max="15117" width="12.85546875" style="236" customWidth="1"/>
    <col min="15118" max="15118" width="11.42578125" style="236" customWidth="1"/>
    <col min="15119" max="15119" width="14" style="236" customWidth="1"/>
    <col min="15120" max="15120" width="11.140625" style="236" customWidth="1"/>
    <col min="15121" max="15122" width="12.85546875" style="236" customWidth="1"/>
    <col min="15123" max="15123" width="18.42578125" style="236" customWidth="1"/>
    <col min="15124" max="15124" width="26" style="236" customWidth="1"/>
    <col min="15125" max="15125" width="19.140625" style="236" customWidth="1"/>
    <col min="15126" max="15141" width="9.140625" style="236" customWidth="1"/>
    <col min="15142" max="15360" width="8.85546875" style="236"/>
    <col min="15361" max="15361" width="5.7109375" style="236" customWidth="1"/>
    <col min="15362" max="15362" width="26.42578125" style="236" customWidth="1"/>
    <col min="15363" max="15363" width="27.7109375" style="236" customWidth="1"/>
    <col min="15364" max="15364" width="23.7109375" style="236" customWidth="1"/>
    <col min="15365" max="15365" width="17.28515625" style="236" customWidth="1"/>
    <col min="15366" max="15370" width="13.5703125" style="236" customWidth="1"/>
    <col min="15371" max="15371" width="17.7109375" style="236" customWidth="1"/>
    <col min="15372" max="15372" width="13.5703125" style="236" customWidth="1"/>
    <col min="15373" max="15373" width="12.85546875" style="236" customWidth="1"/>
    <col min="15374" max="15374" width="11.42578125" style="236" customWidth="1"/>
    <col min="15375" max="15375" width="14" style="236" customWidth="1"/>
    <col min="15376" max="15376" width="11.140625" style="236" customWidth="1"/>
    <col min="15377" max="15378" width="12.85546875" style="236" customWidth="1"/>
    <col min="15379" max="15379" width="18.42578125" style="236" customWidth="1"/>
    <col min="15380" max="15380" width="26" style="236" customWidth="1"/>
    <col min="15381" max="15381" width="19.140625" style="236" customWidth="1"/>
    <col min="15382" max="15397" width="9.140625" style="236" customWidth="1"/>
    <col min="15398" max="15616" width="8.85546875" style="236"/>
    <col min="15617" max="15617" width="5.7109375" style="236" customWidth="1"/>
    <col min="15618" max="15618" width="26.42578125" style="236" customWidth="1"/>
    <col min="15619" max="15619" width="27.7109375" style="236" customWidth="1"/>
    <col min="15620" max="15620" width="23.7109375" style="236" customWidth="1"/>
    <col min="15621" max="15621" width="17.28515625" style="236" customWidth="1"/>
    <col min="15622" max="15626" width="13.5703125" style="236" customWidth="1"/>
    <col min="15627" max="15627" width="17.7109375" style="236" customWidth="1"/>
    <col min="15628" max="15628" width="13.5703125" style="236" customWidth="1"/>
    <col min="15629" max="15629" width="12.85546875" style="236" customWidth="1"/>
    <col min="15630" max="15630" width="11.42578125" style="236" customWidth="1"/>
    <col min="15631" max="15631" width="14" style="236" customWidth="1"/>
    <col min="15632" max="15632" width="11.140625" style="236" customWidth="1"/>
    <col min="15633" max="15634" width="12.85546875" style="236" customWidth="1"/>
    <col min="15635" max="15635" width="18.42578125" style="236" customWidth="1"/>
    <col min="15636" max="15636" width="26" style="236" customWidth="1"/>
    <col min="15637" max="15637" width="19.140625" style="236" customWidth="1"/>
    <col min="15638" max="15653" width="9.140625" style="236" customWidth="1"/>
    <col min="15654" max="15872" width="8.85546875" style="236"/>
    <col min="15873" max="15873" width="5.7109375" style="236" customWidth="1"/>
    <col min="15874" max="15874" width="26.42578125" style="236" customWidth="1"/>
    <col min="15875" max="15875" width="27.7109375" style="236" customWidth="1"/>
    <col min="15876" max="15876" width="23.7109375" style="236" customWidth="1"/>
    <col min="15877" max="15877" width="17.28515625" style="236" customWidth="1"/>
    <col min="15878" max="15882" width="13.5703125" style="236" customWidth="1"/>
    <col min="15883" max="15883" width="17.7109375" style="236" customWidth="1"/>
    <col min="15884" max="15884" width="13.5703125" style="236" customWidth="1"/>
    <col min="15885" max="15885" width="12.85546875" style="236" customWidth="1"/>
    <col min="15886" max="15886" width="11.42578125" style="236" customWidth="1"/>
    <col min="15887" max="15887" width="14" style="236" customWidth="1"/>
    <col min="15888" max="15888" width="11.140625" style="236" customWidth="1"/>
    <col min="15889" max="15890" width="12.85546875" style="236" customWidth="1"/>
    <col min="15891" max="15891" width="18.42578125" style="236" customWidth="1"/>
    <col min="15892" max="15892" width="26" style="236" customWidth="1"/>
    <col min="15893" max="15893" width="19.140625" style="236" customWidth="1"/>
    <col min="15894" max="15909" width="9.140625" style="236" customWidth="1"/>
    <col min="15910" max="16128" width="8.85546875" style="236"/>
    <col min="16129" max="16129" width="5.7109375" style="236" customWidth="1"/>
    <col min="16130" max="16130" width="26.42578125" style="236" customWidth="1"/>
    <col min="16131" max="16131" width="27.7109375" style="236" customWidth="1"/>
    <col min="16132" max="16132" width="23.7109375" style="236" customWidth="1"/>
    <col min="16133" max="16133" width="17.28515625" style="236" customWidth="1"/>
    <col min="16134" max="16138" width="13.5703125" style="236" customWidth="1"/>
    <col min="16139" max="16139" width="17.7109375" style="236" customWidth="1"/>
    <col min="16140" max="16140" width="13.5703125" style="236" customWidth="1"/>
    <col min="16141" max="16141" width="12.85546875" style="236" customWidth="1"/>
    <col min="16142" max="16142" width="11.42578125" style="236" customWidth="1"/>
    <col min="16143" max="16143" width="14" style="236" customWidth="1"/>
    <col min="16144" max="16144" width="11.140625" style="236" customWidth="1"/>
    <col min="16145" max="16146" width="12.85546875" style="236" customWidth="1"/>
    <col min="16147" max="16147" width="18.42578125" style="236" customWidth="1"/>
    <col min="16148" max="16148" width="26" style="236" customWidth="1"/>
    <col min="16149" max="16149" width="19.140625" style="236" customWidth="1"/>
    <col min="16150" max="16165" width="9.140625" style="236" customWidth="1"/>
    <col min="16166" max="16384" width="8.85546875" style="236"/>
  </cols>
  <sheetData>
    <row r="1" spans="1:37" ht="15.75" x14ac:dyDescent="0.2">
      <c r="A1" s="217" t="s">
        <v>1134</v>
      </c>
    </row>
    <row r="3" spans="1:37" s="477" customFormat="1" ht="15.75" x14ac:dyDescent="0.2">
      <c r="A3" s="1404" t="s">
        <v>969</v>
      </c>
      <c r="B3" s="1404"/>
      <c r="C3" s="1404"/>
      <c r="D3" s="1404"/>
      <c r="E3" s="1404"/>
      <c r="F3" s="1404"/>
      <c r="G3" s="1404"/>
      <c r="H3" s="1404"/>
      <c r="I3" s="1404"/>
      <c r="J3" s="1404"/>
      <c r="K3" s="1404"/>
      <c r="L3" s="1404"/>
      <c r="M3" s="1404"/>
      <c r="N3" s="1404"/>
      <c r="O3" s="1404"/>
      <c r="P3" s="1404"/>
      <c r="Q3" s="1404"/>
      <c r="R3" s="1404"/>
      <c r="S3" s="1404"/>
      <c r="T3" s="1404"/>
      <c r="U3" s="1404"/>
      <c r="V3" s="732"/>
      <c r="W3" s="732"/>
      <c r="X3" s="732"/>
      <c r="Y3" s="732"/>
      <c r="Z3" s="732"/>
      <c r="AA3" s="732"/>
      <c r="AB3" s="732"/>
      <c r="AC3" s="732"/>
      <c r="AD3" s="732"/>
      <c r="AE3" s="732"/>
      <c r="AF3" s="732"/>
      <c r="AG3" s="732"/>
      <c r="AH3" s="732"/>
      <c r="AI3" s="732"/>
      <c r="AJ3" s="732"/>
      <c r="AK3" s="732"/>
    </row>
    <row r="4" spans="1:37" s="477" customFormat="1" ht="15.75" x14ac:dyDescent="0.2">
      <c r="A4" s="160"/>
      <c r="B4" s="160"/>
      <c r="C4" s="160"/>
      <c r="D4" s="160"/>
      <c r="E4" s="160"/>
      <c r="F4" s="160"/>
      <c r="G4" s="160"/>
      <c r="H4" s="160"/>
      <c r="I4" s="160"/>
      <c r="J4" s="427" t="str">
        <f>'1'!$E$5</f>
        <v>KABUPATEN</v>
      </c>
      <c r="K4" s="428" t="str">
        <f>'1'!$F$5</f>
        <v>BELITUNG TIMUR</v>
      </c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732"/>
      <c r="W4" s="732"/>
      <c r="X4" s="732"/>
      <c r="Y4" s="732"/>
      <c r="Z4" s="732"/>
      <c r="AA4" s="732"/>
      <c r="AB4" s="732"/>
      <c r="AC4" s="732"/>
      <c r="AD4" s="732"/>
      <c r="AE4" s="732"/>
      <c r="AF4" s="732"/>
      <c r="AG4" s="732"/>
      <c r="AH4" s="732"/>
      <c r="AI4" s="732"/>
      <c r="AJ4" s="732"/>
      <c r="AK4" s="732"/>
    </row>
    <row r="5" spans="1:37" s="477" customFormat="1" ht="15.75" x14ac:dyDescent="0.2">
      <c r="A5" s="160"/>
      <c r="B5" s="160"/>
      <c r="C5" s="160"/>
      <c r="D5" s="160"/>
      <c r="E5" s="160"/>
      <c r="F5" s="160"/>
      <c r="G5" s="160"/>
      <c r="H5" s="160"/>
      <c r="I5" s="160"/>
      <c r="J5" s="427" t="str">
        <f>'1'!$E$6</f>
        <v>TAHUN</v>
      </c>
      <c r="K5" s="428">
        <f>'1'!$F$6</f>
        <v>2023</v>
      </c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732"/>
      <c r="W5" s="732"/>
      <c r="X5" s="732"/>
      <c r="Y5" s="732"/>
      <c r="Z5" s="732"/>
      <c r="AA5" s="732"/>
      <c r="AB5" s="732"/>
      <c r="AC5" s="732"/>
      <c r="AD5" s="732"/>
      <c r="AE5" s="732"/>
      <c r="AF5" s="732"/>
      <c r="AG5" s="732"/>
      <c r="AH5" s="732"/>
      <c r="AI5" s="732"/>
      <c r="AJ5" s="732"/>
      <c r="AK5" s="732"/>
    </row>
    <row r="6" spans="1:37" s="477" customFormat="1" x14ac:dyDescent="0.2">
      <c r="A6" s="1454"/>
      <c r="B6" s="1454"/>
      <c r="C6" s="1454"/>
      <c r="D6" s="1454"/>
      <c r="E6" s="1454"/>
      <c r="F6" s="1454"/>
      <c r="G6" s="1454"/>
      <c r="H6" s="1454"/>
      <c r="I6" s="1454"/>
      <c r="J6" s="1454"/>
      <c r="K6" s="1454"/>
      <c r="L6" s="1454"/>
      <c r="M6" s="1454"/>
      <c r="N6" s="1454"/>
      <c r="O6" s="1454"/>
      <c r="P6" s="1454"/>
      <c r="Q6" s="1454"/>
      <c r="R6" s="1454"/>
      <c r="S6" s="1454"/>
      <c r="T6" s="1454"/>
      <c r="U6" s="1454"/>
      <c r="V6" s="732"/>
      <c r="W6" s="732"/>
      <c r="X6" s="732"/>
      <c r="Y6" s="732"/>
      <c r="Z6" s="732"/>
      <c r="AA6" s="732"/>
      <c r="AB6" s="732"/>
      <c r="AC6" s="732"/>
      <c r="AD6" s="732"/>
      <c r="AE6" s="732"/>
      <c r="AF6" s="732"/>
      <c r="AG6" s="732"/>
      <c r="AH6" s="732"/>
      <c r="AI6" s="732"/>
      <c r="AJ6" s="732"/>
      <c r="AK6" s="732"/>
    </row>
    <row r="7" spans="1:37" ht="21" customHeight="1" x14ac:dyDescent="0.2">
      <c r="A7" s="1239" t="s">
        <v>2</v>
      </c>
      <c r="B7" s="1239" t="s">
        <v>253</v>
      </c>
      <c r="C7" s="1239" t="s">
        <v>407</v>
      </c>
      <c r="D7" s="1243" t="s">
        <v>970</v>
      </c>
      <c r="E7" s="1243" t="s">
        <v>957</v>
      </c>
      <c r="F7" s="1239" t="s">
        <v>971</v>
      </c>
      <c r="G7" s="1239"/>
      <c r="H7" s="1239"/>
      <c r="I7" s="1239"/>
      <c r="J7" s="1239"/>
      <c r="K7" s="1239"/>
      <c r="L7" s="1239"/>
      <c r="M7" s="1239"/>
      <c r="N7" s="1239"/>
      <c r="O7" s="1239"/>
      <c r="P7" s="1239"/>
      <c r="Q7" s="1239"/>
      <c r="R7" s="1239"/>
      <c r="S7" s="1239"/>
      <c r="T7" s="1239"/>
      <c r="U7" s="1239"/>
    </row>
    <row r="8" spans="1:37" ht="48" customHeight="1" x14ac:dyDescent="0.2">
      <c r="A8" s="1239"/>
      <c r="B8" s="1239"/>
      <c r="C8" s="1239"/>
      <c r="D8" s="1243"/>
      <c r="E8" s="1243"/>
      <c r="F8" s="1243" t="s">
        <v>972</v>
      </c>
      <c r="G8" s="1243"/>
      <c r="H8" s="1243" t="s">
        <v>973</v>
      </c>
      <c r="I8" s="1243"/>
      <c r="J8" s="1243" t="s">
        <v>974</v>
      </c>
      <c r="K8" s="1243"/>
      <c r="L8" s="1243" t="s">
        <v>975</v>
      </c>
      <c r="M8" s="1243"/>
      <c r="N8" s="1243" t="s">
        <v>976</v>
      </c>
      <c r="O8" s="1243"/>
      <c r="P8" s="1243" t="s">
        <v>977</v>
      </c>
      <c r="Q8" s="1243"/>
      <c r="R8" s="1243" t="s">
        <v>978</v>
      </c>
      <c r="S8" s="1243"/>
      <c r="T8" s="1243" t="s">
        <v>979</v>
      </c>
      <c r="U8" s="1243"/>
    </row>
    <row r="9" spans="1:37" ht="32.65" customHeight="1" x14ac:dyDescent="0.2">
      <c r="A9" s="1239"/>
      <c r="B9" s="1239"/>
      <c r="C9" s="1239"/>
      <c r="D9" s="1243"/>
      <c r="E9" s="1243"/>
      <c r="F9" s="580" t="s">
        <v>255</v>
      </c>
      <c r="G9" s="580" t="s">
        <v>27</v>
      </c>
      <c r="H9" s="580" t="s">
        <v>255</v>
      </c>
      <c r="I9" s="580" t="s">
        <v>27</v>
      </c>
      <c r="J9" s="580" t="s">
        <v>255</v>
      </c>
      <c r="K9" s="580" t="s">
        <v>27</v>
      </c>
      <c r="L9" s="580" t="s">
        <v>255</v>
      </c>
      <c r="M9" s="580" t="s">
        <v>27</v>
      </c>
      <c r="N9" s="580" t="s">
        <v>255</v>
      </c>
      <c r="O9" s="580" t="s">
        <v>27</v>
      </c>
      <c r="P9" s="580" t="s">
        <v>255</v>
      </c>
      <c r="Q9" s="580" t="s">
        <v>27</v>
      </c>
      <c r="R9" s="580" t="s">
        <v>255</v>
      </c>
      <c r="S9" s="580" t="s">
        <v>27</v>
      </c>
      <c r="T9" s="580" t="s">
        <v>255</v>
      </c>
      <c r="U9" s="580" t="s">
        <v>27</v>
      </c>
    </row>
    <row r="10" spans="1:37" s="755" customFormat="1" ht="12" customHeight="1" x14ac:dyDescent="0.2">
      <c r="A10" s="745">
        <v>1</v>
      </c>
      <c r="B10" s="745">
        <v>2</v>
      </c>
      <c r="C10" s="745">
        <v>3</v>
      </c>
      <c r="D10" s="745">
        <v>4</v>
      </c>
      <c r="E10" s="745">
        <v>5</v>
      </c>
      <c r="F10" s="745">
        <v>6</v>
      </c>
      <c r="G10" s="745">
        <v>7</v>
      </c>
      <c r="H10" s="745">
        <v>8</v>
      </c>
      <c r="I10" s="745">
        <v>9</v>
      </c>
      <c r="J10" s="745">
        <v>10</v>
      </c>
      <c r="K10" s="745">
        <v>11</v>
      </c>
      <c r="L10" s="745">
        <v>12</v>
      </c>
      <c r="M10" s="745">
        <v>13</v>
      </c>
      <c r="N10" s="745">
        <v>14</v>
      </c>
      <c r="O10" s="745">
        <v>15</v>
      </c>
      <c r="P10" s="745">
        <v>16</v>
      </c>
      <c r="Q10" s="745">
        <v>17</v>
      </c>
      <c r="R10" s="745">
        <v>18</v>
      </c>
      <c r="S10" s="745">
        <v>19</v>
      </c>
      <c r="T10" s="745">
        <v>20</v>
      </c>
      <c r="U10" s="745">
        <v>21</v>
      </c>
      <c r="V10" s="754"/>
      <c r="W10" s="754"/>
      <c r="X10" s="754"/>
      <c r="Y10" s="754"/>
      <c r="Z10" s="754"/>
      <c r="AA10" s="754"/>
      <c r="AB10" s="754"/>
      <c r="AC10" s="754"/>
      <c r="AD10" s="754"/>
      <c r="AE10" s="754"/>
      <c r="AF10" s="754"/>
      <c r="AG10" s="754"/>
      <c r="AH10" s="754"/>
      <c r="AI10" s="754"/>
      <c r="AJ10" s="754"/>
      <c r="AK10" s="754"/>
    </row>
    <row r="11" spans="1:37" x14ac:dyDescent="0.2">
      <c r="A11" s="126">
        <v>1</v>
      </c>
      <c r="B11" s="783" t="str">
        <f>'9'!B9</f>
        <v>Manggar</v>
      </c>
      <c r="C11" s="783" t="str">
        <f>'9'!C9</f>
        <v>Manggar</v>
      </c>
      <c r="D11" s="777">
        <f>'41'!D11</f>
        <v>9</v>
      </c>
      <c r="E11" s="163">
        <f>'80'!D12</f>
        <v>13126</v>
      </c>
      <c r="F11" s="163">
        <v>9</v>
      </c>
      <c r="G11" s="940">
        <f>IFERROR(F11/D11*100,0)</f>
        <v>100</v>
      </c>
      <c r="H11" s="163">
        <v>10680</v>
      </c>
      <c r="I11" s="940">
        <f>IFERROR(H11/E11*100,0)</f>
        <v>81.365229315861654</v>
      </c>
      <c r="J11" s="163">
        <v>10680</v>
      </c>
      <c r="K11" s="940">
        <f>IFERROR(J11/E11*100,0)</f>
        <v>81.365229315861654</v>
      </c>
      <c r="L11" s="163">
        <v>3377</v>
      </c>
      <c r="M11" s="940">
        <f>IFERROR(L11/E11*100,0)</f>
        <v>25.727563614200822</v>
      </c>
      <c r="N11" s="163">
        <v>374</v>
      </c>
      <c r="O11" s="940">
        <f>IFERROR(N11/E11*100,0)</f>
        <v>2.8493067194880388</v>
      </c>
      <c r="P11" s="163">
        <v>0</v>
      </c>
      <c r="Q11" s="940">
        <f>IFERROR(P11/D11*100,0)</f>
        <v>0</v>
      </c>
      <c r="R11" s="163">
        <v>7882</v>
      </c>
      <c r="S11" s="940">
        <f>IFERROR(R11/E11*100,0)</f>
        <v>60.048758189852201</v>
      </c>
      <c r="T11" s="163">
        <f>MIN(H11,J11,L11,N11,R11)</f>
        <v>374</v>
      </c>
      <c r="U11" s="940">
        <f>IFERROR(T11/E11*100,0)</f>
        <v>2.8493067194880388</v>
      </c>
    </row>
    <row r="12" spans="1:37" x14ac:dyDescent="0.2">
      <c r="A12" s="65">
        <v>2</v>
      </c>
      <c r="B12" s="93" t="str">
        <f>'9'!B10</f>
        <v>Damar</v>
      </c>
      <c r="C12" s="93" t="str">
        <f>'9'!C10</f>
        <v>Mengkubang</v>
      </c>
      <c r="D12" s="777">
        <f>'41'!D12</f>
        <v>5</v>
      </c>
      <c r="E12" s="165">
        <f>'80'!D13</f>
        <v>4268</v>
      </c>
      <c r="F12" s="165">
        <v>5</v>
      </c>
      <c r="G12" s="779">
        <f t="shared" ref="G12:G19" si="0">IFERROR(F12/D12*100,0)</f>
        <v>100</v>
      </c>
      <c r="H12" s="165">
        <v>4268</v>
      </c>
      <c r="I12" s="779">
        <f t="shared" ref="I12:I19" si="1">IFERROR(H12/E12*100,0)</f>
        <v>100</v>
      </c>
      <c r="J12" s="165">
        <v>3583</v>
      </c>
      <c r="K12" s="779">
        <f t="shared" ref="K12:K19" si="2">IFERROR(J12/E12*100,0)</f>
        <v>83.950328022492968</v>
      </c>
      <c r="L12" s="165">
        <v>2813</v>
      </c>
      <c r="M12" s="779">
        <f t="shared" ref="M12:M19" si="3">IFERROR(L12/E12*100,0)</f>
        <v>65.909090909090907</v>
      </c>
      <c r="N12" s="165">
        <v>1176</v>
      </c>
      <c r="O12" s="779">
        <f t="shared" ref="O12:O19" si="4">IFERROR(N12/E12*100,0)</f>
        <v>27.553889409559513</v>
      </c>
      <c r="P12" s="165">
        <v>0</v>
      </c>
      <c r="Q12" s="779">
        <f t="shared" ref="Q12:Q19" si="5">IFERROR(P12/D12*100,0)</f>
        <v>0</v>
      </c>
      <c r="R12" s="165">
        <v>2966</v>
      </c>
      <c r="S12" s="779">
        <f t="shared" ref="S12:S19" si="6">IFERROR(R12/E12*100,0)</f>
        <v>69.493908153701966</v>
      </c>
      <c r="T12" s="165">
        <f t="shared" ref="T12:T17" si="7">MIN(H12,J12,L12,N12,R12)</f>
        <v>1176</v>
      </c>
      <c r="U12" s="779">
        <f t="shared" ref="U12:U19" si="8">IFERROR(T12/E12*100,0)</f>
        <v>27.553889409559513</v>
      </c>
    </row>
    <row r="13" spans="1:37" x14ac:dyDescent="0.2">
      <c r="A13" s="65">
        <v>3</v>
      </c>
      <c r="B13" s="93" t="str">
        <f>'9'!B11</f>
        <v>Kelapa Kampit</v>
      </c>
      <c r="C13" s="93" t="str">
        <f>'9'!C11</f>
        <v>Kelapa Kampit</v>
      </c>
      <c r="D13" s="777">
        <f>'41'!D13</f>
        <v>6</v>
      </c>
      <c r="E13" s="165">
        <f>'80'!D14</f>
        <v>6087</v>
      </c>
      <c r="F13" s="165">
        <v>6</v>
      </c>
      <c r="G13" s="779">
        <f t="shared" si="0"/>
        <v>100</v>
      </c>
      <c r="H13" s="165">
        <v>5209</v>
      </c>
      <c r="I13" s="779">
        <f t="shared" si="1"/>
        <v>85.575817315590612</v>
      </c>
      <c r="J13" s="165">
        <v>5103</v>
      </c>
      <c r="K13" s="779">
        <f t="shared" si="2"/>
        <v>83.834401182848694</v>
      </c>
      <c r="L13" s="165">
        <v>732</v>
      </c>
      <c r="M13" s="779">
        <f t="shared" si="3"/>
        <v>12.025628388368654</v>
      </c>
      <c r="N13" s="165">
        <v>685</v>
      </c>
      <c r="O13" s="779">
        <f t="shared" si="4"/>
        <v>11.253491046492526</v>
      </c>
      <c r="P13" s="165">
        <v>0</v>
      </c>
      <c r="Q13" s="779">
        <f t="shared" si="5"/>
        <v>0</v>
      </c>
      <c r="R13" s="165">
        <v>3526</v>
      </c>
      <c r="S13" s="779">
        <f t="shared" si="6"/>
        <v>57.926729094792186</v>
      </c>
      <c r="T13" s="165">
        <f t="shared" si="7"/>
        <v>685</v>
      </c>
      <c r="U13" s="779">
        <f t="shared" si="8"/>
        <v>11.253491046492526</v>
      </c>
    </row>
    <row r="14" spans="1:37" x14ac:dyDescent="0.2">
      <c r="A14" s="65">
        <v>4</v>
      </c>
      <c r="B14" s="93" t="str">
        <f>'9'!B12</f>
        <v>Gantung</v>
      </c>
      <c r="C14" s="93" t="str">
        <f>'9'!C12</f>
        <v>Gantung</v>
      </c>
      <c r="D14" s="777">
        <f>'41'!D14</f>
        <v>7</v>
      </c>
      <c r="E14" s="165">
        <f>'80'!D15</f>
        <v>9531</v>
      </c>
      <c r="F14" s="165">
        <v>7</v>
      </c>
      <c r="G14" s="779">
        <f t="shared" si="0"/>
        <v>100</v>
      </c>
      <c r="H14" s="165">
        <v>8832</v>
      </c>
      <c r="I14" s="779">
        <f t="shared" si="1"/>
        <v>92.66603714195783</v>
      </c>
      <c r="J14" s="165">
        <v>8530</v>
      </c>
      <c r="K14" s="779">
        <f t="shared" si="2"/>
        <v>89.497429440772208</v>
      </c>
      <c r="L14" s="165">
        <v>3577</v>
      </c>
      <c r="M14" s="779">
        <f t="shared" si="3"/>
        <v>37.530164725632147</v>
      </c>
      <c r="N14" s="165">
        <v>2827</v>
      </c>
      <c r="O14" s="779">
        <f t="shared" si="4"/>
        <v>29.661105865071868</v>
      </c>
      <c r="P14" s="165">
        <v>0</v>
      </c>
      <c r="Q14" s="779">
        <f t="shared" si="5"/>
        <v>0</v>
      </c>
      <c r="R14" s="165">
        <v>5820</v>
      </c>
      <c r="S14" s="779">
        <f t="shared" si="6"/>
        <v>61.063896757947745</v>
      </c>
      <c r="T14" s="165">
        <f t="shared" si="7"/>
        <v>2827</v>
      </c>
      <c r="U14" s="779">
        <f t="shared" si="8"/>
        <v>29.661105865071868</v>
      </c>
    </row>
    <row r="15" spans="1:37" x14ac:dyDescent="0.2">
      <c r="A15" s="65">
        <v>5</v>
      </c>
      <c r="B15" s="93" t="str">
        <f>'9'!B13</f>
        <v>Simpang Renggiang</v>
      </c>
      <c r="C15" s="93" t="str">
        <f>'9'!C13</f>
        <v>Renggiang</v>
      </c>
      <c r="D15" s="777">
        <f>'41'!D15</f>
        <v>4</v>
      </c>
      <c r="E15" s="165">
        <f>'80'!D16</f>
        <v>2638</v>
      </c>
      <c r="F15" s="165">
        <v>4</v>
      </c>
      <c r="G15" s="779">
        <f t="shared" si="0"/>
        <v>100</v>
      </c>
      <c r="H15" s="165">
        <v>2224</v>
      </c>
      <c r="I15" s="779">
        <f t="shared" si="1"/>
        <v>84.306292645943898</v>
      </c>
      <c r="J15" s="165">
        <v>2077</v>
      </c>
      <c r="K15" s="779">
        <f t="shared" si="2"/>
        <v>78.733889310083399</v>
      </c>
      <c r="L15" s="165">
        <v>1516</v>
      </c>
      <c r="M15" s="779">
        <f t="shared" si="3"/>
        <v>57.467778620166797</v>
      </c>
      <c r="N15" s="165">
        <v>899</v>
      </c>
      <c r="O15" s="779">
        <f t="shared" si="4"/>
        <v>34.078847611827143</v>
      </c>
      <c r="P15" s="165">
        <v>0</v>
      </c>
      <c r="Q15" s="779">
        <f t="shared" si="5"/>
        <v>0</v>
      </c>
      <c r="R15" s="165">
        <v>1559</v>
      </c>
      <c r="S15" s="779">
        <f t="shared" si="6"/>
        <v>59.097801364670197</v>
      </c>
      <c r="T15" s="165">
        <f t="shared" si="7"/>
        <v>899</v>
      </c>
      <c r="U15" s="779">
        <f t="shared" si="8"/>
        <v>34.078847611827143</v>
      </c>
    </row>
    <row r="16" spans="1:37" x14ac:dyDescent="0.2">
      <c r="A16" s="65">
        <v>6</v>
      </c>
      <c r="B16" s="93" t="str">
        <f>'9'!B14</f>
        <v>Simpang Pesak</v>
      </c>
      <c r="C16" s="93" t="str">
        <f>'9'!C14</f>
        <v>Simpang Pesak</v>
      </c>
      <c r="D16" s="777">
        <f>'41'!D16</f>
        <v>4</v>
      </c>
      <c r="E16" s="165">
        <f>'80'!D17</f>
        <v>2672</v>
      </c>
      <c r="F16" s="165">
        <v>4</v>
      </c>
      <c r="G16" s="779">
        <f t="shared" si="0"/>
        <v>100</v>
      </c>
      <c r="H16" s="165">
        <v>1870</v>
      </c>
      <c r="I16" s="779">
        <f t="shared" si="1"/>
        <v>69.985029940119759</v>
      </c>
      <c r="J16" s="165">
        <v>2672</v>
      </c>
      <c r="K16" s="779">
        <f t="shared" si="2"/>
        <v>100</v>
      </c>
      <c r="L16" s="165">
        <v>78</v>
      </c>
      <c r="M16" s="779">
        <f t="shared" si="3"/>
        <v>2.9191616766467066</v>
      </c>
      <c r="N16" s="165">
        <v>89</v>
      </c>
      <c r="O16" s="779">
        <f t="shared" si="4"/>
        <v>3.3308383233532934</v>
      </c>
      <c r="P16" s="165">
        <v>0</v>
      </c>
      <c r="Q16" s="779">
        <f t="shared" si="5"/>
        <v>0</v>
      </c>
      <c r="R16" s="165">
        <v>2137</v>
      </c>
      <c r="S16" s="779">
        <f t="shared" si="6"/>
        <v>79.977544910179645</v>
      </c>
      <c r="T16" s="165">
        <f t="shared" si="7"/>
        <v>78</v>
      </c>
      <c r="U16" s="779">
        <f t="shared" si="8"/>
        <v>2.9191616766467066</v>
      </c>
    </row>
    <row r="17" spans="1:21" x14ac:dyDescent="0.2">
      <c r="A17" s="65">
        <v>7</v>
      </c>
      <c r="B17" s="93" t="str">
        <f>'9'!B15</f>
        <v>Dendang</v>
      </c>
      <c r="C17" s="93" t="str">
        <f>'9'!C15</f>
        <v>Dendang</v>
      </c>
      <c r="D17" s="777">
        <f>'41'!D17</f>
        <v>4</v>
      </c>
      <c r="E17" s="165">
        <f>'80'!D18</f>
        <v>3429</v>
      </c>
      <c r="F17" s="165">
        <v>4</v>
      </c>
      <c r="G17" s="779">
        <f t="shared" si="0"/>
        <v>100</v>
      </c>
      <c r="H17" s="165">
        <v>0</v>
      </c>
      <c r="I17" s="779">
        <f t="shared" si="1"/>
        <v>0</v>
      </c>
      <c r="J17" s="165">
        <v>3429</v>
      </c>
      <c r="K17" s="779">
        <f t="shared" si="2"/>
        <v>100</v>
      </c>
      <c r="L17" s="165">
        <v>0</v>
      </c>
      <c r="M17" s="779">
        <f t="shared" si="3"/>
        <v>0</v>
      </c>
      <c r="N17" s="165">
        <v>0</v>
      </c>
      <c r="O17" s="779">
        <f t="shared" si="4"/>
        <v>0</v>
      </c>
      <c r="P17" s="165">
        <v>0</v>
      </c>
      <c r="Q17" s="779">
        <f t="shared" si="5"/>
        <v>0</v>
      </c>
      <c r="R17" s="165">
        <v>1596</v>
      </c>
      <c r="S17" s="779">
        <f t="shared" si="6"/>
        <v>46.54418197725284</v>
      </c>
      <c r="T17" s="165">
        <f t="shared" si="7"/>
        <v>0</v>
      </c>
      <c r="U17" s="779">
        <f t="shared" si="8"/>
        <v>0</v>
      </c>
    </row>
    <row r="18" spans="1:21" x14ac:dyDescent="0.2">
      <c r="A18" s="66"/>
      <c r="B18" s="66"/>
      <c r="C18" s="66"/>
      <c r="D18" s="66"/>
      <c r="E18" s="170"/>
      <c r="F18" s="170"/>
      <c r="G18" s="941"/>
      <c r="H18" s="170"/>
      <c r="I18" s="941"/>
      <c r="J18" s="170"/>
      <c r="K18" s="941"/>
      <c r="L18" s="170"/>
      <c r="M18" s="941"/>
      <c r="N18" s="170"/>
      <c r="O18" s="941"/>
      <c r="P18" s="170"/>
      <c r="Q18" s="941"/>
      <c r="R18" s="170"/>
      <c r="S18" s="941"/>
      <c r="T18" s="170"/>
      <c r="U18" s="941"/>
    </row>
    <row r="19" spans="1:21" ht="15.75" thickBot="1" x14ac:dyDescent="0.25">
      <c r="A19" s="960" t="s">
        <v>476</v>
      </c>
      <c r="B19" s="960"/>
      <c r="C19" s="960"/>
      <c r="D19" s="960">
        <f>SUM(D11:D17)</f>
        <v>39</v>
      </c>
      <c r="E19" s="961">
        <f>SUM(E11:E17)</f>
        <v>41751</v>
      </c>
      <c r="F19" s="961">
        <f>SUM(F11:F17)</f>
        <v>39</v>
      </c>
      <c r="G19" s="962">
        <f t="shared" si="0"/>
        <v>100</v>
      </c>
      <c r="H19" s="961">
        <f>SUM(H11:H17)</f>
        <v>33083</v>
      </c>
      <c r="I19" s="962">
        <f t="shared" si="1"/>
        <v>79.238820627050856</v>
      </c>
      <c r="J19" s="961">
        <f>SUM(J11:J17)</f>
        <v>36074</v>
      </c>
      <c r="K19" s="962">
        <f t="shared" si="2"/>
        <v>86.40272089291274</v>
      </c>
      <c r="L19" s="961">
        <f>SUM(L11:L17)</f>
        <v>12093</v>
      </c>
      <c r="M19" s="962">
        <f t="shared" si="3"/>
        <v>28.964575698785655</v>
      </c>
      <c r="N19" s="961">
        <f>SUM(N11:N17)</f>
        <v>6050</v>
      </c>
      <c r="O19" s="962">
        <f t="shared" si="4"/>
        <v>14.490670882134559</v>
      </c>
      <c r="P19" s="961">
        <f>SUM(P11:P17)</f>
        <v>0</v>
      </c>
      <c r="Q19" s="962">
        <f t="shared" si="5"/>
        <v>0</v>
      </c>
      <c r="R19" s="961">
        <f>SUM(R11:R17)</f>
        <v>25486</v>
      </c>
      <c r="S19" s="962">
        <f t="shared" si="6"/>
        <v>61.042849273071312</v>
      </c>
      <c r="T19" s="961">
        <f>SUM(T11:T17)</f>
        <v>6039</v>
      </c>
      <c r="U19" s="962">
        <f t="shared" si="8"/>
        <v>14.464324207803406</v>
      </c>
    </row>
    <row r="20" spans="1:21" x14ac:dyDescent="0.2">
      <c r="F20" s="402"/>
      <c r="G20" s="402"/>
      <c r="H20" s="402"/>
      <c r="I20" s="402"/>
      <c r="J20" s="402"/>
      <c r="K20" s="402"/>
    </row>
    <row r="22" spans="1:21" x14ac:dyDescent="0.2">
      <c r="A22" s="544" t="s">
        <v>901</v>
      </c>
      <c r="B22" s="544"/>
      <c r="C22" s="544"/>
    </row>
    <row r="23" spans="1:21" x14ac:dyDescent="0.2">
      <c r="A23" s="544" t="s">
        <v>980</v>
      </c>
      <c r="B23" s="544"/>
      <c r="C23" s="544"/>
    </row>
  </sheetData>
  <mergeCells count="16">
    <mergeCell ref="J8:K8"/>
    <mergeCell ref="L8:M8"/>
    <mergeCell ref="N8:O8"/>
    <mergeCell ref="P8:Q8"/>
    <mergeCell ref="A3:U3"/>
    <mergeCell ref="A6:U6"/>
    <mergeCell ref="A7:A9"/>
    <mergeCell ref="B7:B9"/>
    <mergeCell ref="C7:C9"/>
    <mergeCell ref="D7:D9"/>
    <mergeCell ref="E7:E9"/>
    <mergeCell ref="F7:U7"/>
    <mergeCell ref="R8:S8"/>
    <mergeCell ref="T8:U8"/>
    <mergeCell ref="F8:G8"/>
    <mergeCell ref="H8:I8"/>
  </mergeCells>
  <printOptions horizontalCentered="1"/>
  <pageMargins left="0.47244094488188981" right="0.47244094488188981" top="0.74803149606299213" bottom="0.74803149606299213" header="0.31496062992125984" footer="0.31496062992125984"/>
  <pageSetup paperSize="9" scale="42" orientation="landscape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0">
    <tabColor rgb="FF92D050"/>
    <pageSetUpPr fitToPage="1"/>
  </sheetPr>
  <dimension ref="A1:T22"/>
  <sheetViews>
    <sheetView zoomScaleNormal="100" workbookViewId="0">
      <selection activeCell="R12" sqref="R12:R20"/>
    </sheetView>
  </sheetViews>
  <sheetFormatPr defaultColWidth="9.7109375" defaultRowHeight="15" x14ac:dyDescent="0.25"/>
  <cols>
    <col min="1" max="1" width="6.42578125" style="63" customWidth="1"/>
    <col min="2" max="3" width="21.7109375" style="63" customWidth="1"/>
    <col min="4" max="4" width="13.5703125" style="63" customWidth="1"/>
    <col min="5" max="5" width="12.28515625" style="63" customWidth="1"/>
    <col min="6" max="6" width="15.140625" style="63" customWidth="1"/>
    <col min="7" max="18" width="9.7109375" style="63" customWidth="1"/>
    <col min="19" max="247" width="19" style="63" customWidth="1"/>
    <col min="248" max="248" width="4" style="63" customWidth="1"/>
    <col min="249" max="250" width="21.7109375" style="63" customWidth="1"/>
    <col min="251" max="256" width="9.7109375" style="63"/>
    <col min="257" max="257" width="6.42578125" style="63" customWidth="1"/>
    <col min="258" max="259" width="21.7109375" style="63" customWidth="1"/>
    <col min="260" max="260" width="13.5703125" style="63" customWidth="1"/>
    <col min="261" max="261" width="12.28515625" style="63" customWidth="1"/>
    <col min="262" max="262" width="15.140625" style="63" customWidth="1"/>
    <col min="263" max="274" width="9.7109375" style="63"/>
    <col min="275" max="503" width="19" style="63" customWidth="1"/>
    <col min="504" max="504" width="4" style="63" customWidth="1"/>
    <col min="505" max="506" width="21.7109375" style="63" customWidth="1"/>
    <col min="507" max="512" width="9.7109375" style="63"/>
    <col min="513" max="513" width="6.42578125" style="63" customWidth="1"/>
    <col min="514" max="515" width="21.7109375" style="63" customWidth="1"/>
    <col min="516" max="516" width="13.5703125" style="63" customWidth="1"/>
    <col min="517" max="517" width="12.28515625" style="63" customWidth="1"/>
    <col min="518" max="518" width="15.140625" style="63" customWidth="1"/>
    <col min="519" max="530" width="9.7109375" style="63"/>
    <col min="531" max="759" width="19" style="63" customWidth="1"/>
    <col min="760" max="760" width="4" style="63" customWidth="1"/>
    <col min="761" max="762" width="21.7109375" style="63" customWidth="1"/>
    <col min="763" max="768" width="9.7109375" style="63"/>
    <col min="769" max="769" width="6.42578125" style="63" customWidth="1"/>
    <col min="770" max="771" width="21.7109375" style="63" customWidth="1"/>
    <col min="772" max="772" width="13.5703125" style="63" customWidth="1"/>
    <col min="773" max="773" width="12.28515625" style="63" customWidth="1"/>
    <col min="774" max="774" width="15.140625" style="63" customWidth="1"/>
    <col min="775" max="786" width="9.7109375" style="63"/>
    <col min="787" max="1015" width="19" style="63" customWidth="1"/>
    <col min="1016" max="1016" width="4" style="63" customWidth="1"/>
    <col min="1017" max="1018" width="21.7109375" style="63" customWidth="1"/>
    <col min="1019" max="1024" width="9.7109375" style="63"/>
    <col min="1025" max="1025" width="6.42578125" style="63" customWidth="1"/>
    <col min="1026" max="1027" width="21.7109375" style="63" customWidth="1"/>
    <col min="1028" max="1028" width="13.5703125" style="63" customWidth="1"/>
    <col min="1029" max="1029" width="12.28515625" style="63" customWidth="1"/>
    <col min="1030" max="1030" width="15.140625" style="63" customWidth="1"/>
    <col min="1031" max="1042" width="9.7109375" style="63"/>
    <col min="1043" max="1271" width="19" style="63" customWidth="1"/>
    <col min="1272" max="1272" width="4" style="63" customWidth="1"/>
    <col min="1273" max="1274" width="21.7109375" style="63" customWidth="1"/>
    <col min="1275" max="1280" width="9.7109375" style="63"/>
    <col min="1281" max="1281" width="6.42578125" style="63" customWidth="1"/>
    <col min="1282" max="1283" width="21.7109375" style="63" customWidth="1"/>
    <col min="1284" max="1284" width="13.5703125" style="63" customWidth="1"/>
    <col min="1285" max="1285" width="12.28515625" style="63" customWidth="1"/>
    <col min="1286" max="1286" width="15.140625" style="63" customWidth="1"/>
    <col min="1287" max="1298" width="9.7109375" style="63"/>
    <col min="1299" max="1527" width="19" style="63" customWidth="1"/>
    <col min="1528" max="1528" width="4" style="63" customWidth="1"/>
    <col min="1529" max="1530" width="21.7109375" style="63" customWidth="1"/>
    <col min="1531" max="1536" width="9.7109375" style="63"/>
    <col min="1537" max="1537" width="6.42578125" style="63" customWidth="1"/>
    <col min="1538" max="1539" width="21.7109375" style="63" customWidth="1"/>
    <col min="1540" max="1540" width="13.5703125" style="63" customWidth="1"/>
    <col min="1541" max="1541" width="12.28515625" style="63" customWidth="1"/>
    <col min="1542" max="1542" width="15.140625" style="63" customWidth="1"/>
    <col min="1543" max="1554" width="9.7109375" style="63"/>
    <col min="1555" max="1783" width="19" style="63" customWidth="1"/>
    <col min="1784" max="1784" width="4" style="63" customWidth="1"/>
    <col min="1785" max="1786" width="21.7109375" style="63" customWidth="1"/>
    <col min="1787" max="1792" width="9.7109375" style="63"/>
    <col min="1793" max="1793" width="6.42578125" style="63" customWidth="1"/>
    <col min="1794" max="1795" width="21.7109375" style="63" customWidth="1"/>
    <col min="1796" max="1796" width="13.5703125" style="63" customWidth="1"/>
    <col min="1797" max="1797" width="12.28515625" style="63" customWidth="1"/>
    <col min="1798" max="1798" width="15.140625" style="63" customWidth="1"/>
    <col min="1799" max="1810" width="9.7109375" style="63"/>
    <col min="1811" max="2039" width="19" style="63" customWidth="1"/>
    <col min="2040" max="2040" width="4" style="63" customWidth="1"/>
    <col min="2041" max="2042" width="21.7109375" style="63" customWidth="1"/>
    <col min="2043" max="2048" width="9.7109375" style="63"/>
    <col min="2049" max="2049" width="6.42578125" style="63" customWidth="1"/>
    <col min="2050" max="2051" width="21.7109375" style="63" customWidth="1"/>
    <col min="2052" max="2052" width="13.5703125" style="63" customWidth="1"/>
    <col min="2053" max="2053" width="12.28515625" style="63" customWidth="1"/>
    <col min="2054" max="2054" width="15.140625" style="63" customWidth="1"/>
    <col min="2055" max="2066" width="9.7109375" style="63"/>
    <col min="2067" max="2295" width="19" style="63" customWidth="1"/>
    <col min="2296" max="2296" width="4" style="63" customWidth="1"/>
    <col min="2297" max="2298" width="21.7109375" style="63" customWidth="1"/>
    <col min="2299" max="2304" width="9.7109375" style="63"/>
    <col min="2305" max="2305" width="6.42578125" style="63" customWidth="1"/>
    <col min="2306" max="2307" width="21.7109375" style="63" customWidth="1"/>
    <col min="2308" max="2308" width="13.5703125" style="63" customWidth="1"/>
    <col min="2309" max="2309" width="12.28515625" style="63" customWidth="1"/>
    <col min="2310" max="2310" width="15.140625" style="63" customWidth="1"/>
    <col min="2311" max="2322" width="9.7109375" style="63"/>
    <col min="2323" max="2551" width="19" style="63" customWidth="1"/>
    <col min="2552" max="2552" width="4" style="63" customWidth="1"/>
    <col min="2553" max="2554" width="21.7109375" style="63" customWidth="1"/>
    <col min="2555" max="2560" width="9.7109375" style="63"/>
    <col min="2561" max="2561" width="6.42578125" style="63" customWidth="1"/>
    <col min="2562" max="2563" width="21.7109375" style="63" customWidth="1"/>
    <col min="2564" max="2564" width="13.5703125" style="63" customWidth="1"/>
    <col min="2565" max="2565" width="12.28515625" style="63" customWidth="1"/>
    <col min="2566" max="2566" width="15.140625" style="63" customWidth="1"/>
    <col min="2567" max="2578" width="9.7109375" style="63"/>
    <col min="2579" max="2807" width="19" style="63" customWidth="1"/>
    <col min="2808" max="2808" width="4" style="63" customWidth="1"/>
    <col min="2809" max="2810" width="21.7109375" style="63" customWidth="1"/>
    <col min="2811" max="2816" width="9.7109375" style="63"/>
    <col min="2817" max="2817" width="6.42578125" style="63" customWidth="1"/>
    <col min="2818" max="2819" width="21.7109375" style="63" customWidth="1"/>
    <col min="2820" max="2820" width="13.5703125" style="63" customWidth="1"/>
    <col min="2821" max="2821" width="12.28515625" style="63" customWidth="1"/>
    <col min="2822" max="2822" width="15.140625" style="63" customWidth="1"/>
    <col min="2823" max="2834" width="9.7109375" style="63"/>
    <col min="2835" max="3063" width="19" style="63" customWidth="1"/>
    <col min="3064" max="3064" width="4" style="63" customWidth="1"/>
    <col min="3065" max="3066" width="21.7109375" style="63" customWidth="1"/>
    <col min="3067" max="3072" width="9.7109375" style="63"/>
    <col min="3073" max="3073" width="6.42578125" style="63" customWidth="1"/>
    <col min="3074" max="3075" width="21.7109375" style="63" customWidth="1"/>
    <col min="3076" max="3076" width="13.5703125" style="63" customWidth="1"/>
    <col min="3077" max="3077" width="12.28515625" style="63" customWidth="1"/>
    <col min="3078" max="3078" width="15.140625" style="63" customWidth="1"/>
    <col min="3079" max="3090" width="9.7109375" style="63"/>
    <col min="3091" max="3319" width="19" style="63" customWidth="1"/>
    <col min="3320" max="3320" width="4" style="63" customWidth="1"/>
    <col min="3321" max="3322" width="21.7109375" style="63" customWidth="1"/>
    <col min="3323" max="3328" width="9.7109375" style="63"/>
    <col min="3329" max="3329" width="6.42578125" style="63" customWidth="1"/>
    <col min="3330" max="3331" width="21.7109375" style="63" customWidth="1"/>
    <col min="3332" max="3332" width="13.5703125" style="63" customWidth="1"/>
    <col min="3333" max="3333" width="12.28515625" style="63" customWidth="1"/>
    <col min="3334" max="3334" width="15.140625" style="63" customWidth="1"/>
    <col min="3335" max="3346" width="9.7109375" style="63"/>
    <col min="3347" max="3575" width="19" style="63" customWidth="1"/>
    <col min="3576" max="3576" width="4" style="63" customWidth="1"/>
    <col min="3577" max="3578" width="21.7109375" style="63" customWidth="1"/>
    <col min="3579" max="3584" width="9.7109375" style="63"/>
    <col min="3585" max="3585" width="6.42578125" style="63" customWidth="1"/>
    <col min="3586" max="3587" width="21.7109375" style="63" customWidth="1"/>
    <col min="3588" max="3588" width="13.5703125" style="63" customWidth="1"/>
    <col min="3589" max="3589" width="12.28515625" style="63" customWidth="1"/>
    <col min="3590" max="3590" width="15.140625" style="63" customWidth="1"/>
    <col min="3591" max="3602" width="9.7109375" style="63"/>
    <col min="3603" max="3831" width="19" style="63" customWidth="1"/>
    <col min="3832" max="3832" width="4" style="63" customWidth="1"/>
    <col min="3833" max="3834" width="21.7109375" style="63" customWidth="1"/>
    <col min="3835" max="3840" width="9.7109375" style="63"/>
    <col min="3841" max="3841" width="6.42578125" style="63" customWidth="1"/>
    <col min="3842" max="3843" width="21.7109375" style="63" customWidth="1"/>
    <col min="3844" max="3844" width="13.5703125" style="63" customWidth="1"/>
    <col min="3845" max="3845" width="12.28515625" style="63" customWidth="1"/>
    <col min="3846" max="3846" width="15.140625" style="63" customWidth="1"/>
    <col min="3847" max="3858" width="9.7109375" style="63"/>
    <col min="3859" max="4087" width="19" style="63" customWidth="1"/>
    <col min="4088" max="4088" width="4" style="63" customWidth="1"/>
    <col min="4089" max="4090" width="21.7109375" style="63" customWidth="1"/>
    <col min="4091" max="4096" width="9.7109375" style="63"/>
    <col min="4097" max="4097" width="6.42578125" style="63" customWidth="1"/>
    <col min="4098" max="4099" width="21.7109375" style="63" customWidth="1"/>
    <col min="4100" max="4100" width="13.5703125" style="63" customWidth="1"/>
    <col min="4101" max="4101" width="12.28515625" style="63" customWidth="1"/>
    <col min="4102" max="4102" width="15.140625" style="63" customWidth="1"/>
    <col min="4103" max="4114" width="9.7109375" style="63"/>
    <col min="4115" max="4343" width="19" style="63" customWidth="1"/>
    <col min="4344" max="4344" width="4" style="63" customWidth="1"/>
    <col min="4345" max="4346" width="21.7109375" style="63" customWidth="1"/>
    <col min="4347" max="4352" width="9.7109375" style="63"/>
    <col min="4353" max="4353" width="6.42578125" style="63" customWidth="1"/>
    <col min="4354" max="4355" width="21.7109375" style="63" customWidth="1"/>
    <col min="4356" max="4356" width="13.5703125" style="63" customWidth="1"/>
    <col min="4357" max="4357" width="12.28515625" style="63" customWidth="1"/>
    <col min="4358" max="4358" width="15.140625" style="63" customWidth="1"/>
    <col min="4359" max="4370" width="9.7109375" style="63"/>
    <col min="4371" max="4599" width="19" style="63" customWidth="1"/>
    <col min="4600" max="4600" width="4" style="63" customWidth="1"/>
    <col min="4601" max="4602" width="21.7109375" style="63" customWidth="1"/>
    <col min="4603" max="4608" width="9.7109375" style="63"/>
    <col min="4609" max="4609" width="6.42578125" style="63" customWidth="1"/>
    <col min="4610" max="4611" width="21.7109375" style="63" customWidth="1"/>
    <col min="4612" max="4612" width="13.5703125" style="63" customWidth="1"/>
    <col min="4613" max="4613" width="12.28515625" style="63" customWidth="1"/>
    <col min="4614" max="4614" width="15.140625" style="63" customWidth="1"/>
    <col min="4615" max="4626" width="9.7109375" style="63"/>
    <col min="4627" max="4855" width="19" style="63" customWidth="1"/>
    <col min="4856" max="4856" width="4" style="63" customWidth="1"/>
    <col min="4857" max="4858" width="21.7109375" style="63" customWidth="1"/>
    <col min="4859" max="4864" width="9.7109375" style="63"/>
    <col min="4865" max="4865" width="6.42578125" style="63" customWidth="1"/>
    <col min="4866" max="4867" width="21.7109375" style="63" customWidth="1"/>
    <col min="4868" max="4868" width="13.5703125" style="63" customWidth="1"/>
    <col min="4869" max="4869" width="12.28515625" style="63" customWidth="1"/>
    <col min="4870" max="4870" width="15.140625" style="63" customWidth="1"/>
    <col min="4871" max="4882" width="9.7109375" style="63"/>
    <col min="4883" max="5111" width="19" style="63" customWidth="1"/>
    <col min="5112" max="5112" width="4" style="63" customWidth="1"/>
    <col min="5113" max="5114" width="21.7109375" style="63" customWidth="1"/>
    <col min="5115" max="5120" width="9.7109375" style="63"/>
    <col min="5121" max="5121" width="6.42578125" style="63" customWidth="1"/>
    <col min="5122" max="5123" width="21.7109375" style="63" customWidth="1"/>
    <col min="5124" max="5124" width="13.5703125" style="63" customWidth="1"/>
    <col min="5125" max="5125" width="12.28515625" style="63" customWidth="1"/>
    <col min="5126" max="5126" width="15.140625" style="63" customWidth="1"/>
    <col min="5127" max="5138" width="9.7109375" style="63"/>
    <col min="5139" max="5367" width="19" style="63" customWidth="1"/>
    <col min="5368" max="5368" width="4" style="63" customWidth="1"/>
    <col min="5369" max="5370" width="21.7109375" style="63" customWidth="1"/>
    <col min="5371" max="5376" width="9.7109375" style="63"/>
    <col min="5377" max="5377" width="6.42578125" style="63" customWidth="1"/>
    <col min="5378" max="5379" width="21.7109375" style="63" customWidth="1"/>
    <col min="5380" max="5380" width="13.5703125" style="63" customWidth="1"/>
    <col min="5381" max="5381" width="12.28515625" style="63" customWidth="1"/>
    <col min="5382" max="5382" width="15.140625" style="63" customWidth="1"/>
    <col min="5383" max="5394" width="9.7109375" style="63"/>
    <col min="5395" max="5623" width="19" style="63" customWidth="1"/>
    <col min="5624" max="5624" width="4" style="63" customWidth="1"/>
    <col min="5625" max="5626" width="21.7109375" style="63" customWidth="1"/>
    <col min="5627" max="5632" width="9.7109375" style="63"/>
    <col min="5633" max="5633" width="6.42578125" style="63" customWidth="1"/>
    <col min="5634" max="5635" width="21.7109375" style="63" customWidth="1"/>
    <col min="5636" max="5636" width="13.5703125" style="63" customWidth="1"/>
    <col min="5637" max="5637" width="12.28515625" style="63" customWidth="1"/>
    <col min="5638" max="5638" width="15.140625" style="63" customWidth="1"/>
    <col min="5639" max="5650" width="9.7109375" style="63"/>
    <col min="5651" max="5879" width="19" style="63" customWidth="1"/>
    <col min="5880" max="5880" width="4" style="63" customWidth="1"/>
    <col min="5881" max="5882" width="21.7109375" style="63" customWidth="1"/>
    <col min="5883" max="5888" width="9.7109375" style="63"/>
    <col min="5889" max="5889" width="6.42578125" style="63" customWidth="1"/>
    <col min="5890" max="5891" width="21.7109375" style="63" customWidth="1"/>
    <col min="5892" max="5892" width="13.5703125" style="63" customWidth="1"/>
    <col min="5893" max="5893" width="12.28515625" style="63" customWidth="1"/>
    <col min="5894" max="5894" width="15.140625" style="63" customWidth="1"/>
    <col min="5895" max="5906" width="9.7109375" style="63"/>
    <col min="5907" max="6135" width="19" style="63" customWidth="1"/>
    <col min="6136" max="6136" width="4" style="63" customWidth="1"/>
    <col min="6137" max="6138" width="21.7109375" style="63" customWidth="1"/>
    <col min="6139" max="6144" width="9.7109375" style="63"/>
    <col min="6145" max="6145" width="6.42578125" style="63" customWidth="1"/>
    <col min="6146" max="6147" width="21.7109375" style="63" customWidth="1"/>
    <col min="6148" max="6148" width="13.5703125" style="63" customWidth="1"/>
    <col min="6149" max="6149" width="12.28515625" style="63" customWidth="1"/>
    <col min="6150" max="6150" width="15.140625" style="63" customWidth="1"/>
    <col min="6151" max="6162" width="9.7109375" style="63"/>
    <col min="6163" max="6391" width="19" style="63" customWidth="1"/>
    <col min="6392" max="6392" width="4" style="63" customWidth="1"/>
    <col min="6393" max="6394" width="21.7109375" style="63" customWidth="1"/>
    <col min="6395" max="6400" width="9.7109375" style="63"/>
    <col min="6401" max="6401" width="6.42578125" style="63" customWidth="1"/>
    <col min="6402" max="6403" width="21.7109375" style="63" customWidth="1"/>
    <col min="6404" max="6404" width="13.5703125" style="63" customWidth="1"/>
    <col min="6405" max="6405" width="12.28515625" style="63" customWidth="1"/>
    <col min="6406" max="6406" width="15.140625" style="63" customWidth="1"/>
    <col min="6407" max="6418" width="9.7109375" style="63"/>
    <col min="6419" max="6647" width="19" style="63" customWidth="1"/>
    <col min="6648" max="6648" width="4" style="63" customWidth="1"/>
    <col min="6649" max="6650" width="21.7109375" style="63" customWidth="1"/>
    <col min="6651" max="6656" width="9.7109375" style="63"/>
    <col min="6657" max="6657" width="6.42578125" style="63" customWidth="1"/>
    <col min="6658" max="6659" width="21.7109375" style="63" customWidth="1"/>
    <col min="6660" max="6660" width="13.5703125" style="63" customWidth="1"/>
    <col min="6661" max="6661" width="12.28515625" style="63" customWidth="1"/>
    <col min="6662" max="6662" width="15.140625" style="63" customWidth="1"/>
    <col min="6663" max="6674" width="9.7109375" style="63"/>
    <col min="6675" max="6903" width="19" style="63" customWidth="1"/>
    <col min="6904" max="6904" width="4" style="63" customWidth="1"/>
    <col min="6905" max="6906" width="21.7109375" style="63" customWidth="1"/>
    <col min="6907" max="6912" width="9.7109375" style="63"/>
    <col min="6913" max="6913" width="6.42578125" style="63" customWidth="1"/>
    <col min="6914" max="6915" width="21.7109375" style="63" customWidth="1"/>
    <col min="6916" max="6916" width="13.5703125" style="63" customWidth="1"/>
    <col min="6917" max="6917" width="12.28515625" style="63" customWidth="1"/>
    <col min="6918" max="6918" width="15.140625" style="63" customWidth="1"/>
    <col min="6919" max="6930" width="9.7109375" style="63"/>
    <col min="6931" max="7159" width="19" style="63" customWidth="1"/>
    <col min="7160" max="7160" width="4" style="63" customWidth="1"/>
    <col min="7161" max="7162" width="21.7109375" style="63" customWidth="1"/>
    <col min="7163" max="7168" width="9.7109375" style="63"/>
    <col min="7169" max="7169" width="6.42578125" style="63" customWidth="1"/>
    <col min="7170" max="7171" width="21.7109375" style="63" customWidth="1"/>
    <col min="7172" max="7172" width="13.5703125" style="63" customWidth="1"/>
    <col min="7173" max="7173" width="12.28515625" style="63" customWidth="1"/>
    <col min="7174" max="7174" width="15.140625" style="63" customWidth="1"/>
    <col min="7175" max="7186" width="9.7109375" style="63"/>
    <col min="7187" max="7415" width="19" style="63" customWidth="1"/>
    <col min="7416" max="7416" width="4" style="63" customWidth="1"/>
    <col min="7417" max="7418" width="21.7109375" style="63" customWidth="1"/>
    <col min="7419" max="7424" width="9.7109375" style="63"/>
    <col min="7425" max="7425" width="6.42578125" style="63" customWidth="1"/>
    <col min="7426" max="7427" width="21.7109375" style="63" customWidth="1"/>
    <col min="7428" max="7428" width="13.5703125" style="63" customWidth="1"/>
    <col min="7429" max="7429" width="12.28515625" style="63" customWidth="1"/>
    <col min="7430" max="7430" width="15.140625" style="63" customWidth="1"/>
    <col min="7431" max="7442" width="9.7109375" style="63"/>
    <col min="7443" max="7671" width="19" style="63" customWidth="1"/>
    <col min="7672" max="7672" width="4" style="63" customWidth="1"/>
    <col min="7673" max="7674" width="21.7109375" style="63" customWidth="1"/>
    <col min="7675" max="7680" width="9.7109375" style="63"/>
    <col min="7681" max="7681" width="6.42578125" style="63" customWidth="1"/>
    <col min="7682" max="7683" width="21.7109375" style="63" customWidth="1"/>
    <col min="7684" max="7684" width="13.5703125" style="63" customWidth="1"/>
    <col min="7685" max="7685" width="12.28515625" style="63" customWidth="1"/>
    <col min="7686" max="7686" width="15.140625" style="63" customWidth="1"/>
    <col min="7687" max="7698" width="9.7109375" style="63"/>
    <col min="7699" max="7927" width="19" style="63" customWidth="1"/>
    <col min="7928" max="7928" width="4" style="63" customWidth="1"/>
    <col min="7929" max="7930" width="21.7109375" style="63" customWidth="1"/>
    <col min="7931" max="7936" width="9.7109375" style="63"/>
    <col min="7937" max="7937" width="6.42578125" style="63" customWidth="1"/>
    <col min="7938" max="7939" width="21.7109375" style="63" customWidth="1"/>
    <col min="7940" max="7940" width="13.5703125" style="63" customWidth="1"/>
    <col min="7941" max="7941" width="12.28515625" style="63" customWidth="1"/>
    <col min="7942" max="7942" width="15.140625" style="63" customWidth="1"/>
    <col min="7943" max="7954" width="9.7109375" style="63"/>
    <col min="7955" max="8183" width="19" style="63" customWidth="1"/>
    <col min="8184" max="8184" width="4" style="63" customWidth="1"/>
    <col min="8185" max="8186" width="21.7109375" style="63" customWidth="1"/>
    <col min="8187" max="8192" width="9.7109375" style="63"/>
    <col min="8193" max="8193" width="6.42578125" style="63" customWidth="1"/>
    <col min="8194" max="8195" width="21.7109375" style="63" customWidth="1"/>
    <col min="8196" max="8196" width="13.5703125" style="63" customWidth="1"/>
    <col min="8197" max="8197" width="12.28515625" style="63" customWidth="1"/>
    <col min="8198" max="8198" width="15.140625" style="63" customWidth="1"/>
    <col min="8199" max="8210" width="9.7109375" style="63"/>
    <col min="8211" max="8439" width="19" style="63" customWidth="1"/>
    <col min="8440" max="8440" width="4" style="63" customWidth="1"/>
    <col min="8441" max="8442" width="21.7109375" style="63" customWidth="1"/>
    <col min="8443" max="8448" width="9.7109375" style="63"/>
    <col min="8449" max="8449" width="6.42578125" style="63" customWidth="1"/>
    <col min="8450" max="8451" width="21.7109375" style="63" customWidth="1"/>
    <col min="8452" max="8452" width="13.5703125" style="63" customWidth="1"/>
    <col min="8453" max="8453" width="12.28515625" style="63" customWidth="1"/>
    <col min="8454" max="8454" width="15.140625" style="63" customWidth="1"/>
    <col min="8455" max="8466" width="9.7109375" style="63"/>
    <col min="8467" max="8695" width="19" style="63" customWidth="1"/>
    <col min="8696" max="8696" width="4" style="63" customWidth="1"/>
    <col min="8697" max="8698" width="21.7109375" style="63" customWidth="1"/>
    <col min="8699" max="8704" width="9.7109375" style="63"/>
    <col min="8705" max="8705" width="6.42578125" style="63" customWidth="1"/>
    <col min="8706" max="8707" width="21.7109375" style="63" customWidth="1"/>
    <col min="8708" max="8708" width="13.5703125" style="63" customWidth="1"/>
    <col min="8709" max="8709" width="12.28515625" style="63" customWidth="1"/>
    <col min="8710" max="8710" width="15.140625" style="63" customWidth="1"/>
    <col min="8711" max="8722" width="9.7109375" style="63"/>
    <col min="8723" max="8951" width="19" style="63" customWidth="1"/>
    <col min="8952" max="8952" width="4" style="63" customWidth="1"/>
    <col min="8953" max="8954" width="21.7109375" style="63" customWidth="1"/>
    <col min="8955" max="8960" width="9.7109375" style="63"/>
    <col min="8961" max="8961" width="6.42578125" style="63" customWidth="1"/>
    <col min="8962" max="8963" width="21.7109375" style="63" customWidth="1"/>
    <col min="8964" max="8964" width="13.5703125" style="63" customWidth="1"/>
    <col min="8965" max="8965" width="12.28515625" style="63" customWidth="1"/>
    <col min="8966" max="8966" width="15.140625" style="63" customWidth="1"/>
    <col min="8967" max="8978" width="9.7109375" style="63"/>
    <col min="8979" max="9207" width="19" style="63" customWidth="1"/>
    <col min="9208" max="9208" width="4" style="63" customWidth="1"/>
    <col min="9209" max="9210" width="21.7109375" style="63" customWidth="1"/>
    <col min="9211" max="9216" width="9.7109375" style="63"/>
    <col min="9217" max="9217" width="6.42578125" style="63" customWidth="1"/>
    <col min="9218" max="9219" width="21.7109375" style="63" customWidth="1"/>
    <col min="9220" max="9220" width="13.5703125" style="63" customWidth="1"/>
    <col min="9221" max="9221" width="12.28515625" style="63" customWidth="1"/>
    <col min="9222" max="9222" width="15.140625" style="63" customWidth="1"/>
    <col min="9223" max="9234" width="9.7109375" style="63"/>
    <col min="9235" max="9463" width="19" style="63" customWidth="1"/>
    <col min="9464" max="9464" width="4" style="63" customWidth="1"/>
    <col min="9465" max="9466" width="21.7109375" style="63" customWidth="1"/>
    <col min="9467" max="9472" width="9.7109375" style="63"/>
    <col min="9473" max="9473" width="6.42578125" style="63" customWidth="1"/>
    <col min="9474" max="9475" width="21.7109375" style="63" customWidth="1"/>
    <col min="9476" max="9476" width="13.5703125" style="63" customWidth="1"/>
    <col min="9477" max="9477" width="12.28515625" style="63" customWidth="1"/>
    <col min="9478" max="9478" width="15.140625" style="63" customWidth="1"/>
    <col min="9479" max="9490" width="9.7109375" style="63"/>
    <col min="9491" max="9719" width="19" style="63" customWidth="1"/>
    <col min="9720" max="9720" width="4" style="63" customWidth="1"/>
    <col min="9721" max="9722" width="21.7109375" style="63" customWidth="1"/>
    <col min="9723" max="9728" width="9.7109375" style="63"/>
    <col min="9729" max="9729" width="6.42578125" style="63" customWidth="1"/>
    <col min="9730" max="9731" width="21.7109375" style="63" customWidth="1"/>
    <col min="9732" max="9732" width="13.5703125" style="63" customWidth="1"/>
    <col min="9733" max="9733" width="12.28515625" style="63" customWidth="1"/>
    <col min="9734" max="9734" width="15.140625" style="63" customWidth="1"/>
    <col min="9735" max="9746" width="9.7109375" style="63"/>
    <col min="9747" max="9975" width="19" style="63" customWidth="1"/>
    <col min="9976" max="9976" width="4" style="63" customWidth="1"/>
    <col min="9977" max="9978" width="21.7109375" style="63" customWidth="1"/>
    <col min="9979" max="9984" width="9.7109375" style="63"/>
    <col min="9985" max="9985" width="6.42578125" style="63" customWidth="1"/>
    <col min="9986" max="9987" width="21.7109375" style="63" customWidth="1"/>
    <col min="9988" max="9988" width="13.5703125" style="63" customWidth="1"/>
    <col min="9989" max="9989" width="12.28515625" style="63" customWidth="1"/>
    <col min="9990" max="9990" width="15.140625" style="63" customWidth="1"/>
    <col min="9991" max="10002" width="9.7109375" style="63"/>
    <col min="10003" max="10231" width="19" style="63" customWidth="1"/>
    <col min="10232" max="10232" width="4" style="63" customWidth="1"/>
    <col min="10233" max="10234" width="21.7109375" style="63" customWidth="1"/>
    <col min="10235" max="10240" width="9.7109375" style="63"/>
    <col min="10241" max="10241" width="6.42578125" style="63" customWidth="1"/>
    <col min="10242" max="10243" width="21.7109375" style="63" customWidth="1"/>
    <col min="10244" max="10244" width="13.5703125" style="63" customWidth="1"/>
    <col min="10245" max="10245" width="12.28515625" style="63" customWidth="1"/>
    <col min="10246" max="10246" width="15.140625" style="63" customWidth="1"/>
    <col min="10247" max="10258" width="9.7109375" style="63"/>
    <col min="10259" max="10487" width="19" style="63" customWidth="1"/>
    <col min="10488" max="10488" width="4" style="63" customWidth="1"/>
    <col min="10489" max="10490" width="21.7109375" style="63" customWidth="1"/>
    <col min="10491" max="10496" width="9.7109375" style="63"/>
    <col min="10497" max="10497" width="6.42578125" style="63" customWidth="1"/>
    <col min="10498" max="10499" width="21.7109375" style="63" customWidth="1"/>
    <col min="10500" max="10500" width="13.5703125" style="63" customWidth="1"/>
    <col min="10501" max="10501" width="12.28515625" style="63" customWidth="1"/>
    <col min="10502" max="10502" width="15.140625" style="63" customWidth="1"/>
    <col min="10503" max="10514" width="9.7109375" style="63"/>
    <col min="10515" max="10743" width="19" style="63" customWidth="1"/>
    <col min="10744" max="10744" width="4" style="63" customWidth="1"/>
    <col min="10745" max="10746" width="21.7109375" style="63" customWidth="1"/>
    <col min="10747" max="10752" width="9.7109375" style="63"/>
    <col min="10753" max="10753" width="6.42578125" style="63" customWidth="1"/>
    <col min="10754" max="10755" width="21.7109375" style="63" customWidth="1"/>
    <col min="10756" max="10756" width="13.5703125" style="63" customWidth="1"/>
    <col min="10757" max="10757" width="12.28515625" style="63" customWidth="1"/>
    <col min="10758" max="10758" width="15.140625" style="63" customWidth="1"/>
    <col min="10759" max="10770" width="9.7109375" style="63"/>
    <col min="10771" max="10999" width="19" style="63" customWidth="1"/>
    <col min="11000" max="11000" width="4" style="63" customWidth="1"/>
    <col min="11001" max="11002" width="21.7109375" style="63" customWidth="1"/>
    <col min="11003" max="11008" width="9.7109375" style="63"/>
    <col min="11009" max="11009" width="6.42578125" style="63" customWidth="1"/>
    <col min="11010" max="11011" width="21.7109375" style="63" customWidth="1"/>
    <col min="11012" max="11012" width="13.5703125" style="63" customWidth="1"/>
    <col min="11013" max="11013" width="12.28515625" style="63" customWidth="1"/>
    <col min="11014" max="11014" width="15.140625" style="63" customWidth="1"/>
    <col min="11015" max="11026" width="9.7109375" style="63"/>
    <col min="11027" max="11255" width="19" style="63" customWidth="1"/>
    <col min="11256" max="11256" width="4" style="63" customWidth="1"/>
    <col min="11257" max="11258" width="21.7109375" style="63" customWidth="1"/>
    <col min="11259" max="11264" width="9.7109375" style="63"/>
    <col min="11265" max="11265" width="6.42578125" style="63" customWidth="1"/>
    <col min="11266" max="11267" width="21.7109375" style="63" customWidth="1"/>
    <col min="11268" max="11268" width="13.5703125" style="63" customWidth="1"/>
    <col min="11269" max="11269" width="12.28515625" style="63" customWidth="1"/>
    <col min="11270" max="11270" width="15.140625" style="63" customWidth="1"/>
    <col min="11271" max="11282" width="9.7109375" style="63"/>
    <col min="11283" max="11511" width="19" style="63" customWidth="1"/>
    <col min="11512" max="11512" width="4" style="63" customWidth="1"/>
    <col min="11513" max="11514" width="21.7109375" style="63" customWidth="1"/>
    <col min="11515" max="11520" width="9.7109375" style="63"/>
    <col min="11521" max="11521" width="6.42578125" style="63" customWidth="1"/>
    <col min="11522" max="11523" width="21.7109375" style="63" customWidth="1"/>
    <col min="11524" max="11524" width="13.5703125" style="63" customWidth="1"/>
    <col min="11525" max="11525" width="12.28515625" style="63" customWidth="1"/>
    <col min="11526" max="11526" width="15.140625" style="63" customWidth="1"/>
    <col min="11527" max="11538" width="9.7109375" style="63"/>
    <col min="11539" max="11767" width="19" style="63" customWidth="1"/>
    <col min="11768" max="11768" width="4" style="63" customWidth="1"/>
    <col min="11769" max="11770" width="21.7109375" style="63" customWidth="1"/>
    <col min="11771" max="11776" width="9.7109375" style="63"/>
    <col min="11777" max="11777" width="6.42578125" style="63" customWidth="1"/>
    <col min="11778" max="11779" width="21.7109375" style="63" customWidth="1"/>
    <col min="11780" max="11780" width="13.5703125" style="63" customWidth="1"/>
    <col min="11781" max="11781" width="12.28515625" style="63" customWidth="1"/>
    <col min="11782" max="11782" width="15.140625" style="63" customWidth="1"/>
    <col min="11783" max="11794" width="9.7109375" style="63"/>
    <col min="11795" max="12023" width="19" style="63" customWidth="1"/>
    <col min="12024" max="12024" width="4" style="63" customWidth="1"/>
    <col min="12025" max="12026" width="21.7109375" style="63" customWidth="1"/>
    <col min="12027" max="12032" width="9.7109375" style="63"/>
    <col min="12033" max="12033" width="6.42578125" style="63" customWidth="1"/>
    <col min="12034" max="12035" width="21.7109375" style="63" customWidth="1"/>
    <col min="12036" max="12036" width="13.5703125" style="63" customWidth="1"/>
    <col min="12037" max="12037" width="12.28515625" style="63" customWidth="1"/>
    <col min="12038" max="12038" width="15.140625" style="63" customWidth="1"/>
    <col min="12039" max="12050" width="9.7109375" style="63"/>
    <col min="12051" max="12279" width="19" style="63" customWidth="1"/>
    <col min="12280" max="12280" width="4" style="63" customWidth="1"/>
    <col min="12281" max="12282" width="21.7109375" style="63" customWidth="1"/>
    <col min="12283" max="12288" width="9.7109375" style="63"/>
    <col min="12289" max="12289" width="6.42578125" style="63" customWidth="1"/>
    <col min="12290" max="12291" width="21.7109375" style="63" customWidth="1"/>
    <col min="12292" max="12292" width="13.5703125" style="63" customWidth="1"/>
    <col min="12293" max="12293" width="12.28515625" style="63" customWidth="1"/>
    <col min="12294" max="12294" width="15.140625" style="63" customWidth="1"/>
    <col min="12295" max="12306" width="9.7109375" style="63"/>
    <col min="12307" max="12535" width="19" style="63" customWidth="1"/>
    <col min="12536" max="12536" width="4" style="63" customWidth="1"/>
    <col min="12537" max="12538" width="21.7109375" style="63" customWidth="1"/>
    <col min="12539" max="12544" width="9.7109375" style="63"/>
    <col min="12545" max="12545" width="6.42578125" style="63" customWidth="1"/>
    <col min="12546" max="12547" width="21.7109375" style="63" customWidth="1"/>
    <col min="12548" max="12548" width="13.5703125" style="63" customWidth="1"/>
    <col min="12549" max="12549" width="12.28515625" style="63" customWidth="1"/>
    <col min="12550" max="12550" width="15.140625" style="63" customWidth="1"/>
    <col min="12551" max="12562" width="9.7109375" style="63"/>
    <col min="12563" max="12791" width="19" style="63" customWidth="1"/>
    <col min="12792" max="12792" width="4" style="63" customWidth="1"/>
    <col min="12793" max="12794" width="21.7109375" style="63" customWidth="1"/>
    <col min="12795" max="12800" width="9.7109375" style="63"/>
    <col min="12801" max="12801" width="6.42578125" style="63" customWidth="1"/>
    <col min="12802" max="12803" width="21.7109375" style="63" customWidth="1"/>
    <col min="12804" max="12804" width="13.5703125" style="63" customWidth="1"/>
    <col min="12805" max="12805" width="12.28515625" style="63" customWidth="1"/>
    <col min="12806" max="12806" width="15.140625" style="63" customWidth="1"/>
    <col min="12807" max="12818" width="9.7109375" style="63"/>
    <col min="12819" max="13047" width="19" style="63" customWidth="1"/>
    <col min="13048" max="13048" width="4" style="63" customWidth="1"/>
    <col min="13049" max="13050" width="21.7109375" style="63" customWidth="1"/>
    <col min="13051" max="13056" width="9.7109375" style="63"/>
    <col min="13057" max="13057" width="6.42578125" style="63" customWidth="1"/>
    <col min="13058" max="13059" width="21.7109375" style="63" customWidth="1"/>
    <col min="13060" max="13060" width="13.5703125" style="63" customWidth="1"/>
    <col min="13061" max="13061" width="12.28515625" style="63" customWidth="1"/>
    <col min="13062" max="13062" width="15.140625" style="63" customWidth="1"/>
    <col min="13063" max="13074" width="9.7109375" style="63"/>
    <col min="13075" max="13303" width="19" style="63" customWidth="1"/>
    <col min="13304" max="13304" width="4" style="63" customWidth="1"/>
    <col min="13305" max="13306" width="21.7109375" style="63" customWidth="1"/>
    <col min="13307" max="13312" width="9.7109375" style="63"/>
    <col min="13313" max="13313" width="6.42578125" style="63" customWidth="1"/>
    <col min="13314" max="13315" width="21.7109375" style="63" customWidth="1"/>
    <col min="13316" max="13316" width="13.5703125" style="63" customWidth="1"/>
    <col min="13317" max="13317" width="12.28515625" style="63" customWidth="1"/>
    <col min="13318" max="13318" width="15.140625" style="63" customWidth="1"/>
    <col min="13319" max="13330" width="9.7109375" style="63"/>
    <col min="13331" max="13559" width="19" style="63" customWidth="1"/>
    <col min="13560" max="13560" width="4" style="63" customWidth="1"/>
    <col min="13561" max="13562" width="21.7109375" style="63" customWidth="1"/>
    <col min="13563" max="13568" width="9.7109375" style="63"/>
    <col min="13569" max="13569" width="6.42578125" style="63" customWidth="1"/>
    <col min="13570" max="13571" width="21.7109375" style="63" customWidth="1"/>
    <col min="13572" max="13572" width="13.5703125" style="63" customWidth="1"/>
    <col min="13573" max="13573" width="12.28515625" style="63" customWidth="1"/>
    <col min="13574" max="13574" width="15.140625" style="63" customWidth="1"/>
    <col min="13575" max="13586" width="9.7109375" style="63"/>
    <col min="13587" max="13815" width="19" style="63" customWidth="1"/>
    <col min="13816" max="13816" width="4" style="63" customWidth="1"/>
    <col min="13817" max="13818" width="21.7109375" style="63" customWidth="1"/>
    <col min="13819" max="13824" width="9.7109375" style="63"/>
    <col min="13825" max="13825" width="6.42578125" style="63" customWidth="1"/>
    <col min="13826" max="13827" width="21.7109375" style="63" customWidth="1"/>
    <col min="13828" max="13828" width="13.5703125" style="63" customWidth="1"/>
    <col min="13829" max="13829" width="12.28515625" style="63" customWidth="1"/>
    <col min="13830" max="13830" width="15.140625" style="63" customWidth="1"/>
    <col min="13831" max="13842" width="9.7109375" style="63"/>
    <col min="13843" max="14071" width="19" style="63" customWidth="1"/>
    <col min="14072" max="14072" width="4" style="63" customWidth="1"/>
    <col min="14073" max="14074" width="21.7109375" style="63" customWidth="1"/>
    <col min="14075" max="14080" width="9.7109375" style="63"/>
    <col min="14081" max="14081" width="6.42578125" style="63" customWidth="1"/>
    <col min="14082" max="14083" width="21.7109375" style="63" customWidth="1"/>
    <col min="14084" max="14084" width="13.5703125" style="63" customWidth="1"/>
    <col min="14085" max="14085" width="12.28515625" style="63" customWidth="1"/>
    <col min="14086" max="14086" width="15.140625" style="63" customWidth="1"/>
    <col min="14087" max="14098" width="9.7109375" style="63"/>
    <col min="14099" max="14327" width="19" style="63" customWidth="1"/>
    <col min="14328" max="14328" width="4" style="63" customWidth="1"/>
    <col min="14329" max="14330" width="21.7109375" style="63" customWidth="1"/>
    <col min="14331" max="14336" width="9.7109375" style="63"/>
    <col min="14337" max="14337" width="6.42578125" style="63" customWidth="1"/>
    <col min="14338" max="14339" width="21.7109375" style="63" customWidth="1"/>
    <col min="14340" max="14340" width="13.5703125" style="63" customWidth="1"/>
    <col min="14341" max="14341" width="12.28515625" style="63" customWidth="1"/>
    <col min="14342" max="14342" width="15.140625" style="63" customWidth="1"/>
    <col min="14343" max="14354" width="9.7109375" style="63"/>
    <col min="14355" max="14583" width="19" style="63" customWidth="1"/>
    <col min="14584" max="14584" width="4" style="63" customWidth="1"/>
    <col min="14585" max="14586" width="21.7109375" style="63" customWidth="1"/>
    <col min="14587" max="14592" width="9.7109375" style="63"/>
    <col min="14593" max="14593" width="6.42578125" style="63" customWidth="1"/>
    <col min="14594" max="14595" width="21.7109375" style="63" customWidth="1"/>
    <col min="14596" max="14596" width="13.5703125" style="63" customWidth="1"/>
    <col min="14597" max="14597" width="12.28515625" style="63" customWidth="1"/>
    <col min="14598" max="14598" width="15.140625" style="63" customWidth="1"/>
    <col min="14599" max="14610" width="9.7109375" style="63"/>
    <col min="14611" max="14839" width="19" style="63" customWidth="1"/>
    <col min="14840" max="14840" width="4" style="63" customWidth="1"/>
    <col min="14841" max="14842" width="21.7109375" style="63" customWidth="1"/>
    <col min="14843" max="14848" width="9.7109375" style="63"/>
    <col min="14849" max="14849" width="6.42578125" style="63" customWidth="1"/>
    <col min="14850" max="14851" width="21.7109375" style="63" customWidth="1"/>
    <col min="14852" max="14852" width="13.5703125" style="63" customWidth="1"/>
    <col min="14853" max="14853" width="12.28515625" style="63" customWidth="1"/>
    <col min="14854" max="14854" width="15.140625" style="63" customWidth="1"/>
    <col min="14855" max="14866" width="9.7109375" style="63"/>
    <col min="14867" max="15095" width="19" style="63" customWidth="1"/>
    <col min="15096" max="15096" width="4" style="63" customWidth="1"/>
    <col min="15097" max="15098" width="21.7109375" style="63" customWidth="1"/>
    <col min="15099" max="15104" width="9.7109375" style="63"/>
    <col min="15105" max="15105" width="6.42578125" style="63" customWidth="1"/>
    <col min="15106" max="15107" width="21.7109375" style="63" customWidth="1"/>
    <col min="15108" max="15108" width="13.5703125" style="63" customWidth="1"/>
    <col min="15109" max="15109" width="12.28515625" style="63" customWidth="1"/>
    <col min="15110" max="15110" width="15.140625" style="63" customWidth="1"/>
    <col min="15111" max="15122" width="9.7109375" style="63"/>
    <col min="15123" max="15351" width="19" style="63" customWidth="1"/>
    <col min="15352" max="15352" width="4" style="63" customWidth="1"/>
    <col min="15353" max="15354" width="21.7109375" style="63" customWidth="1"/>
    <col min="15355" max="15360" width="9.7109375" style="63"/>
    <col min="15361" max="15361" width="6.42578125" style="63" customWidth="1"/>
    <col min="15362" max="15363" width="21.7109375" style="63" customWidth="1"/>
    <col min="15364" max="15364" width="13.5703125" style="63" customWidth="1"/>
    <col min="15365" max="15365" width="12.28515625" style="63" customWidth="1"/>
    <col min="15366" max="15366" width="15.140625" style="63" customWidth="1"/>
    <col min="15367" max="15378" width="9.7109375" style="63"/>
    <col min="15379" max="15607" width="19" style="63" customWidth="1"/>
    <col min="15608" max="15608" width="4" style="63" customWidth="1"/>
    <col min="15609" max="15610" width="21.7109375" style="63" customWidth="1"/>
    <col min="15611" max="15616" width="9.7109375" style="63"/>
    <col min="15617" max="15617" width="6.42578125" style="63" customWidth="1"/>
    <col min="15618" max="15619" width="21.7109375" style="63" customWidth="1"/>
    <col min="15620" max="15620" width="13.5703125" style="63" customWidth="1"/>
    <col min="15621" max="15621" width="12.28515625" style="63" customWidth="1"/>
    <col min="15622" max="15622" width="15.140625" style="63" customWidth="1"/>
    <col min="15623" max="15634" width="9.7109375" style="63"/>
    <col min="15635" max="15863" width="19" style="63" customWidth="1"/>
    <col min="15864" max="15864" width="4" style="63" customWidth="1"/>
    <col min="15865" max="15866" width="21.7109375" style="63" customWidth="1"/>
    <col min="15867" max="15872" width="9.7109375" style="63"/>
    <col min="15873" max="15873" width="6.42578125" style="63" customWidth="1"/>
    <col min="15874" max="15875" width="21.7109375" style="63" customWidth="1"/>
    <col min="15876" max="15876" width="13.5703125" style="63" customWidth="1"/>
    <col min="15877" max="15877" width="12.28515625" style="63" customWidth="1"/>
    <col min="15878" max="15878" width="15.140625" style="63" customWidth="1"/>
    <col min="15879" max="15890" width="9.7109375" style="63"/>
    <col min="15891" max="16119" width="19" style="63" customWidth="1"/>
    <col min="16120" max="16120" width="4" style="63" customWidth="1"/>
    <col min="16121" max="16122" width="21.7109375" style="63" customWidth="1"/>
    <col min="16123" max="16128" width="9.7109375" style="63"/>
    <col min="16129" max="16129" width="6.42578125" style="63" customWidth="1"/>
    <col min="16130" max="16131" width="21.7109375" style="63" customWidth="1"/>
    <col min="16132" max="16132" width="13.5703125" style="63" customWidth="1"/>
    <col min="16133" max="16133" width="12.28515625" style="63" customWidth="1"/>
    <col min="16134" max="16134" width="15.140625" style="63" customWidth="1"/>
    <col min="16135" max="16146" width="9.7109375" style="63"/>
    <col min="16147" max="16375" width="19" style="63" customWidth="1"/>
    <col min="16376" max="16376" width="4" style="63" customWidth="1"/>
    <col min="16377" max="16378" width="21.7109375" style="63" customWidth="1"/>
    <col min="16379" max="16384" width="9.7109375" style="63"/>
  </cols>
  <sheetData>
    <row r="1" spans="1:20" ht="15.75" x14ac:dyDescent="0.25">
      <c r="A1" s="160" t="s">
        <v>1135</v>
      </c>
    </row>
    <row r="3" spans="1:20" ht="15.75" x14ac:dyDescent="0.25">
      <c r="A3" s="1188" t="s">
        <v>982</v>
      </c>
      <c r="B3" s="1188"/>
      <c r="C3" s="1188"/>
      <c r="D3" s="1188"/>
      <c r="E3" s="1188"/>
      <c r="F3" s="1188"/>
      <c r="G3" s="1188"/>
      <c r="H3" s="1188"/>
      <c r="I3" s="1188"/>
      <c r="J3" s="1188"/>
      <c r="K3" s="1188"/>
      <c r="L3" s="1188"/>
      <c r="M3" s="1188"/>
      <c r="N3" s="1188"/>
      <c r="O3" s="1188"/>
      <c r="P3" s="1188"/>
      <c r="Q3" s="1188"/>
      <c r="R3" s="1188"/>
    </row>
    <row r="4" spans="1:20" ht="15.75" x14ac:dyDescent="0.25">
      <c r="A4" s="160"/>
      <c r="B4" s="160"/>
      <c r="C4" s="160"/>
      <c r="D4" s="160"/>
      <c r="E4" s="160"/>
      <c r="F4" s="160"/>
      <c r="G4" s="160"/>
      <c r="H4" s="427" t="str">
        <f>'1'!$E$5</f>
        <v>KABUPATEN</v>
      </c>
      <c r="I4" s="428" t="str">
        <f>'1'!$F$5</f>
        <v>BELITUNG TIMUR</v>
      </c>
      <c r="J4" s="160"/>
      <c r="K4" s="160"/>
      <c r="L4" s="160"/>
      <c r="M4" s="160"/>
      <c r="N4" s="160"/>
      <c r="O4" s="160"/>
      <c r="P4" s="160"/>
      <c r="Q4" s="160"/>
      <c r="R4" s="160"/>
    </row>
    <row r="5" spans="1:20" ht="15.75" x14ac:dyDescent="0.25">
      <c r="A5" s="160"/>
      <c r="B5" s="160"/>
      <c r="C5" s="160"/>
      <c r="D5" s="160"/>
      <c r="E5" s="160"/>
      <c r="F5" s="160"/>
      <c r="G5" s="160"/>
      <c r="H5" s="427" t="str">
        <f>'1'!$E$6</f>
        <v>TAHUN</v>
      </c>
      <c r="I5" s="428">
        <f>'1'!$F$6</f>
        <v>2023</v>
      </c>
      <c r="J5" s="160"/>
      <c r="K5" s="160"/>
      <c r="L5" s="160"/>
      <c r="M5" s="160"/>
      <c r="N5" s="160"/>
      <c r="O5" s="160"/>
      <c r="P5" s="160"/>
      <c r="Q5" s="160"/>
      <c r="R5" s="160"/>
    </row>
    <row r="6" spans="1:20" ht="15.75" thickBot="1" x14ac:dyDescent="0.3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</row>
    <row r="7" spans="1:20" ht="15.75" x14ac:dyDescent="0.25">
      <c r="A7" s="1179" t="s">
        <v>2</v>
      </c>
      <c r="B7" s="1179" t="s">
        <v>253</v>
      </c>
      <c r="C7" s="1179" t="s">
        <v>407</v>
      </c>
      <c r="D7" s="1174" t="s">
        <v>983</v>
      </c>
      <c r="E7" s="1359"/>
      <c r="F7" s="1359"/>
      <c r="G7" s="1359"/>
      <c r="H7" s="1360"/>
      <c r="I7" s="1180" t="s">
        <v>984</v>
      </c>
      <c r="J7" s="1181"/>
      <c r="K7" s="1181"/>
      <c r="L7" s="1181"/>
      <c r="M7" s="1181"/>
      <c r="N7" s="1181"/>
      <c r="O7" s="1181"/>
      <c r="P7" s="1181"/>
      <c r="Q7" s="1181"/>
      <c r="R7" s="1182"/>
    </row>
    <row r="8" spans="1:20" ht="15.75" x14ac:dyDescent="0.25">
      <c r="A8" s="1169"/>
      <c r="B8" s="1169"/>
      <c r="C8" s="1169"/>
      <c r="D8" s="1422" t="s">
        <v>711</v>
      </c>
      <c r="E8" s="1424"/>
      <c r="F8" s="1172" t="s">
        <v>407</v>
      </c>
      <c r="G8" s="1172" t="s">
        <v>986</v>
      </c>
      <c r="H8" s="1172" t="s">
        <v>481</v>
      </c>
      <c r="I8" s="1243" t="s">
        <v>985</v>
      </c>
      <c r="J8" s="1243"/>
      <c r="K8" s="1243"/>
      <c r="L8" s="1243"/>
      <c r="M8" s="1422" t="s">
        <v>407</v>
      </c>
      <c r="N8" s="1423"/>
      <c r="O8" s="1422" t="s">
        <v>986</v>
      </c>
      <c r="P8" s="1423"/>
      <c r="Q8" s="1422" t="s">
        <v>481</v>
      </c>
      <c r="R8" s="1423"/>
    </row>
    <row r="9" spans="1:20" ht="15.75" x14ac:dyDescent="0.25">
      <c r="A9" s="1169"/>
      <c r="B9" s="1169"/>
      <c r="C9" s="1169"/>
      <c r="D9" s="1174"/>
      <c r="E9" s="1359"/>
      <c r="F9" s="1169"/>
      <c r="G9" s="1169"/>
      <c r="H9" s="1169"/>
      <c r="I9" s="1361" t="s">
        <v>987</v>
      </c>
      <c r="J9" s="1362"/>
      <c r="K9" s="1361" t="s">
        <v>988</v>
      </c>
      <c r="L9" s="1362"/>
      <c r="M9" s="1174"/>
      <c r="N9" s="1360"/>
      <c r="O9" s="1174"/>
      <c r="P9" s="1360"/>
      <c r="Q9" s="1174"/>
      <c r="R9" s="1360"/>
    </row>
    <row r="10" spans="1:20" ht="15.75" x14ac:dyDescent="0.25">
      <c r="A10" s="1170"/>
      <c r="B10" s="1170"/>
      <c r="C10" s="1170"/>
      <c r="D10" s="570" t="s">
        <v>987</v>
      </c>
      <c r="E10" s="570" t="s">
        <v>988</v>
      </c>
      <c r="F10" s="1170"/>
      <c r="G10" s="1170"/>
      <c r="H10" s="1170"/>
      <c r="I10" s="571" t="s">
        <v>989</v>
      </c>
      <c r="J10" s="570" t="s">
        <v>27</v>
      </c>
      <c r="K10" s="571" t="s">
        <v>989</v>
      </c>
      <c r="L10" s="570" t="s">
        <v>27</v>
      </c>
      <c r="M10" s="571" t="s">
        <v>989</v>
      </c>
      <c r="N10" s="570" t="s">
        <v>27</v>
      </c>
      <c r="O10" s="571" t="s">
        <v>989</v>
      </c>
      <c r="P10" s="570" t="s">
        <v>27</v>
      </c>
      <c r="Q10" s="571" t="s">
        <v>989</v>
      </c>
      <c r="R10" s="570" t="s">
        <v>27</v>
      </c>
    </row>
    <row r="11" spans="1:20" s="747" customFormat="1" ht="12" x14ac:dyDescent="0.25">
      <c r="A11" s="745">
        <v>1</v>
      </c>
      <c r="B11" s="745">
        <v>2</v>
      </c>
      <c r="C11" s="745">
        <v>3</v>
      </c>
      <c r="D11" s="745">
        <v>4</v>
      </c>
      <c r="E11" s="745">
        <v>5</v>
      </c>
      <c r="F11" s="745">
        <v>6</v>
      </c>
      <c r="G11" s="745">
        <v>7</v>
      </c>
      <c r="H11" s="745">
        <v>8</v>
      </c>
      <c r="I11" s="745">
        <v>9</v>
      </c>
      <c r="J11" s="745">
        <v>10</v>
      </c>
      <c r="K11" s="745">
        <v>11</v>
      </c>
      <c r="L11" s="745">
        <v>12</v>
      </c>
      <c r="M11" s="745">
        <v>13</v>
      </c>
      <c r="N11" s="745">
        <v>14</v>
      </c>
      <c r="O11" s="745">
        <v>15</v>
      </c>
      <c r="P11" s="745">
        <v>16</v>
      </c>
      <c r="Q11" s="745">
        <v>17</v>
      </c>
      <c r="R11" s="745">
        <v>18</v>
      </c>
    </row>
    <row r="12" spans="1:20" x14ac:dyDescent="0.25">
      <c r="A12" s="725">
        <v>1</v>
      </c>
      <c r="B12" s="783" t="str">
        <f>'9'!B9</f>
        <v>Manggar</v>
      </c>
      <c r="C12" s="783" t="str">
        <f>'9'!C9</f>
        <v>Manggar</v>
      </c>
      <c r="D12" s="380">
        <v>31</v>
      </c>
      <c r="E12" s="380">
        <v>7</v>
      </c>
      <c r="F12" s="145">
        <v>1</v>
      </c>
      <c r="G12" s="380">
        <v>1</v>
      </c>
      <c r="H12" s="177">
        <f>D12+E12+F12+G12</f>
        <v>40</v>
      </c>
      <c r="I12" s="380">
        <v>31</v>
      </c>
      <c r="J12" s="942">
        <f>IFERROR(I12/D12*100,0)</f>
        <v>100</v>
      </c>
      <c r="K12" s="381">
        <v>7</v>
      </c>
      <c r="L12" s="942">
        <f>IFERROR(K12/E12*100,0)</f>
        <v>100</v>
      </c>
      <c r="M12" s="382">
        <v>1</v>
      </c>
      <c r="N12" s="942">
        <f>IFERROR(M12/F12*100,0)</f>
        <v>100</v>
      </c>
      <c r="O12" s="382">
        <v>1</v>
      </c>
      <c r="P12" s="942">
        <f>IFERROR(O12/G12*100,0)</f>
        <v>100</v>
      </c>
      <c r="Q12" s="743">
        <f>SUM(I12,K12,M12,O12)</f>
        <v>40</v>
      </c>
      <c r="R12" s="942">
        <f>IFERROR(Q12/H12*100,0)</f>
        <v>100</v>
      </c>
      <c r="T12" s="564"/>
    </row>
    <row r="13" spans="1:20" x14ac:dyDescent="0.25">
      <c r="A13" s="724">
        <v>2</v>
      </c>
      <c r="B13" s="93" t="str">
        <f>'9'!B10</f>
        <v>Damar</v>
      </c>
      <c r="C13" s="93" t="str">
        <f>'9'!C10</f>
        <v>Mengkubang</v>
      </c>
      <c r="D13" s="380">
        <v>10</v>
      </c>
      <c r="E13" s="380">
        <v>2</v>
      </c>
      <c r="F13" s="145">
        <v>1</v>
      </c>
      <c r="G13" s="380">
        <v>1</v>
      </c>
      <c r="H13" s="177">
        <f t="shared" ref="H13:H18" si="0">D13+E13+F13+G13</f>
        <v>14</v>
      </c>
      <c r="I13" s="380">
        <v>10</v>
      </c>
      <c r="J13" s="942">
        <f t="shared" ref="J13:J20" si="1">IFERROR(I13/D13*100,0)</f>
        <v>100</v>
      </c>
      <c r="K13" s="381">
        <v>2</v>
      </c>
      <c r="L13" s="942">
        <f t="shared" ref="L13:L20" si="2">IFERROR(K13/E13*100,0)</f>
        <v>100</v>
      </c>
      <c r="M13" s="383">
        <v>0</v>
      </c>
      <c r="N13" s="942">
        <f t="shared" ref="N13:N20" si="3">IFERROR(M13/F13*100,0)</f>
        <v>0</v>
      </c>
      <c r="O13" s="383">
        <v>0</v>
      </c>
      <c r="P13" s="942">
        <f t="shared" ref="P13:P20" si="4">IFERROR(O13/G13*100,0)</f>
        <v>0</v>
      </c>
      <c r="Q13" s="743">
        <f t="shared" ref="Q13:Q18" si="5">SUM(I13,K13,M13,O13)</f>
        <v>12</v>
      </c>
      <c r="R13" s="942">
        <f t="shared" ref="R13:R20" si="6">IFERROR(Q13/H13*100,0)</f>
        <v>85.714285714285708</v>
      </c>
    </row>
    <row r="14" spans="1:20" x14ac:dyDescent="0.25">
      <c r="A14" s="724">
        <v>3</v>
      </c>
      <c r="B14" s="93" t="str">
        <f>'9'!B11</f>
        <v>Kelapa Kampit</v>
      </c>
      <c r="C14" s="93" t="str">
        <f>'9'!C11</f>
        <v>Kelapa Kampit</v>
      </c>
      <c r="D14" s="380">
        <v>17</v>
      </c>
      <c r="E14" s="380">
        <v>4</v>
      </c>
      <c r="F14" s="145">
        <v>1</v>
      </c>
      <c r="G14" s="380">
        <v>1</v>
      </c>
      <c r="H14" s="177">
        <f t="shared" si="0"/>
        <v>23</v>
      </c>
      <c r="I14" s="380">
        <v>17</v>
      </c>
      <c r="J14" s="942">
        <f t="shared" si="1"/>
        <v>100</v>
      </c>
      <c r="K14" s="381">
        <v>4</v>
      </c>
      <c r="L14" s="942">
        <f t="shared" si="2"/>
        <v>100</v>
      </c>
      <c r="M14" s="383">
        <v>1</v>
      </c>
      <c r="N14" s="942">
        <f t="shared" si="3"/>
        <v>100</v>
      </c>
      <c r="O14" s="383">
        <v>1</v>
      </c>
      <c r="P14" s="942">
        <f t="shared" si="4"/>
        <v>100</v>
      </c>
      <c r="Q14" s="743">
        <f t="shared" si="5"/>
        <v>23</v>
      </c>
      <c r="R14" s="942">
        <f t="shared" si="6"/>
        <v>100</v>
      </c>
    </row>
    <row r="15" spans="1:20" x14ac:dyDescent="0.25">
      <c r="A15" s="724">
        <v>4</v>
      </c>
      <c r="B15" s="93" t="str">
        <f>'9'!B12</f>
        <v>Gantung</v>
      </c>
      <c r="C15" s="93" t="str">
        <f>'9'!C12</f>
        <v>Gantung</v>
      </c>
      <c r="D15" s="380">
        <v>20</v>
      </c>
      <c r="E15" s="380">
        <v>6</v>
      </c>
      <c r="F15" s="145">
        <v>1</v>
      </c>
      <c r="G15" s="380">
        <v>1</v>
      </c>
      <c r="H15" s="177">
        <f t="shared" si="0"/>
        <v>28</v>
      </c>
      <c r="I15" s="380">
        <v>19</v>
      </c>
      <c r="J15" s="942">
        <f t="shared" si="1"/>
        <v>95</v>
      </c>
      <c r="K15" s="381">
        <v>6</v>
      </c>
      <c r="L15" s="942">
        <f t="shared" si="2"/>
        <v>100</v>
      </c>
      <c r="M15" s="383">
        <v>1</v>
      </c>
      <c r="N15" s="942">
        <f t="shared" si="3"/>
        <v>100</v>
      </c>
      <c r="O15" s="383">
        <v>1</v>
      </c>
      <c r="P15" s="942">
        <f t="shared" si="4"/>
        <v>100</v>
      </c>
      <c r="Q15" s="743">
        <f t="shared" si="5"/>
        <v>27</v>
      </c>
      <c r="R15" s="942">
        <f t="shared" si="6"/>
        <v>96.428571428571431</v>
      </c>
    </row>
    <row r="16" spans="1:20" x14ac:dyDescent="0.25">
      <c r="A16" s="724">
        <v>5</v>
      </c>
      <c r="B16" s="93" t="str">
        <f>'9'!B13</f>
        <v>Simpang Renggiang</v>
      </c>
      <c r="C16" s="93" t="str">
        <f>'9'!C13</f>
        <v>Renggiang</v>
      </c>
      <c r="D16" s="380">
        <v>8</v>
      </c>
      <c r="E16" s="380">
        <v>2</v>
      </c>
      <c r="F16" s="145">
        <v>1</v>
      </c>
      <c r="G16" s="380">
        <v>0</v>
      </c>
      <c r="H16" s="177">
        <f t="shared" si="0"/>
        <v>11</v>
      </c>
      <c r="I16" s="380">
        <v>8</v>
      </c>
      <c r="J16" s="942">
        <f t="shared" si="1"/>
        <v>100</v>
      </c>
      <c r="K16" s="381">
        <v>2</v>
      </c>
      <c r="L16" s="942">
        <f t="shared" si="2"/>
        <v>100</v>
      </c>
      <c r="M16" s="383">
        <v>1</v>
      </c>
      <c r="N16" s="942">
        <f t="shared" si="3"/>
        <v>100</v>
      </c>
      <c r="O16" s="383">
        <v>0</v>
      </c>
      <c r="P16" s="942">
        <f t="shared" si="4"/>
        <v>0</v>
      </c>
      <c r="Q16" s="743">
        <f t="shared" si="5"/>
        <v>11</v>
      </c>
      <c r="R16" s="942">
        <f t="shared" si="6"/>
        <v>100</v>
      </c>
    </row>
    <row r="17" spans="1:18" x14ac:dyDescent="0.25">
      <c r="A17" s="724">
        <v>6</v>
      </c>
      <c r="B17" s="93" t="str">
        <f>'9'!B14</f>
        <v>Simpang Pesak</v>
      </c>
      <c r="C17" s="93" t="str">
        <f>'9'!C14</f>
        <v>Simpang Pesak</v>
      </c>
      <c r="D17" s="380">
        <v>10</v>
      </c>
      <c r="E17" s="380">
        <v>2</v>
      </c>
      <c r="F17" s="145">
        <v>1</v>
      </c>
      <c r="G17" s="380">
        <v>0</v>
      </c>
      <c r="H17" s="177">
        <f t="shared" si="0"/>
        <v>13</v>
      </c>
      <c r="I17" s="380">
        <v>10</v>
      </c>
      <c r="J17" s="942">
        <f t="shared" si="1"/>
        <v>100</v>
      </c>
      <c r="K17" s="381">
        <v>2</v>
      </c>
      <c r="L17" s="942">
        <f t="shared" si="2"/>
        <v>100</v>
      </c>
      <c r="M17" s="383">
        <v>1</v>
      </c>
      <c r="N17" s="942">
        <f t="shared" si="3"/>
        <v>100</v>
      </c>
      <c r="O17" s="383">
        <v>0</v>
      </c>
      <c r="P17" s="942">
        <f t="shared" si="4"/>
        <v>0</v>
      </c>
      <c r="Q17" s="743">
        <f t="shared" si="5"/>
        <v>13</v>
      </c>
      <c r="R17" s="942">
        <f t="shared" si="6"/>
        <v>100</v>
      </c>
    </row>
    <row r="18" spans="1:18" x14ac:dyDescent="0.25">
      <c r="A18" s="724">
        <v>7</v>
      </c>
      <c r="B18" s="93" t="str">
        <f>'9'!B15</f>
        <v>Dendang</v>
      </c>
      <c r="C18" s="93" t="str">
        <f>'9'!C15</f>
        <v>Dendang</v>
      </c>
      <c r="D18" s="380">
        <v>10</v>
      </c>
      <c r="E18" s="380">
        <v>2</v>
      </c>
      <c r="F18" s="145">
        <v>1</v>
      </c>
      <c r="G18" s="380">
        <v>0</v>
      </c>
      <c r="H18" s="177">
        <f t="shared" si="0"/>
        <v>13</v>
      </c>
      <c r="I18" s="380">
        <v>10</v>
      </c>
      <c r="J18" s="942">
        <f t="shared" si="1"/>
        <v>100</v>
      </c>
      <c r="K18" s="381">
        <v>2</v>
      </c>
      <c r="L18" s="942">
        <f t="shared" si="2"/>
        <v>100</v>
      </c>
      <c r="M18" s="383">
        <v>1</v>
      </c>
      <c r="N18" s="942">
        <f t="shared" si="3"/>
        <v>100</v>
      </c>
      <c r="O18" s="383">
        <v>0</v>
      </c>
      <c r="P18" s="942">
        <f t="shared" si="4"/>
        <v>0</v>
      </c>
      <c r="Q18" s="743">
        <f t="shared" si="5"/>
        <v>13</v>
      </c>
      <c r="R18" s="942">
        <f t="shared" si="6"/>
        <v>100</v>
      </c>
    </row>
    <row r="19" spans="1:18" x14ac:dyDescent="0.25">
      <c r="A19" s="66"/>
      <c r="B19" s="66"/>
      <c r="C19" s="66"/>
      <c r="D19" s="384"/>
      <c r="E19" s="384"/>
      <c r="F19" s="178"/>
      <c r="G19" s="384"/>
      <c r="H19" s="177"/>
      <c r="I19" s="384"/>
      <c r="J19" s="907"/>
      <c r="K19" s="385"/>
      <c r="L19" s="907"/>
      <c r="M19" s="386"/>
      <c r="N19" s="907"/>
      <c r="O19" s="387"/>
      <c r="P19" s="907"/>
      <c r="Q19" s="387"/>
      <c r="R19" s="907"/>
    </row>
    <row r="20" spans="1:18" s="160" customFormat="1" ht="16.5" thickBot="1" x14ac:dyDescent="0.3">
      <c r="A20" s="105" t="s">
        <v>476</v>
      </c>
      <c r="B20" s="963"/>
      <c r="C20" s="964"/>
      <c r="D20" s="965">
        <f t="shared" ref="D20:I20" si="7">SUM(D12:D19)</f>
        <v>106</v>
      </c>
      <c r="E20" s="965">
        <f t="shared" si="7"/>
        <v>25</v>
      </c>
      <c r="F20" s="965">
        <f t="shared" si="7"/>
        <v>7</v>
      </c>
      <c r="G20" s="965">
        <f t="shared" si="7"/>
        <v>4</v>
      </c>
      <c r="H20" s="965">
        <f t="shared" si="7"/>
        <v>142</v>
      </c>
      <c r="I20" s="965">
        <f t="shared" si="7"/>
        <v>105</v>
      </c>
      <c r="J20" s="966">
        <f t="shared" si="1"/>
        <v>99.056603773584911</v>
      </c>
      <c r="K20" s="965">
        <f>SUM(K12:K19)</f>
        <v>25</v>
      </c>
      <c r="L20" s="966">
        <f t="shared" si="2"/>
        <v>100</v>
      </c>
      <c r="M20" s="965">
        <f>SUM(M12:M19)</f>
        <v>6</v>
      </c>
      <c r="N20" s="966">
        <f t="shared" si="3"/>
        <v>85.714285714285708</v>
      </c>
      <c r="O20" s="965">
        <f>SUM(O12:O19)</f>
        <v>3</v>
      </c>
      <c r="P20" s="966">
        <f t="shared" si="4"/>
        <v>75</v>
      </c>
      <c r="Q20" s="965">
        <f>SUM(Q12:Q19)</f>
        <v>139</v>
      </c>
      <c r="R20" s="966">
        <f t="shared" si="6"/>
        <v>97.887323943661968</v>
      </c>
    </row>
    <row r="21" spans="1:18" x14ac:dyDescent="0.25">
      <c r="A21" s="80"/>
      <c r="B21" s="716"/>
      <c r="C21" s="716"/>
      <c r="D21" s="716"/>
      <c r="E21" s="716"/>
      <c r="F21" s="716"/>
      <c r="G21" s="716"/>
      <c r="H21" s="716"/>
    </row>
    <row r="22" spans="1:18" x14ac:dyDescent="0.25">
      <c r="A22" s="544" t="s">
        <v>990</v>
      </c>
    </row>
  </sheetData>
  <mergeCells count="16">
    <mergeCell ref="O8:P9"/>
    <mergeCell ref="Q8:R9"/>
    <mergeCell ref="I9:J9"/>
    <mergeCell ref="K9:L9"/>
    <mergeCell ref="A3:R3"/>
    <mergeCell ref="A7:A10"/>
    <mergeCell ref="B7:B10"/>
    <mergeCell ref="C7:C10"/>
    <mergeCell ref="D7:H7"/>
    <mergeCell ref="I7:R7"/>
    <mergeCell ref="D8:E9"/>
    <mergeCell ref="F8:F10"/>
    <mergeCell ref="G8:G10"/>
    <mergeCell ref="H8:H10"/>
    <mergeCell ref="I8:L8"/>
    <mergeCell ref="M8:N9"/>
  </mergeCells>
  <printOptions horizontalCentered="1"/>
  <pageMargins left="0.47244094488188981" right="0.47244094488188981" top="0.74803149606299213" bottom="0.74803149606299213" header="0.31496062992125984" footer="0.31496062992125984"/>
  <pageSetup paperSize="9" scale="67" orientation="landscape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1">
    <tabColor rgb="FF92D050"/>
    <pageSetUpPr fitToPage="1"/>
  </sheetPr>
  <dimension ref="A1:AB24"/>
  <sheetViews>
    <sheetView topLeftCell="G1" zoomScaleNormal="100" workbookViewId="0">
      <selection activeCell="AB28" sqref="AB28"/>
    </sheetView>
  </sheetViews>
  <sheetFormatPr defaultRowHeight="15" x14ac:dyDescent="0.2"/>
  <cols>
    <col min="1" max="1" width="5.140625" style="394" customWidth="1"/>
    <col min="2" max="2" width="20.5703125" style="236" customWidth="1"/>
    <col min="3" max="3" width="20.5703125" style="477" customWidth="1"/>
    <col min="4" max="4" width="15" style="236" customWidth="1"/>
    <col min="5" max="5" width="12.140625" style="236" customWidth="1"/>
    <col min="6" max="6" width="11.5703125" style="236" customWidth="1"/>
    <col min="7" max="7" width="14.140625" style="236" bestFit="1" customWidth="1"/>
    <col min="8" max="8" width="11" style="236" customWidth="1"/>
    <col min="9" max="9" width="11.28515625" style="236" customWidth="1"/>
    <col min="10" max="10" width="14.140625" style="236" bestFit="1" customWidth="1"/>
    <col min="11" max="11" width="10.140625" style="236" customWidth="1"/>
    <col min="12" max="12" width="8.85546875" style="236" customWidth="1"/>
    <col min="13" max="13" width="14.140625" style="236" bestFit="1" customWidth="1"/>
    <col min="14" max="15" width="9.42578125" style="236" customWidth="1"/>
    <col min="16" max="16" width="14.140625" style="236" bestFit="1" customWidth="1"/>
    <col min="17" max="17" width="11.5703125" style="236" customWidth="1"/>
    <col min="18" max="18" width="12.28515625" style="236" customWidth="1"/>
    <col min="19" max="19" width="15.42578125" style="236" customWidth="1"/>
    <col min="20" max="20" width="12.7109375" style="236" customWidth="1"/>
    <col min="21" max="21" width="10.140625" style="236" customWidth="1"/>
    <col min="22" max="22" width="14.140625" style="236" bestFit="1" customWidth="1"/>
    <col min="23" max="23" width="10.28515625" style="236" customWidth="1"/>
    <col min="24" max="24" width="11.7109375" style="236" customWidth="1"/>
    <col min="25" max="25" width="17" style="236" customWidth="1"/>
    <col min="26" max="26" width="15.5703125" style="236" customWidth="1"/>
    <col min="27" max="27" width="9.28515625" style="236" customWidth="1"/>
    <col min="28" max="28" width="5.7109375" style="236" customWidth="1"/>
    <col min="29" max="257" width="8.7109375" style="236"/>
    <col min="258" max="258" width="5.140625" style="236" customWidth="1"/>
    <col min="259" max="259" width="20.5703125" style="236" customWidth="1"/>
    <col min="260" max="260" width="20.28515625" style="236" customWidth="1"/>
    <col min="261" max="261" width="12.140625" style="236" customWidth="1"/>
    <col min="262" max="262" width="11.5703125" style="236" customWidth="1"/>
    <col min="263" max="263" width="14.140625" style="236" bestFit="1" customWidth="1"/>
    <col min="264" max="264" width="11" style="236" customWidth="1"/>
    <col min="265" max="265" width="11.28515625" style="236" customWidth="1"/>
    <col min="266" max="266" width="14.140625" style="236" bestFit="1" customWidth="1"/>
    <col min="267" max="267" width="10.140625" style="236" customWidth="1"/>
    <col min="268" max="268" width="8.85546875" style="236" customWidth="1"/>
    <col min="269" max="269" width="14.140625" style="236" bestFit="1" customWidth="1"/>
    <col min="270" max="271" width="9.42578125" style="236" customWidth="1"/>
    <col min="272" max="272" width="14.140625" style="236" bestFit="1" customWidth="1"/>
    <col min="273" max="273" width="11.5703125" style="236" customWidth="1"/>
    <col min="274" max="274" width="5.7109375" style="236" customWidth="1"/>
    <col min="275" max="275" width="14.140625" style="236" bestFit="1" customWidth="1"/>
    <col min="276" max="276" width="9" style="236" customWidth="1"/>
    <col min="277" max="277" width="10.140625" style="236" customWidth="1"/>
    <col min="278" max="278" width="14.140625" style="236" bestFit="1" customWidth="1"/>
    <col min="279" max="279" width="9.42578125" style="236" customWidth="1"/>
    <col min="280" max="280" width="5.85546875" style="236" customWidth="1"/>
    <col min="281" max="281" width="9.85546875" style="236" customWidth="1"/>
    <col min="282" max="282" width="7.42578125" style="236" customWidth="1"/>
    <col min="283" max="283" width="9.28515625" style="236" customWidth="1"/>
    <col min="284" max="284" width="5.7109375" style="236" customWidth="1"/>
    <col min="285" max="513" width="8.7109375" style="236"/>
    <col min="514" max="514" width="5.140625" style="236" customWidth="1"/>
    <col min="515" max="515" width="20.5703125" style="236" customWidth="1"/>
    <col min="516" max="516" width="20.28515625" style="236" customWidth="1"/>
    <col min="517" max="517" width="12.140625" style="236" customWidth="1"/>
    <col min="518" max="518" width="11.5703125" style="236" customWidth="1"/>
    <col min="519" max="519" width="14.140625" style="236" bestFit="1" customWidth="1"/>
    <col min="520" max="520" width="11" style="236" customWidth="1"/>
    <col min="521" max="521" width="11.28515625" style="236" customWidth="1"/>
    <col min="522" max="522" width="14.140625" style="236" bestFit="1" customWidth="1"/>
    <col min="523" max="523" width="10.140625" style="236" customWidth="1"/>
    <col min="524" max="524" width="8.85546875" style="236" customWidth="1"/>
    <col min="525" max="525" width="14.140625" style="236" bestFit="1" customWidth="1"/>
    <col min="526" max="527" width="9.42578125" style="236" customWidth="1"/>
    <col min="528" max="528" width="14.140625" style="236" bestFit="1" customWidth="1"/>
    <col min="529" max="529" width="11.5703125" style="236" customWidth="1"/>
    <col min="530" max="530" width="5.7109375" style="236" customWidth="1"/>
    <col min="531" max="531" width="14.140625" style="236" bestFit="1" customWidth="1"/>
    <col min="532" max="532" width="9" style="236" customWidth="1"/>
    <col min="533" max="533" width="10.140625" style="236" customWidth="1"/>
    <col min="534" max="534" width="14.140625" style="236" bestFit="1" customWidth="1"/>
    <col min="535" max="535" width="9.42578125" style="236" customWidth="1"/>
    <col min="536" max="536" width="5.85546875" style="236" customWidth="1"/>
    <col min="537" max="537" width="9.85546875" style="236" customWidth="1"/>
    <col min="538" max="538" width="7.42578125" style="236" customWidth="1"/>
    <col min="539" max="539" width="9.28515625" style="236" customWidth="1"/>
    <col min="540" max="540" width="5.7109375" style="236" customWidth="1"/>
    <col min="541" max="769" width="8.7109375" style="236"/>
    <col min="770" max="770" width="5.140625" style="236" customWidth="1"/>
    <col min="771" max="771" width="20.5703125" style="236" customWidth="1"/>
    <col min="772" max="772" width="20.28515625" style="236" customWidth="1"/>
    <col min="773" max="773" width="12.140625" style="236" customWidth="1"/>
    <col min="774" max="774" width="11.5703125" style="236" customWidth="1"/>
    <col min="775" max="775" width="14.140625" style="236" bestFit="1" customWidth="1"/>
    <col min="776" max="776" width="11" style="236" customWidth="1"/>
    <col min="777" max="777" width="11.28515625" style="236" customWidth="1"/>
    <col min="778" max="778" width="14.140625" style="236" bestFit="1" customWidth="1"/>
    <col min="779" max="779" width="10.140625" style="236" customWidth="1"/>
    <col min="780" max="780" width="8.85546875" style="236" customWidth="1"/>
    <col min="781" max="781" width="14.140625" style="236" bestFit="1" customWidth="1"/>
    <col min="782" max="783" width="9.42578125" style="236" customWidth="1"/>
    <col min="784" max="784" width="14.140625" style="236" bestFit="1" customWidth="1"/>
    <col min="785" max="785" width="11.5703125" style="236" customWidth="1"/>
    <col min="786" max="786" width="5.7109375" style="236" customWidth="1"/>
    <col min="787" max="787" width="14.140625" style="236" bestFit="1" customWidth="1"/>
    <col min="788" max="788" width="9" style="236" customWidth="1"/>
    <col min="789" max="789" width="10.140625" style="236" customWidth="1"/>
    <col min="790" max="790" width="14.140625" style="236" bestFit="1" customWidth="1"/>
    <col min="791" max="791" width="9.42578125" style="236" customWidth="1"/>
    <col min="792" max="792" width="5.85546875" style="236" customWidth="1"/>
    <col min="793" max="793" width="9.85546875" style="236" customWidth="1"/>
    <col min="794" max="794" width="7.42578125" style="236" customWidth="1"/>
    <col min="795" max="795" width="9.28515625" style="236" customWidth="1"/>
    <col min="796" max="796" width="5.7109375" style="236" customWidth="1"/>
    <col min="797" max="1025" width="8.7109375" style="236"/>
    <col min="1026" max="1026" width="5.140625" style="236" customWidth="1"/>
    <col min="1027" max="1027" width="20.5703125" style="236" customWidth="1"/>
    <col min="1028" max="1028" width="20.28515625" style="236" customWidth="1"/>
    <col min="1029" max="1029" width="12.140625" style="236" customWidth="1"/>
    <col min="1030" max="1030" width="11.5703125" style="236" customWidth="1"/>
    <col min="1031" max="1031" width="14.140625" style="236" bestFit="1" customWidth="1"/>
    <col min="1032" max="1032" width="11" style="236" customWidth="1"/>
    <col min="1033" max="1033" width="11.28515625" style="236" customWidth="1"/>
    <col min="1034" max="1034" width="14.140625" style="236" bestFit="1" customWidth="1"/>
    <col min="1035" max="1035" width="10.140625" style="236" customWidth="1"/>
    <col min="1036" max="1036" width="8.85546875" style="236" customWidth="1"/>
    <col min="1037" max="1037" width="14.140625" style="236" bestFit="1" customWidth="1"/>
    <col min="1038" max="1039" width="9.42578125" style="236" customWidth="1"/>
    <col min="1040" max="1040" width="14.140625" style="236" bestFit="1" customWidth="1"/>
    <col min="1041" max="1041" width="11.5703125" style="236" customWidth="1"/>
    <col min="1042" max="1042" width="5.7109375" style="236" customWidth="1"/>
    <col min="1043" max="1043" width="14.140625" style="236" bestFit="1" customWidth="1"/>
    <col min="1044" max="1044" width="9" style="236" customWidth="1"/>
    <col min="1045" max="1045" width="10.140625" style="236" customWidth="1"/>
    <col min="1046" max="1046" width="14.140625" style="236" bestFit="1" customWidth="1"/>
    <col min="1047" max="1047" width="9.42578125" style="236" customWidth="1"/>
    <col min="1048" max="1048" width="5.85546875" style="236" customWidth="1"/>
    <col min="1049" max="1049" width="9.85546875" style="236" customWidth="1"/>
    <col min="1050" max="1050" width="7.42578125" style="236" customWidth="1"/>
    <col min="1051" max="1051" width="9.28515625" style="236" customWidth="1"/>
    <col min="1052" max="1052" width="5.7109375" style="236" customWidth="1"/>
    <col min="1053" max="1281" width="8.7109375" style="236"/>
    <col min="1282" max="1282" width="5.140625" style="236" customWidth="1"/>
    <col min="1283" max="1283" width="20.5703125" style="236" customWidth="1"/>
    <col min="1284" max="1284" width="20.28515625" style="236" customWidth="1"/>
    <col min="1285" max="1285" width="12.140625" style="236" customWidth="1"/>
    <col min="1286" max="1286" width="11.5703125" style="236" customWidth="1"/>
    <col min="1287" max="1287" width="14.140625" style="236" bestFit="1" customWidth="1"/>
    <col min="1288" max="1288" width="11" style="236" customWidth="1"/>
    <col min="1289" max="1289" width="11.28515625" style="236" customWidth="1"/>
    <col min="1290" max="1290" width="14.140625" style="236" bestFit="1" customWidth="1"/>
    <col min="1291" max="1291" width="10.140625" style="236" customWidth="1"/>
    <col min="1292" max="1292" width="8.85546875" style="236" customWidth="1"/>
    <col min="1293" max="1293" width="14.140625" style="236" bestFit="1" customWidth="1"/>
    <col min="1294" max="1295" width="9.42578125" style="236" customWidth="1"/>
    <col min="1296" max="1296" width="14.140625" style="236" bestFit="1" customWidth="1"/>
    <col min="1297" max="1297" width="11.5703125" style="236" customWidth="1"/>
    <col min="1298" max="1298" width="5.7109375" style="236" customWidth="1"/>
    <col min="1299" max="1299" width="14.140625" style="236" bestFit="1" customWidth="1"/>
    <col min="1300" max="1300" width="9" style="236" customWidth="1"/>
    <col min="1301" max="1301" width="10.140625" style="236" customWidth="1"/>
    <col min="1302" max="1302" width="14.140625" style="236" bestFit="1" customWidth="1"/>
    <col min="1303" max="1303" width="9.42578125" style="236" customWidth="1"/>
    <col min="1304" max="1304" width="5.85546875" style="236" customWidth="1"/>
    <col min="1305" max="1305" width="9.85546875" style="236" customWidth="1"/>
    <col min="1306" max="1306" width="7.42578125" style="236" customWidth="1"/>
    <col min="1307" max="1307" width="9.28515625" style="236" customWidth="1"/>
    <col min="1308" max="1308" width="5.7109375" style="236" customWidth="1"/>
    <col min="1309" max="1537" width="8.7109375" style="236"/>
    <col min="1538" max="1538" width="5.140625" style="236" customWidth="1"/>
    <col min="1539" max="1539" width="20.5703125" style="236" customWidth="1"/>
    <col min="1540" max="1540" width="20.28515625" style="236" customWidth="1"/>
    <col min="1541" max="1541" width="12.140625" style="236" customWidth="1"/>
    <col min="1542" max="1542" width="11.5703125" style="236" customWidth="1"/>
    <col min="1543" max="1543" width="14.140625" style="236" bestFit="1" customWidth="1"/>
    <col min="1544" max="1544" width="11" style="236" customWidth="1"/>
    <col min="1545" max="1545" width="11.28515625" style="236" customWidth="1"/>
    <col min="1546" max="1546" width="14.140625" style="236" bestFit="1" customWidth="1"/>
    <col min="1547" max="1547" width="10.140625" style="236" customWidth="1"/>
    <col min="1548" max="1548" width="8.85546875" style="236" customWidth="1"/>
    <col min="1549" max="1549" width="14.140625" style="236" bestFit="1" customWidth="1"/>
    <col min="1550" max="1551" width="9.42578125" style="236" customWidth="1"/>
    <col min="1552" max="1552" width="14.140625" style="236" bestFit="1" customWidth="1"/>
    <col min="1553" max="1553" width="11.5703125" style="236" customWidth="1"/>
    <col min="1554" max="1554" width="5.7109375" style="236" customWidth="1"/>
    <col min="1555" max="1555" width="14.140625" style="236" bestFit="1" customWidth="1"/>
    <col min="1556" max="1556" width="9" style="236" customWidth="1"/>
    <col min="1557" max="1557" width="10.140625" style="236" customWidth="1"/>
    <col min="1558" max="1558" width="14.140625" style="236" bestFit="1" customWidth="1"/>
    <col min="1559" max="1559" width="9.42578125" style="236" customWidth="1"/>
    <col min="1560" max="1560" width="5.85546875" style="236" customWidth="1"/>
    <col min="1561" max="1561" width="9.85546875" style="236" customWidth="1"/>
    <col min="1562" max="1562" width="7.42578125" style="236" customWidth="1"/>
    <col min="1563" max="1563" width="9.28515625" style="236" customWidth="1"/>
    <col min="1564" max="1564" width="5.7109375" style="236" customWidth="1"/>
    <col min="1565" max="1793" width="8.7109375" style="236"/>
    <col min="1794" max="1794" width="5.140625" style="236" customWidth="1"/>
    <col min="1795" max="1795" width="20.5703125" style="236" customWidth="1"/>
    <col min="1796" max="1796" width="20.28515625" style="236" customWidth="1"/>
    <col min="1797" max="1797" width="12.140625" style="236" customWidth="1"/>
    <col min="1798" max="1798" width="11.5703125" style="236" customWidth="1"/>
    <col min="1799" max="1799" width="14.140625" style="236" bestFit="1" customWidth="1"/>
    <col min="1800" max="1800" width="11" style="236" customWidth="1"/>
    <col min="1801" max="1801" width="11.28515625" style="236" customWidth="1"/>
    <col min="1802" max="1802" width="14.140625" style="236" bestFit="1" customWidth="1"/>
    <col min="1803" max="1803" width="10.140625" style="236" customWidth="1"/>
    <col min="1804" max="1804" width="8.85546875" style="236" customWidth="1"/>
    <col min="1805" max="1805" width="14.140625" style="236" bestFit="1" customWidth="1"/>
    <col min="1806" max="1807" width="9.42578125" style="236" customWidth="1"/>
    <col min="1808" max="1808" width="14.140625" style="236" bestFit="1" customWidth="1"/>
    <col min="1809" max="1809" width="11.5703125" style="236" customWidth="1"/>
    <col min="1810" max="1810" width="5.7109375" style="236" customWidth="1"/>
    <col min="1811" max="1811" width="14.140625" style="236" bestFit="1" customWidth="1"/>
    <col min="1812" max="1812" width="9" style="236" customWidth="1"/>
    <col min="1813" max="1813" width="10.140625" style="236" customWidth="1"/>
    <col min="1814" max="1814" width="14.140625" style="236" bestFit="1" customWidth="1"/>
    <col min="1815" max="1815" width="9.42578125" style="236" customWidth="1"/>
    <col min="1816" max="1816" width="5.85546875" style="236" customWidth="1"/>
    <col min="1817" max="1817" width="9.85546875" style="236" customWidth="1"/>
    <col min="1818" max="1818" width="7.42578125" style="236" customWidth="1"/>
    <col min="1819" max="1819" width="9.28515625" style="236" customWidth="1"/>
    <col min="1820" max="1820" width="5.7109375" style="236" customWidth="1"/>
    <col min="1821" max="2049" width="8.7109375" style="236"/>
    <col min="2050" max="2050" width="5.140625" style="236" customWidth="1"/>
    <col min="2051" max="2051" width="20.5703125" style="236" customWidth="1"/>
    <col min="2052" max="2052" width="20.28515625" style="236" customWidth="1"/>
    <col min="2053" max="2053" width="12.140625" style="236" customWidth="1"/>
    <col min="2054" max="2054" width="11.5703125" style="236" customWidth="1"/>
    <col min="2055" max="2055" width="14.140625" style="236" bestFit="1" customWidth="1"/>
    <col min="2056" max="2056" width="11" style="236" customWidth="1"/>
    <col min="2057" max="2057" width="11.28515625" style="236" customWidth="1"/>
    <col min="2058" max="2058" width="14.140625" style="236" bestFit="1" customWidth="1"/>
    <col min="2059" max="2059" width="10.140625" style="236" customWidth="1"/>
    <col min="2060" max="2060" width="8.85546875" style="236" customWidth="1"/>
    <col min="2061" max="2061" width="14.140625" style="236" bestFit="1" customWidth="1"/>
    <col min="2062" max="2063" width="9.42578125" style="236" customWidth="1"/>
    <col min="2064" max="2064" width="14.140625" style="236" bestFit="1" customWidth="1"/>
    <col min="2065" max="2065" width="11.5703125" style="236" customWidth="1"/>
    <col min="2066" max="2066" width="5.7109375" style="236" customWidth="1"/>
    <col min="2067" max="2067" width="14.140625" style="236" bestFit="1" customWidth="1"/>
    <col min="2068" max="2068" width="9" style="236" customWidth="1"/>
    <col min="2069" max="2069" width="10.140625" style="236" customWidth="1"/>
    <col min="2070" max="2070" width="14.140625" style="236" bestFit="1" customWidth="1"/>
    <col min="2071" max="2071" width="9.42578125" style="236" customWidth="1"/>
    <col min="2072" max="2072" width="5.85546875" style="236" customWidth="1"/>
    <col min="2073" max="2073" width="9.85546875" style="236" customWidth="1"/>
    <col min="2074" max="2074" width="7.42578125" style="236" customWidth="1"/>
    <col min="2075" max="2075" width="9.28515625" style="236" customWidth="1"/>
    <col min="2076" max="2076" width="5.7109375" style="236" customWidth="1"/>
    <col min="2077" max="2305" width="8.7109375" style="236"/>
    <col min="2306" max="2306" width="5.140625" style="236" customWidth="1"/>
    <col min="2307" max="2307" width="20.5703125" style="236" customWidth="1"/>
    <col min="2308" max="2308" width="20.28515625" style="236" customWidth="1"/>
    <col min="2309" max="2309" width="12.140625" style="236" customWidth="1"/>
    <col min="2310" max="2310" width="11.5703125" style="236" customWidth="1"/>
    <col min="2311" max="2311" width="14.140625" style="236" bestFit="1" customWidth="1"/>
    <col min="2312" max="2312" width="11" style="236" customWidth="1"/>
    <col min="2313" max="2313" width="11.28515625" style="236" customWidth="1"/>
    <col min="2314" max="2314" width="14.140625" style="236" bestFit="1" customWidth="1"/>
    <col min="2315" max="2315" width="10.140625" style="236" customWidth="1"/>
    <col min="2316" max="2316" width="8.85546875" style="236" customWidth="1"/>
    <col min="2317" max="2317" width="14.140625" style="236" bestFit="1" customWidth="1"/>
    <col min="2318" max="2319" width="9.42578125" style="236" customWidth="1"/>
    <col min="2320" max="2320" width="14.140625" style="236" bestFit="1" customWidth="1"/>
    <col min="2321" max="2321" width="11.5703125" style="236" customWidth="1"/>
    <col min="2322" max="2322" width="5.7109375" style="236" customWidth="1"/>
    <col min="2323" max="2323" width="14.140625" style="236" bestFit="1" customWidth="1"/>
    <col min="2324" max="2324" width="9" style="236" customWidth="1"/>
    <col min="2325" max="2325" width="10.140625" style="236" customWidth="1"/>
    <col min="2326" max="2326" width="14.140625" style="236" bestFit="1" customWidth="1"/>
    <col min="2327" max="2327" width="9.42578125" style="236" customWidth="1"/>
    <col min="2328" max="2328" width="5.85546875" style="236" customWidth="1"/>
    <col min="2329" max="2329" width="9.85546875" style="236" customWidth="1"/>
    <col min="2330" max="2330" width="7.42578125" style="236" customWidth="1"/>
    <col min="2331" max="2331" width="9.28515625" style="236" customWidth="1"/>
    <col min="2332" max="2332" width="5.7109375" style="236" customWidth="1"/>
    <col min="2333" max="2561" width="8.7109375" style="236"/>
    <col min="2562" max="2562" width="5.140625" style="236" customWidth="1"/>
    <col min="2563" max="2563" width="20.5703125" style="236" customWidth="1"/>
    <col min="2564" max="2564" width="20.28515625" style="236" customWidth="1"/>
    <col min="2565" max="2565" width="12.140625" style="236" customWidth="1"/>
    <col min="2566" max="2566" width="11.5703125" style="236" customWidth="1"/>
    <col min="2567" max="2567" width="14.140625" style="236" bestFit="1" customWidth="1"/>
    <col min="2568" max="2568" width="11" style="236" customWidth="1"/>
    <col min="2569" max="2569" width="11.28515625" style="236" customWidth="1"/>
    <col min="2570" max="2570" width="14.140625" style="236" bestFit="1" customWidth="1"/>
    <col min="2571" max="2571" width="10.140625" style="236" customWidth="1"/>
    <col min="2572" max="2572" width="8.85546875" style="236" customWidth="1"/>
    <col min="2573" max="2573" width="14.140625" style="236" bestFit="1" customWidth="1"/>
    <col min="2574" max="2575" width="9.42578125" style="236" customWidth="1"/>
    <col min="2576" max="2576" width="14.140625" style="236" bestFit="1" customWidth="1"/>
    <col min="2577" max="2577" width="11.5703125" style="236" customWidth="1"/>
    <col min="2578" max="2578" width="5.7109375" style="236" customWidth="1"/>
    <col min="2579" max="2579" width="14.140625" style="236" bestFit="1" customWidth="1"/>
    <col min="2580" max="2580" width="9" style="236" customWidth="1"/>
    <col min="2581" max="2581" width="10.140625" style="236" customWidth="1"/>
    <col min="2582" max="2582" width="14.140625" style="236" bestFit="1" customWidth="1"/>
    <col min="2583" max="2583" width="9.42578125" style="236" customWidth="1"/>
    <col min="2584" max="2584" width="5.85546875" style="236" customWidth="1"/>
    <col min="2585" max="2585" width="9.85546875" style="236" customWidth="1"/>
    <col min="2586" max="2586" width="7.42578125" style="236" customWidth="1"/>
    <col min="2587" max="2587" width="9.28515625" style="236" customWidth="1"/>
    <col min="2588" max="2588" width="5.7109375" style="236" customWidth="1"/>
    <col min="2589" max="2817" width="8.7109375" style="236"/>
    <col min="2818" max="2818" width="5.140625" style="236" customWidth="1"/>
    <col min="2819" max="2819" width="20.5703125" style="236" customWidth="1"/>
    <col min="2820" max="2820" width="20.28515625" style="236" customWidth="1"/>
    <col min="2821" max="2821" width="12.140625" style="236" customWidth="1"/>
    <col min="2822" max="2822" width="11.5703125" style="236" customWidth="1"/>
    <col min="2823" max="2823" width="14.140625" style="236" bestFit="1" customWidth="1"/>
    <col min="2824" max="2824" width="11" style="236" customWidth="1"/>
    <col min="2825" max="2825" width="11.28515625" style="236" customWidth="1"/>
    <col min="2826" max="2826" width="14.140625" style="236" bestFit="1" customWidth="1"/>
    <col min="2827" max="2827" width="10.140625" style="236" customWidth="1"/>
    <col min="2828" max="2828" width="8.85546875" style="236" customWidth="1"/>
    <col min="2829" max="2829" width="14.140625" style="236" bestFit="1" customWidth="1"/>
    <col min="2830" max="2831" width="9.42578125" style="236" customWidth="1"/>
    <col min="2832" max="2832" width="14.140625" style="236" bestFit="1" customWidth="1"/>
    <col min="2833" max="2833" width="11.5703125" style="236" customWidth="1"/>
    <col min="2834" max="2834" width="5.7109375" style="236" customWidth="1"/>
    <col min="2835" max="2835" width="14.140625" style="236" bestFit="1" customWidth="1"/>
    <col min="2836" max="2836" width="9" style="236" customWidth="1"/>
    <col min="2837" max="2837" width="10.140625" style="236" customWidth="1"/>
    <col min="2838" max="2838" width="14.140625" style="236" bestFit="1" customWidth="1"/>
    <col min="2839" max="2839" width="9.42578125" style="236" customWidth="1"/>
    <col min="2840" max="2840" width="5.85546875" style="236" customWidth="1"/>
    <col min="2841" max="2841" width="9.85546875" style="236" customWidth="1"/>
    <col min="2842" max="2842" width="7.42578125" style="236" customWidth="1"/>
    <col min="2843" max="2843" width="9.28515625" style="236" customWidth="1"/>
    <col min="2844" max="2844" width="5.7109375" style="236" customWidth="1"/>
    <col min="2845" max="3073" width="8.7109375" style="236"/>
    <col min="3074" max="3074" width="5.140625" style="236" customWidth="1"/>
    <col min="3075" max="3075" width="20.5703125" style="236" customWidth="1"/>
    <col min="3076" max="3076" width="20.28515625" style="236" customWidth="1"/>
    <col min="3077" max="3077" width="12.140625" style="236" customWidth="1"/>
    <col min="3078" max="3078" width="11.5703125" style="236" customWidth="1"/>
    <col min="3079" max="3079" width="14.140625" style="236" bestFit="1" customWidth="1"/>
    <col min="3080" max="3080" width="11" style="236" customWidth="1"/>
    <col min="3081" max="3081" width="11.28515625" style="236" customWidth="1"/>
    <col min="3082" max="3082" width="14.140625" style="236" bestFit="1" customWidth="1"/>
    <col min="3083" max="3083" width="10.140625" style="236" customWidth="1"/>
    <col min="3084" max="3084" width="8.85546875" style="236" customWidth="1"/>
    <col min="3085" max="3085" width="14.140625" style="236" bestFit="1" customWidth="1"/>
    <col min="3086" max="3087" width="9.42578125" style="236" customWidth="1"/>
    <col min="3088" max="3088" width="14.140625" style="236" bestFit="1" customWidth="1"/>
    <col min="3089" max="3089" width="11.5703125" style="236" customWidth="1"/>
    <col min="3090" max="3090" width="5.7109375" style="236" customWidth="1"/>
    <col min="3091" max="3091" width="14.140625" style="236" bestFit="1" customWidth="1"/>
    <col min="3092" max="3092" width="9" style="236" customWidth="1"/>
    <col min="3093" max="3093" width="10.140625" style="236" customWidth="1"/>
    <col min="3094" max="3094" width="14.140625" style="236" bestFit="1" customWidth="1"/>
    <col min="3095" max="3095" width="9.42578125" style="236" customWidth="1"/>
    <col min="3096" max="3096" width="5.85546875" style="236" customWidth="1"/>
    <col min="3097" max="3097" width="9.85546875" style="236" customWidth="1"/>
    <col min="3098" max="3098" width="7.42578125" style="236" customWidth="1"/>
    <col min="3099" max="3099" width="9.28515625" style="236" customWidth="1"/>
    <col min="3100" max="3100" width="5.7109375" style="236" customWidth="1"/>
    <col min="3101" max="3329" width="8.7109375" style="236"/>
    <col min="3330" max="3330" width="5.140625" style="236" customWidth="1"/>
    <col min="3331" max="3331" width="20.5703125" style="236" customWidth="1"/>
    <col min="3332" max="3332" width="20.28515625" style="236" customWidth="1"/>
    <col min="3333" max="3333" width="12.140625" style="236" customWidth="1"/>
    <col min="3334" max="3334" width="11.5703125" style="236" customWidth="1"/>
    <col min="3335" max="3335" width="14.140625" style="236" bestFit="1" customWidth="1"/>
    <col min="3336" max="3336" width="11" style="236" customWidth="1"/>
    <col min="3337" max="3337" width="11.28515625" style="236" customWidth="1"/>
    <col min="3338" max="3338" width="14.140625" style="236" bestFit="1" customWidth="1"/>
    <col min="3339" max="3339" width="10.140625" style="236" customWidth="1"/>
    <col min="3340" max="3340" width="8.85546875" style="236" customWidth="1"/>
    <col min="3341" max="3341" width="14.140625" style="236" bestFit="1" customWidth="1"/>
    <col min="3342" max="3343" width="9.42578125" style="236" customWidth="1"/>
    <col min="3344" max="3344" width="14.140625" style="236" bestFit="1" customWidth="1"/>
    <col min="3345" max="3345" width="11.5703125" style="236" customWidth="1"/>
    <col min="3346" max="3346" width="5.7109375" style="236" customWidth="1"/>
    <col min="3347" max="3347" width="14.140625" style="236" bestFit="1" customWidth="1"/>
    <col min="3348" max="3348" width="9" style="236" customWidth="1"/>
    <col min="3349" max="3349" width="10.140625" style="236" customWidth="1"/>
    <col min="3350" max="3350" width="14.140625" style="236" bestFit="1" customWidth="1"/>
    <col min="3351" max="3351" width="9.42578125" style="236" customWidth="1"/>
    <col min="3352" max="3352" width="5.85546875" style="236" customWidth="1"/>
    <col min="3353" max="3353" width="9.85546875" style="236" customWidth="1"/>
    <col min="3354" max="3354" width="7.42578125" style="236" customWidth="1"/>
    <col min="3355" max="3355" width="9.28515625" style="236" customWidth="1"/>
    <col min="3356" max="3356" width="5.7109375" style="236" customWidth="1"/>
    <col min="3357" max="3585" width="8.7109375" style="236"/>
    <col min="3586" max="3586" width="5.140625" style="236" customWidth="1"/>
    <col min="3587" max="3587" width="20.5703125" style="236" customWidth="1"/>
    <col min="3588" max="3588" width="20.28515625" style="236" customWidth="1"/>
    <col min="3589" max="3589" width="12.140625" style="236" customWidth="1"/>
    <col min="3590" max="3590" width="11.5703125" style="236" customWidth="1"/>
    <col min="3591" max="3591" width="14.140625" style="236" bestFit="1" customWidth="1"/>
    <col min="3592" max="3592" width="11" style="236" customWidth="1"/>
    <col min="3593" max="3593" width="11.28515625" style="236" customWidth="1"/>
    <col min="3594" max="3594" width="14.140625" style="236" bestFit="1" customWidth="1"/>
    <col min="3595" max="3595" width="10.140625" style="236" customWidth="1"/>
    <col min="3596" max="3596" width="8.85546875" style="236" customWidth="1"/>
    <col min="3597" max="3597" width="14.140625" style="236" bestFit="1" customWidth="1"/>
    <col min="3598" max="3599" width="9.42578125" style="236" customWidth="1"/>
    <col min="3600" max="3600" width="14.140625" style="236" bestFit="1" customWidth="1"/>
    <col min="3601" max="3601" width="11.5703125" style="236" customWidth="1"/>
    <col min="3602" max="3602" width="5.7109375" style="236" customWidth="1"/>
    <col min="3603" max="3603" width="14.140625" style="236" bestFit="1" customWidth="1"/>
    <col min="3604" max="3604" width="9" style="236" customWidth="1"/>
    <col min="3605" max="3605" width="10.140625" style="236" customWidth="1"/>
    <col min="3606" max="3606" width="14.140625" style="236" bestFit="1" customWidth="1"/>
    <col min="3607" max="3607" width="9.42578125" style="236" customWidth="1"/>
    <col min="3608" max="3608" width="5.85546875" style="236" customWidth="1"/>
    <col min="3609" max="3609" width="9.85546875" style="236" customWidth="1"/>
    <col min="3610" max="3610" width="7.42578125" style="236" customWidth="1"/>
    <col min="3611" max="3611" width="9.28515625" style="236" customWidth="1"/>
    <col min="3612" max="3612" width="5.7109375" style="236" customWidth="1"/>
    <col min="3613" max="3841" width="8.7109375" style="236"/>
    <col min="3842" max="3842" width="5.140625" style="236" customWidth="1"/>
    <col min="3843" max="3843" width="20.5703125" style="236" customWidth="1"/>
    <col min="3844" max="3844" width="20.28515625" style="236" customWidth="1"/>
    <col min="3845" max="3845" width="12.140625" style="236" customWidth="1"/>
    <col min="3846" max="3846" width="11.5703125" style="236" customWidth="1"/>
    <col min="3847" max="3847" width="14.140625" style="236" bestFit="1" customWidth="1"/>
    <col min="3848" max="3848" width="11" style="236" customWidth="1"/>
    <col min="3849" max="3849" width="11.28515625" style="236" customWidth="1"/>
    <col min="3850" max="3850" width="14.140625" style="236" bestFit="1" customWidth="1"/>
    <col min="3851" max="3851" width="10.140625" style="236" customWidth="1"/>
    <col min="3852" max="3852" width="8.85546875" style="236" customWidth="1"/>
    <col min="3853" max="3853" width="14.140625" style="236" bestFit="1" customWidth="1"/>
    <col min="3854" max="3855" width="9.42578125" style="236" customWidth="1"/>
    <col min="3856" max="3856" width="14.140625" style="236" bestFit="1" customWidth="1"/>
    <col min="3857" max="3857" width="11.5703125" style="236" customWidth="1"/>
    <col min="3858" max="3858" width="5.7109375" style="236" customWidth="1"/>
    <col min="3859" max="3859" width="14.140625" style="236" bestFit="1" customWidth="1"/>
    <col min="3860" max="3860" width="9" style="236" customWidth="1"/>
    <col min="3861" max="3861" width="10.140625" style="236" customWidth="1"/>
    <col min="3862" max="3862" width="14.140625" style="236" bestFit="1" customWidth="1"/>
    <col min="3863" max="3863" width="9.42578125" style="236" customWidth="1"/>
    <col min="3864" max="3864" width="5.85546875" style="236" customWidth="1"/>
    <col min="3865" max="3865" width="9.85546875" style="236" customWidth="1"/>
    <col min="3866" max="3866" width="7.42578125" style="236" customWidth="1"/>
    <col min="3867" max="3867" width="9.28515625" style="236" customWidth="1"/>
    <col min="3868" max="3868" width="5.7109375" style="236" customWidth="1"/>
    <col min="3869" max="4097" width="8.7109375" style="236"/>
    <col min="4098" max="4098" width="5.140625" style="236" customWidth="1"/>
    <col min="4099" max="4099" width="20.5703125" style="236" customWidth="1"/>
    <col min="4100" max="4100" width="20.28515625" style="236" customWidth="1"/>
    <col min="4101" max="4101" width="12.140625" style="236" customWidth="1"/>
    <col min="4102" max="4102" width="11.5703125" style="236" customWidth="1"/>
    <col min="4103" max="4103" width="14.140625" style="236" bestFit="1" customWidth="1"/>
    <col min="4104" max="4104" width="11" style="236" customWidth="1"/>
    <col min="4105" max="4105" width="11.28515625" style="236" customWidth="1"/>
    <col min="4106" max="4106" width="14.140625" style="236" bestFit="1" customWidth="1"/>
    <col min="4107" max="4107" width="10.140625" style="236" customWidth="1"/>
    <col min="4108" max="4108" width="8.85546875" style="236" customWidth="1"/>
    <col min="4109" max="4109" width="14.140625" style="236" bestFit="1" customWidth="1"/>
    <col min="4110" max="4111" width="9.42578125" style="236" customWidth="1"/>
    <col min="4112" max="4112" width="14.140625" style="236" bestFit="1" customWidth="1"/>
    <col min="4113" max="4113" width="11.5703125" style="236" customWidth="1"/>
    <col min="4114" max="4114" width="5.7109375" style="236" customWidth="1"/>
    <col min="4115" max="4115" width="14.140625" style="236" bestFit="1" customWidth="1"/>
    <col min="4116" max="4116" width="9" style="236" customWidth="1"/>
    <col min="4117" max="4117" width="10.140625" style="236" customWidth="1"/>
    <col min="4118" max="4118" width="14.140625" style="236" bestFit="1" customWidth="1"/>
    <col min="4119" max="4119" width="9.42578125" style="236" customWidth="1"/>
    <col min="4120" max="4120" width="5.85546875" style="236" customWidth="1"/>
    <col min="4121" max="4121" width="9.85546875" style="236" customWidth="1"/>
    <col min="4122" max="4122" width="7.42578125" style="236" customWidth="1"/>
    <col min="4123" max="4123" width="9.28515625" style="236" customWidth="1"/>
    <col min="4124" max="4124" width="5.7109375" style="236" customWidth="1"/>
    <col min="4125" max="4353" width="8.7109375" style="236"/>
    <col min="4354" max="4354" width="5.140625" style="236" customWidth="1"/>
    <col min="4355" max="4355" width="20.5703125" style="236" customWidth="1"/>
    <col min="4356" max="4356" width="20.28515625" style="236" customWidth="1"/>
    <col min="4357" max="4357" width="12.140625" style="236" customWidth="1"/>
    <col min="4358" max="4358" width="11.5703125" style="236" customWidth="1"/>
    <col min="4359" max="4359" width="14.140625" style="236" bestFit="1" customWidth="1"/>
    <col min="4360" max="4360" width="11" style="236" customWidth="1"/>
    <col min="4361" max="4361" width="11.28515625" style="236" customWidth="1"/>
    <col min="4362" max="4362" width="14.140625" style="236" bestFit="1" customWidth="1"/>
    <col min="4363" max="4363" width="10.140625" style="236" customWidth="1"/>
    <col min="4364" max="4364" width="8.85546875" style="236" customWidth="1"/>
    <col min="4365" max="4365" width="14.140625" style="236" bestFit="1" customWidth="1"/>
    <col min="4366" max="4367" width="9.42578125" style="236" customWidth="1"/>
    <col min="4368" max="4368" width="14.140625" style="236" bestFit="1" customWidth="1"/>
    <col min="4369" max="4369" width="11.5703125" style="236" customWidth="1"/>
    <col min="4370" max="4370" width="5.7109375" style="236" customWidth="1"/>
    <col min="4371" max="4371" width="14.140625" style="236" bestFit="1" customWidth="1"/>
    <col min="4372" max="4372" width="9" style="236" customWidth="1"/>
    <col min="4373" max="4373" width="10.140625" style="236" customWidth="1"/>
    <col min="4374" max="4374" width="14.140625" style="236" bestFit="1" customWidth="1"/>
    <col min="4375" max="4375" width="9.42578125" style="236" customWidth="1"/>
    <col min="4376" max="4376" width="5.85546875" style="236" customWidth="1"/>
    <col min="4377" max="4377" width="9.85546875" style="236" customWidth="1"/>
    <col min="4378" max="4378" width="7.42578125" style="236" customWidth="1"/>
    <col min="4379" max="4379" width="9.28515625" style="236" customWidth="1"/>
    <col min="4380" max="4380" width="5.7109375" style="236" customWidth="1"/>
    <col min="4381" max="4609" width="8.7109375" style="236"/>
    <col min="4610" max="4610" width="5.140625" style="236" customWidth="1"/>
    <col min="4611" max="4611" width="20.5703125" style="236" customWidth="1"/>
    <col min="4612" max="4612" width="20.28515625" style="236" customWidth="1"/>
    <col min="4613" max="4613" width="12.140625" style="236" customWidth="1"/>
    <col min="4614" max="4614" width="11.5703125" style="236" customWidth="1"/>
    <col min="4615" max="4615" width="14.140625" style="236" bestFit="1" customWidth="1"/>
    <col min="4616" max="4616" width="11" style="236" customWidth="1"/>
    <col min="4617" max="4617" width="11.28515625" style="236" customWidth="1"/>
    <col min="4618" max="4618" width="14.140625" style="236" bestFit="1" customWidth="1"/>
    <col min="4619" max="4619" width="10.140625" style="236" customWidth="1"/>
    <col min="4620" max="4620" width="8.85546875" style="236" customWidth="1"/>
    <col min="4621" max="4621" width="14.140625" style="236" bestFit="1" customWidth="1"/>
    <col min="4622" max="4623" width="9.42578125" style="236" customWidth="1"/>
    <col min="4624" max="4624" width="14.140625" style="236" bestFit="1" customWidth="1"/>
    <col min="4625" max="4625" width="11.5703125" style="236" customWidth="1"/>
    <col min="4626" max="4626" width="5.7109375" style="236" customWidth="1"/>
    <col min="4627" max="4627" width="14.140625" style="236" bestFit="1" customWidth="1"/>
    <col min="4628" max="4628" width="9" style="236" customWidth="1"/>
    <col min="4629" max="4629" width="10.140625" style="236" customWidth="1"/>
    <col min="4630" max="4630" width="14.140625" style="236" bestFit="1" customWidth="1"/>
    <col min="4631" max="4631" width="9.42578125" style="236" customWidth="1"/>
    <col min="4632" max="4632" width="5.85546875" style="236" customWidth="1"/>
    <col min="4633" max="4633" width="9.85546875" style="236" customWidth="1"/>
    <col min="4634" max="4634" width="7.42578125" style="236" customWidth="1"/>
    <col min="4635" max="4635" width="9.28515625" style="236" customWidth="1"/>
    <col min="4636" max="4636" width="5.7109375" style="236" customWidth="1"/>
    <col min="4637" max="4865" width="8.7109375" style="236"/>
    <col min="4866" max="4866" width="5.140625" style="236" customWidth="1"/>
    <col min="4867" max="4867" width="20.5703125" style="236" customWidth="1"/>
    <col min="4868" max="4868" width="20.28515625" style="236" customWidth="1"/>
    <col min="4869" max="4869" width="12.140625" style="236" customWidth="1"/>
    <col min="4870" max="4870" width="11.5703125" style="236" customWidth="1"/>
    <col min="4871" max="4871" width="14.140625" style="236" bestFit="1" customWidth="1"/>
    <col min="4872" max="4872" width="11" style="236" customWidth="1"/>
    <col min="4873" max="4873" width="11.28515625" style="236" customWidth="1"/>
    <col min="4874" max="4874" width="14.140625" style="236" bestFit="1" customWidth="1"/>
    <col min="4875" max="4875" width="10.140625" style="236" customWidth="1"/>
    <col min="4876" max="4876" width="8.85546875" style="236" customWidth="1"/>
    <col min="4877" max="4877" width="14.140625" style="236" bestFit="1" customWidth="1"/>
    <col min="4878" max="4879" width="9.42578125" style="236" customWidth="1"/>
    <col min="4880" max="4880" width="14.140625" style="236" bestFit="1" customWidth="1"/>
    <col min="4881" max="4881" width="11.5703125" style="236" customWidth="1"/>
    <col min="4882" max="4882" width="5.7109375" style="236" customWidth="1"/>
    <col min="4883" max="4883" width="14.140625" style="236" bestFit="1" customWidth="1"/>
    <col min="4884" max="4884" width="9" style="236" customWidth="1"/>
    <col min="4885" max="4885" width="10.140625" style="236" customWidth="1"/>
    <col min="4886" max="4886" width="14.140625" style="236" bestFit="1" customWidth="1"/>
    <col min="4887" max="4887" width="9.42578125" style="236" customWidth="1"/>
    <col min="4888" max="4888" width="5.85546875" style="236" customWidth="1"/>
    <col min="4889" max="4889" width="9.85546875" style="236" customWidth="1"/>
    <col min="4890" max="4890" width="7.42578125" style="236" customWidth="1"/>
    <col min="4891" max="4891" width="9.28515625" style="236" customWidth="1"/>
    <col min="4892" max="4892" width="5.7109375" style="236" customWidth="1"/>
    <col min="4893" max="5121" width="8.7109375" style="236"/>
    <col min="5122" max="5122" width="5.140625" style="236" customWidth="1"/>
    <col min="5123" max="5123" width="20.5703125" style="236" customWidth="1"/>
    <col min="5124" max="5124" width="20.28515625" style="236" customWidth="1"/>
    <col min="5125" max="5125" width="12.140625" style="236" customWidth="1"/>
    <col min="5126" max="5126" width="11.5703125" style="236" customWidth="1"/>
    <col min="5127" max="5127" width="14.140625" style="236" bestFit="1" customWidth="1"/>
    <col min="5128" max="5128" width="11" style="236" customWidth="1"/>
    <col min="5129" max="5129" width="11.28515625" style="236" customWidth="1"/>
    <col min="5130" max="5130" width="14.140625" style="236" bestFit="1" customWidth="1"/>
    <col min="5131" max="5131" width="10.140625" style="236" customWidth="1"/>
    <col min="5132" max="5132" width="8.85546875" style="236" customWidth="1"/>
    <col min="5133" max="5133" width="14.140625" style="236" bestFit="1" customWidth="1"/>
    <col min="5134" max="5135" width="9.42578125" style="236" customWidth="1"/>
    <col min="5136" max="5136" width="14.140625" style="236" bestFit="1" customWidth="1"/>
    <col min="5137" max="5137" width="11.5703125" style="236" customWidth="1"/>
    <col min="5138" max="5138" width="5.7109375" style="236" customWidth="1"/>
    <col min="5139" max="5139" width="14.140625" style="236" bestFit="1" customWidth="1"/>
    <col min="5140" max="5140" width="9" style="236" customWidth="1"/>
    <col min="5141" max="5141" width="10.140625" style="236" customWidth="1"/>
    <col min="5142" max="5142" width="14.140625" style="236" bestFit="1" customWidth="1"/>
    <col min="5143" max="5143" width="9.42578125" style="236" customWidth="1"/>
    <col min="5144" max="5144" width="5.85546875" style="236" customWidth="1"/>
    <col min="5145" max="5145" width="9.85546875" style="236" customWidth="1"/>
    <col min="5146" max="5146" width="7.42578125" style="236" customWidth="1"/>
    <col min="5147" max="5147" width="9.28515625" style="236" customWidth="1"/>
    <col min="5148" max="5148" width="5.7109375" style="236" customWidth="1"/>
    <col min="5149" max="5377" width="8.7109375" style="236"/>
    <col min="5378" max="5378" width="5.140625" style="236" customWidth="1"/>
    <col min="5379" max="5379" width="20.5703125" style="236" customWidth="1"/>
    <col min="5380" max="5380" width="20.28515625" style="236" customWidth="1"/>
    <col min="5381" max="5381" width="12.140625" style="236" customWidth="1"/>
    <col min="5382" max="5382" width="11.5703125" style="236" customWidth="1"/>
    <col min="5383" max="5383" width="14.140625" style="236" bestFit="1" customWidth="1"/>
    <col min="5384" max="5384" width="11" style="236" customWidth="1"/>
    <col min="5385" max="5385" width="11.28515625" style="236" customWidth="1"/>
    <col min="5386" max="5386" width="14.140625" style="236" bestFit="1" customWidth="1"/>
    <col min="5387" max="5387" width="10.140625" style="236" customWidth="1"/>
    <col min="5388" max="5388" width="8.85546875" style="236" customWidth="1"/>
    <col min="5389" max="5389" width="14.140625" style="236" bestFit="1" customWidth="1"/>
    <col min="5390" max="5391" width="9.42578125" style="236" customWidth="1"/>
    <col min="5392" max="5392" width="14.140625" style="236" bestFit="1" customWidth="1"/>
    <col min="5393" max="5393" width="11.5703125" style="236" customWidth="1"/>
    <col min="5394" max="5394" width="5.7109375" style="236" customWidth="1"/>
    <col min="5395" max="5395" width="14.140625" style="236" bestFit="1" customWidth="1"/>
    <col min="5396" max="5396" width="9" style="236" customWidth="1"/>
    <col min="5397" max="5397" width="10.140625" style="236" customWidth="1"/>
    <col min="5398" max="5398" width="14.140625" style="236" bestFit="1" customWidth="1"/>
    <col min="5399" max="5399" width="9.42578125" style="236" customWidth="1"/>
    <col min="5400" max="5400" width="5.85546875" style="236" customWidth="1"/>
    <col min="5401" max="5401" width="9.85546875" style="236" customWidth="1"/>
    <col min="5402" max="5402" width="7.42578125" style="236" customWidth="1"/>
    <col min="5403" max="5403" width="9.28515625" style="236" customWidth="1"/>
    <col min="5404" max="5404" width="5.7109375" style="236" customWidth="1"/>
    <col min="5405" max="5633" width="8.7109375" style="236"/>
    <col min="5634" max="5634" width="5.140625" style="236" customWidth="1"/>
    <col min="5635" max="5635" width="20.5703125" style="236" customWidth="1"/>
    <col min="5636" max="5636" width="20.28515625" style="236" customWidth="1"/>
    <col min="5637" max="5637" width="12.140625" style="236" customWidth="1"/>
    <col min="5638" max="5638" width="11.5703125" style="236" customWidth="1"/>
    <col min="5639" max="5639" width="14.140625" style="236" bestFit="1" customWidth="1"/>
    <col min="5640" max="5640" width="11" style="236" customWidth="1"/>
    <col min="5641" max="5641" width="11.28515625" style="236" customWidth="1"/>
    <col min="5642" max="5642" width="14.140625" style="236" bestFit="1" customWidth="1"/>
    <col min="5643" max="5643" width="10.140625" style="236" customWidth="1"/>
    <col min="5644" max="5644" width="8.85546875" style="236" customWidth="1"/>
    <col min="5645" max="5645" width="14.140625" style="236" bestFit="1" customWidth="1"/>
    <col min="5646" max="5647" width="9.42578125" style="236" customWidth="1"/>
    <col min="5648" max="5648" width="14.140625" style="236" bestFit="1" customWidth="1"/>
    <col min="5649" max="5649" width="11.5703125" style="236" customWidth="1"/>
    <col min="5650" max="5650" width="5.7109375" style="236" customWidth="1"/>
    <col min="5651" max="5651" width="14.140625" style="236" bestFit="1" customWidth="1"/>
    <col min="5652" max="5652" width="9" style="236" customWidth="1"/>
    <col min="5653" max="5653" width="10.140625" style="236" customWidth="1"/>
    <col min="5654" max="5654" width="14.140625" style="236" bestFit="1" customWidth="1"/>
    <col min="5655" max="5655" width="9.42578125" style="236" customWidth="1"/>
    <col min="5656" max="5656" width="5.85546875" style="236" customWidth="1"/>
    <col min="5657" max="5657" width="9.85546875" style="236" customWidth="1"/>
    <col min="5658" max="5658" width="7.42578125" style="236" customWidth="1"/>
    <col min="5659" max="5659" width="9.28515625" style="236" customWidth="1"/>
    <col min="5660" max="5660" width="5.7109375" style="236" customWidth="1"/>
    <col min="5661" max="5889" width="8.7109375" style="236"/>
    <col min="5890" max="5890" width="5.140625" style="236" customWidth="1"/>
    <col min="5891" max="5891" width="20.5703125" style="236" customWidth="1"/>
    <col min="5892" max="5892" width="20.28515625" style="236" customWidth="1"/>
    <col min="5893" max="5893" width="12.140625" style="236" customWidth="1"/>
    <col min="5894" max="5894" width="11.5703125" style="236" customWidth="1"/>
    <col min="5895" max="5895" width="14.140625" style="236" bestFit="1" customWidth="1"/>
    <col min="5896" max="5896" width="11" style="236" customWidth="1"/>
    <col min="5897" max="5897" width="11.28515625" style="236" customWidth="1"/>
    <col min="5898" max="5898" width="14.140625" style="236" bestFit="1" customWidth="1"/>
    <col min="5899" max="5899" width="10.140625" style="236" customWidth="1"/>
    <col min="5900" max="5900" width="8.85546875" style="236" customWidth="1"/>
    <col min="5901" max="5901" width="14.140625" style="236" bestFit="1" customWidth="1"/>
    <col min="5902" max="5903" width="9.42578125" style="236" customWidth="1"/>
    <col min="5904" max="5904" width="14.140625" style="236" bestFit="1" customWidth="1"/>
    <col min="5905" max="5905" width="11.5703125" style="236" customWidth="1"/>
    <col min="5906" max="5906" width="5.7109375" style="236" customWidth="1"/>
    <col min="5907" max="5907" width="14.140625" style="236" bestFit="1" customWidth="1"/>
    <col min="5908" max="5908" width="9" style="236" customWidth="1"/>
    <col min="5909" max="5909" width="10.140625" style="236" customWidth="1"/>
    <col min="5910" max="5910" width="14.140625" style="236" bestFit="1" customWidth="1"/>
    <col min="5911" max="5911" width="9.42578125" style="236" customWidth="1"/>
    <col min="5912" max="5912" width="5.85546875" style="236" customWidth="1"/>
    <col min="5913" max="5913" width="9.85546875" style="236" customWidth="1"/>
    <col min="5914" max="5914" width="7.42578125" style="236" customWidth="1"/>
    <col min="5915" max="5915" width="9.28515625" style="236" customWidth="1"/>
    <col min="5916" max="5916" width="5.7109375" style="236" customWidth="1"/>
    <col min="5917" max="6145" width="8.7109375" style="236"/>
    <col min="6146" max="6146" width="5.140625" style="236" customWidth="1"/>
    <col min="6147" max="6147" width="20.5703125" style="236" customWidth="1"/>
    <col min="6148" max="6148" width="20.28515625" style="236" customWidth="1"/>
    <col min="6149" max="6149" width="12.140625" style="236" customWidth="1"/>
    <col min="6150" max="6150" width="11.5703125" style="236" customWidth="1"/>
    <col min="6151" max="6151" width="14.140625" style="236" bestFit="1" customWidth="1"/>
    <col min="6152" max="6152" width="11" style="236" customWidth="1"/>
    <col min="6153" max="6153" width="11.28515625" style="236" customWidth="1"/>
    <col min="6154" max="6154" width="14.140625" style="236" bestFit="1" customWidth="1"/>
    <col min="6155" max="6155" width="10.140625" style="236" customWidth="1"/>
    <col min="6156" max="6156" width="8.85546875" style="236" customWidth="1"/>
    <col min="6157" max="6157" width="14.140625" style="236" bestFit="1" customWidth="1"/>
    <col min="6158" max="6159" width="9.42578125" style="236" customWidth="1"/>
    <col min="6160" max="6160" width="14.140625" style="236" bestFit="1" customWidth="1"/>
    <col min="6161" max="6161" width="11.5703125" style="236" customWidth="1"/>
    <col min="6162" max="6162" width="5.7109375" style="236" customWidth="1"/>
    <col min="6163" max="6163" width="14.140625" style="236" bestFit="1" customWidth="1"/>
    <col min="6164" max="6164" width="9" style="236" customWidth="1"/>
    <col min="6165" max="6165" width="10.140625" style="236" customWidth="1"/>
    <col min="6166" max="6166" width="14.140625" style="236" bestFit="1" customWidth="1"/>
    <col min="6167" max="6167" width="9.42578125" style="236" customWidth="1"/>
    <col min="6168" max="6168" width="5.85546875" style="236" customWidth="1"/>
    <col min="6169" max="6169" width="9.85546875" style="236" customWidth="1"/>
    <col min="6170" max="6170" width="7.42578125" style="236" customWidth="1"/>
    <col min="6171" max="6171" width="9.28515625" style="236" customWidth="1"/>
    <col min="6172" max="6172" width="5.7109375" style="236" customWidth="1"/>
    <col min="6173" max="6401" width="8.7109375" style="236"/>
    <col min="6402" max="6402" width="5.140625" style="236" customWidth="1"/>
    <col min="6403" max="6403" width="20.5703125" style="236" customWidth="1"/>
    <col min="6404" max="6404" width="20.28515625" style="236" customWidth="1"/>
    <col min="6405" max="6405" width="12.140625" style="236" customWidth="1"/>
    <col min="6406" max="6406" width="11.5703125" style="236" customWidth="1"/>
    <col min="6407" max="6407" width="14.140625" style="236" bestFit="1" customWidth="1"/>
    <col min="6408" max="6408" width="11" style="236" customWidth="1"/>
    <col min="6409" max="6409" width="11.28515625" style="236" customWidth="1"/>
    <col min="6410" max="6410" width="14.140625" style="236" bestFit="1" customWidth="1"/>
    <col min="6411" max="6411" width="10.140625" style="236" customWidth="1"/>
    <col min="6412" max="6412" width="8.85546875" style="236" customWidth="1"/>
    <col min="6413" max="6413" width="14.140625" style="236" bestFit="1" customWidth="1"/>
    <col min="6414" max="6415" width="9.42578125" style="236" customWidth="1"/>
    <col min="6416" max="6416" width="14.140625" style="236" bestFit="1" customWidth="1"/>
    <col min="6417" max="6417" width="11.5703125" style="236" customWidth="1"/>
    <col min="6418" max="6418" width="5.7109375" style="236" customWidth="1"/>
    <col min="6419" max="6419" width="14.140625" style="236" bestFit="1" customWidth="1"/>
    <col min="6420" max="6420" width="9" style="236" customWidth="1"/>
    <col min="6421" max="6421" width="10.140625" style="236" customWidth="1"/>
    <col min="6422" max="6422" width="14.140625" style="236" bestFit="1" customWidth="1"/>
    <col min="6423" max="6423" width="9.42578125" style="236" customWidth="1"/>
    <col min="6424" max="6424" width="5.85546875" style="236" customWidth="1"/>
    <col min="6425" max="6425" width="9.85546875" style="236" customWidth="1"/>
    <col min="6426" max="6426" width="7.42578125" style="236" customWidth="1"/>
    <col min="6427" max="6427" width="9.28515625" style="236" customWidth="1"/>
    <col min="6428" max="6428" width="5.7109375" style="236" customWidth="1"/>
    <col min="6429" max="6657" width="8.7109375" style="236"/>
    <col min="6658" max="6658" width="5.140625" style="236" customWidth="1"/>
    <col min="6659" max="6659" width="20.5703125" style="236" customWidth="1"/>
    <col min="6660" max="6660" width="20.28515625" style="236" customWidth="1"/>
    <col min="6661" max="6661" width="12.140625" style="236" customWidth="1"/>
    <col min="6662" max="6662" width="11.5703125" style="236" customWidth="1"/>
    <col min="6663" max="6663" width="14.140625" style="236" bestFit="1" customWidth="1"/>
    <col min="6664" max="6664" width="11" style="236" customWidth="1"/>
    <col min="6665" max="6665" width="11.28515625" style="236" customWidth="1"/>
    <col min="6666" max="6666" width="14.140625" style="236" bestFit="1" customWidth="1"/>
    <col min="6667" max="6667" width="10.140625" style="236" customWidth="1"/>
    <col min="6668" max="6668" width="8.85546875" style="236" customWidth="1"/>
    <col min="6669" max="6669" width="14.140625" style="236" bestFit="1" customWidth="1"/>
    <col min="6670" max="6671" width="9.42578125" style="236" customWidth="1"/>
    <col min="6672" max="6672" width="14.140625" style="236" bestFit="1" customWidth="1"/>
    <col min="6673" max="6673" width="11.5703125" style="236" customWidth="1"/>
    <col min="6674" max="6674" width="5.7109375" style="236" customWidth="1"/>
    <col min="6675" max="6675" width="14.140625" style="236" bestFit="1" customWidth="1"/>
    <col min="6676" max="6676" width="9" style="236" customWidth="1"/>
    <col min="6677" max="6677" width="10.140625" style="236" customWidth="1"/>
    <col min="6678" max="6678" width="14.140625" style="236" bestFit="1" customWidth="1"/>
    <col min="6679" max="6679" width="9.42578125" style="236" customWidth="1"/>
    <col min="6680" max="6680" width="5.85546875" style="236" customWidth="1"/>
    <col min="6681" max="6681" width="9.85546875" style="236" customWidth="1"/>
    <col min="6682" max="6682" width="7.42578125" style="236" customWidth="1"/>
    <col min="6683" max="6683" width="9.28515625" style="236" customWidth="1"/>
    <col min="6684" max="6684" width="5.7109375" style="236" customWidth="1"/>
    <col min="6685" max="6913" width="8.7109375" style="236"/>
    <col min="6914" max="6914" width="5.140625" style="236" customWidth="1"/>
    <col min="6915" max="6915" width="20.5703125" style="236" customWidth="1"/>
    <col min="6916" max="6916" width="20.28515625" style="236" customWidth="1"/>
    <col min="6917" max="6917" width="12.140625" style="236" customWidth="1"/>
    <col min="6918" max="6918" width="11.5703125" style="236" customWidth="1"/>
    <col min="6919" max="6919" width="14.140625" style="236" bestFit="1" customWidth="1"/>
    <col min="6920" max="6920" width="11" style="236" customWidth="1"/>
    <col min="6921" max="6921" width="11.28515625" style="236" customWidth="1"/>
    <col min="6922" max="6922" width="14.140625" style="236" bestFit="1" customWidth="1"/>
    <col min="6923" max="6923" width="10.140625" style="236" customWidth="1"/>
    <col min="6924" max="6924" width="8.85546875" style="236" customWidth="1"/>
    <col min="6925" max="6925" width="14.140625" style="236" bestFit="1" customWidth="1"/>
    <col min="6926" max="6927" width="9.42578125" style="236" customWidth="1"/>
    <col min="6928" max="6928" width="14.140625" style="236" bestFit="1" customWidth="1"/>
    <col min="6929" max="6929" width="11.5703125" style="236" customWidth="1"/>
    <col min="6930" max="6930" width="5.7109375" style="236" customWidth="1"/>
    <col min="6931" max="6931" width="14.140625" style="236" bestFit="1" customWidth="1"/>
    <col min="6932" max="6932" width="9" style="236" customWidth="1"/>
    <col min="6933" max="6933" width="10.140625" style="236" customWidth="1"/>
    <col min="6934" max="6934" width="14.140625" style="236" bestFit="1" customWidth="1"/>
    <col min="6935" max="6935" width="9.42578125" style="236" customWidth="1"/>
    <col min="6936" max="6936" width="5.85546875" style="236" customWidth="1"/>
    <col min="6937" max="6937" width="9.85546875" style="236" customWidth="1"/>
    <col min="6938" max="6938" width="7.42578125" style="236" customWidth="1"/>
    <col min="6939" max="6939" width="9.28515625" style="236" customWidth="1"/>
    <col min="6940" max="6940" width="5.7109375" style="236" customWidth="1"/>
    <col min="6941" max="7169" width="8.7109375" style="236"/>
    <col min="7170" max="7170" width="5.140625" style="236" customWidth="1"/>
    <col min="7171" max="7171" width="20.5703125" style="236" customWidth="1"/>
    <col min="7172" max="7172" width="20.28515625" style="236" customWidth="1"/>
    <col min="7173" max="7173" width="12.140625" style="236" customWidth="1"/>
    <col min="7174" max="7174" width="11.5703125" style="236" customWidth="1"/>
    <col min="7175" max="7175" width="14.140625" style="236" bestFit="1" customWidth="1"/>
    <col min="7176" max="7176" width="11" style="236" customWidth="1"/>
    <col min="7177" max="7177" width="11.28515625" style="236" customWidth="1"/>
    <col min="7178" max="7178" width="14.140625" style="236" bestFit="1" customWidth="1"/>
    <col min="7179" max="7179" width="10.140625" style="236" customWidth="1"/>
    <col min="7180" max="7180" width="8.85546875" style="236" customWidth="1"/>
    <col min="7181" max="7181" width="14.140625" style="236" bestFit="1" customWidth="1"/>
    <col min="7182" max="7183" width="9.42578125" style="236" customWidth="1"/>
    <col min="7184" max="7184" width="14.140625" style="236" bestFit="1" customWidth="1"/>
    <col min="7185" max="7185" width="11.5703125" style="236" customWidth="1"/>
    <col min="7186" max="7186" width="5.7109375" style="236" customWidth="1"/>
    <col min="7187" max="7187" width="14.140625" style="236" bestFit="1" customWidth="1"/>
    <col min="7188" max="7188" width="9" style="236" customWidth="1"/>
    <col min="7189" max="7189" width="10.140625" style="236" customWidth="1"/>
    <col min="7190" max="7190" width="14.140625" style="236" bestFit="1" customWidth="1"/>
    <col min="7191" max="7191" width="9.42578125" style="236" customWidth="1"/>
    <col min="7192" max="7192" width="5.85546875" style="236" customWidth="1"/>
    <col min="7193" max="7193" width="9.85546875" style="236" customWidth="1"/>
    <col min="7194" max="7194" width="7.42578125" style="236" customWidth="1"/>
    <col min="7195" max="7195" width="9.28515625" style="236" customWidth="1"/>
    <col min="7196" max="7196" width="5.7109375" style="236" customWidth="1"/>
    <col min="7197" max="7425" width="8.7109375" style="236"/>
    <col min="7426" max="7426" width="5.140625" style="236" customWidth="1"/>
    <col min="7427" max="7427" width="20.5703125" style="236" customWidth="1"/>
    <col min="7428" max="7428" width="20.28515625" style="236" customWidth="1"/>
    <col min="7429" max="7429" width="12.140625" style="236" customWidth="1"/>
    <col min="7430" max="7430" width="11.5703125" style="236" customWidth="1"/>
    <col min="7431" max="7431" width="14.140625" style="236" bestFit="1" customWidth="1"/>
    <col min="7432" max="7432" width="11" style="236" customWidth="1"/>
    <col min="7433" max="7433" width="11.28515625" style="236" customWidth="1"/>
    <col min="7434" max="7434" width="14.140625" style="236" bestFit="1" customWidth="1"/>
    <col min="7435" max="7435" width="10.140625" style="236" customWidth="1"/>
    <col min="7436" max="7436" width="8.85546875" style="236" customWidth="1"/>
    <col min="7437" max="7437" width="14.140625" style="236" bestFit="1" customWidth="1"/>
    <col min="7438" max="7439" width="9.42578125" style="236" customWidth="1"/>
    <col min="7440" max="7440" width="14.140625" style="236" bestFit="1" customWidth="1"/>
    <col min="7441" max="7441" width="11.5703125" style="236" customWidth="1"/>
    <col min="7442" max="7442" width="5.7109375" style="236" customWidth="1"/>
    <col min="7443" max="7443" width="14.140625" style="236" bestFit="1" customWidth="1"/>
    <col min="7444" max="7444" width="9" style="236" customWidth="1"/>
    <col min="7445" max="7445" width="10.140625" style="236" customWidth="1"/>
    <col min="7446" max="7446" width="14.140625" style="236" bestFit="1" customWidth="1"/>
    <col min="7447" max="7447" width="9.42578125" style="236" customWidth="1"/>
    <col min="7448" max="7448" width="5.85546875" style="236" customWidth="1"/>
    <col min="7449" max="7449" width="9.85546875" style="236" customWidth="1"/>
    <col min="7450" max="7450" width="7.42578125" style="236" customWidth="1"/>
    <col min="7451" max="7451" width="9.28515625" style="236" customWidth="1"/>
    <col min="7452" max="7452" width="5.7109375" style="236" customWidth="1"/>
    <col min="7453" max="7681" width="8.7109375" style="236"/>
    <col min="7682" max="7682" width="5.140625" style="236" customWidth="1"/>
    <col min="7683" max="7683" width="20.5703125" style="236" customWidth="1"/>
    <col min="7684" max="7684" width="20.28515625" style="236" customWidth="1"/>
    <col min="7685" max="7685" width="12.140625" style="236" customWidth="1"/>
    <col min="7686" max="7686" width="11.5703125" style="236" customWidth="1"/>
    <col min="7687" max="7687" width="14.140625" style="236" bestFit="1" customWidth="1"/>
    <col min="7688" max="7688" width="11" style="236" customWidth="1"/>
    <col min="7689" max="7689" width="11.28515625" style="236" customWidth="1"/>
    <col min="7690" max="7690" width="14.140625" style="236" bestFit="1" customWidth="1"/>
    <col min="7691" max="7691" width="10.140625" style="236" customWidth="1"/>
    <col min="7692" max="7692" width="8.85546875" style="236" customWidth="1"/>
    <col min="7693" max="7693" width="14.140625" style="236" bestFit="1" customWidth="1"/>
    <col min="7694" max="7695" width="9.42578125" style="236" customWidth="1"/>
    <col min="7696" max="7696" width="14.140625" style="236" bestFit="1" customWidth="1"/>
    <col min="7697" max="7697" width="11.5703125" style="236" customWidth="1"/>
    <col min="7698" max="7698" width="5.7109375" style="236" customWidth="1"/>
    <col min="7699" max="7699" width="14.140625" style="236" bestFit="1" customWidth="1"/>
    <col min="7700" max="7700" width="9" style="236" customWidth="1"/>
    <col min="7701" max="7701" width="10.140625" style="236" customWidth="1"/>
    <col min="7702" max="7702" width="14.140625" style="236" bestFit="1" customWidth="1"/>
    <col min="7703" max="7703" width="9.42578125" style="236" customWidth="1"/>
    <col min="7704" max="7704" width="5.85546875" style="236" customWidth="1"/>
    <col min="7705" max="7705" width="9.85546875" style="236" customWidth="1"/>
    <col min="7706" max="7706" width="7.42578125" style="236" customWidth="1"/>
    <col min="7707" max="7707" width="9.28515625" style="236" customWidth="1"/>
    <col min="7708" max="7708" width="5.7109375" style="236" customWidth="1"/>
    <col min="7709" max="7937" width="8.7109375" style="236"/>
    <col min="7938" max="7938" width="5.140625" style="236" customWidth="1"/>
    <col min="7939" max="7939" width="20.5703125" style="236" customWidth="1"/>
    <col min="7940" max="7940" width="20.28515625" style="236" customWidth="1"/>
    <col min="7941" max="7941" width="12.140625" style="236" customWidth="1"/>
    <col min="7942" max="7942" width="11.5703125" style="236" customWidth="1"/>
    <col min="7943" max="7943" width="14.140625" style="236" bestFit="1" customWidth="1"/>
    <col min="7944" max="7944" width="11" style="236" customWidth="1"/>
    <col min="7945" max="7945" width="11.28515625" style="236" customWidth="1"/>
    <col min="7946" max="7946" width="14.140625" style="236" bestFit="1" customWidth="1"/>
    <col min="7947" max="7947" width="10.140625" style="236" customWidth="1"/>
    <col min="7948" max="7948" width="8.85546875" style="236" customWidth="1"/>
    <col min="7949" max="7949" width="14.140625" style="236" bestFit="1" customWidth="1"/>
    <col min="7950" max="7951" width="9.42578125" style="236" customWidth="1"/>
    <col min="7952" max="7952" width="14.140625" style="236" bestFit="1" customWidth="1"/>
    <col min="7953" max="7953" width="11.5703125" style="236" customWidth="1"/>
    <col min="7954" max="7954" width="5.7109375" style="236" customWidth="1"/>
    <col min="7955" max="7955" width="14.140625" style="236" bestFit="1" customWidth="1"/>
    <col min="7956" max="7956" width="9" style="236" customWidth="1"/>
    <col min="7957" max="7957" width="10.140625" style="236" customWidth="1"/>
    <col min="7958" max="7958" width="14.140625" style="236" bestFit="1" customWidth="1"/>
    <col min="7959" max="7959" width="9.42578125" style="236" customWidth="1"/>
    <col min="7960" max="7960" width="5.85546875" style="236" customWidth="1"/>
    <col min="7961" max="7961" width="9.85546875" style="236" customWidth="1"/>
    <col min="7962" max="7962" width="7.42578125" style="236" customWidth="1"/>
    <col min="7963" max="7963" width="9.28515625" style="236" customWidth="1"/>
    <col min="7964" max="7964" width="5.7109375" style="236" customWidth="1"/>
    <col min="7965" max="8193" width="8.7109375" style="236"/>
    <col min="8194" max="8194" width="5.140625" style="236" customWidth="1"/>
    <col min="8195" max="8195" width="20.5703125" style="236" customWidth="1"/>
    <col min="8196" max="8196" width="20.28515625" style="236" customWidth="1"/>
    <col min="8197" max="8197" width="12.140625" style="236" customWidth="1"/>
    <col min="8198" max="8198" width="11.5703125" style="236" customWidth="1"/>
    <col min="8199" max="8199" width="14.140625" style="236" bestFit="1" customWidth="1"/>
    <col min="8200" max="8200" width="11" style="236" customWidth="1"/>
    <col min="8201" max="8201" width="11.28515625" style="236" customWidth="1"/>
    <col min="8202" max="8202" width="14.140625" style="236" bestFit="1" customWidth="1"/>
    <col min="8203" max="8203" width="10.140625" style="236" customWidth="1"/>
    <col min="8204" max="8204" width="8.85546875" style="236" customWidth="1"/>
    <col min="8205" max="8205" width="14.140625" style="236" bestFit="1" customWidth="1"/>
    <col min="8206" max="8207" width="9.42578125" style="236" customWidth="1"/>
    <col min="8208" max="8208" width="14.140625" style="236" bestFit="1" customWidth="1"/>
    <col min="8209" max="8209" width="11.5703125" style="236" customWidth="1"/>
    <col min="8210" max="8210" width="5.7109375" style="236" customWidth="1"/>
    <col min="8211" max="8211" width="14.140625" style="236" bestFit="1" customWidth="1"/>
    <col min="8212" max="8212" width="9" style="236" customWidth="1"/>
    <col min="8213" max="8213" width="10.140625" style="236" customWidth="1"/>
    <col min="8214" max="8214" width="14.140625" style="236" bestFit="1" customWidth="1"/>
    <col min="8215" max="8215" width="9.42578125" style="236" customWidth="1"/>
    <col min="8216" max="8216" width="5.85546875" style="236" customWidth="1"/>
    <col min="8217" max="8217" width="9.85546875" style="236" customWidth="1"/>
    <col min="8218" max="8218" width="7.42578125" style="236" customWidth="1"/>
    <col min="8219" max="8219" width="9.28515625" style="236" customWidth="1"/>
    <col min="8220" max="8220" width="5.7109375" style="236" customWidth="1"/>
    <col min="8221" max="8449" width="8.7109375" style="236"/>
    <col min="8450" max="8450" width="5.140625" style="236" customWidth="1"/>
    <col min="8451" max="8451" width="20.5703125" style="236" customWidth="1"/>
    <col min="8452" max="8452" width="20.28515625" style="236" customWidth="1"/>
    <col min="8453" max="8453" width="12.140625" style="236" customWidth="1"/>
    <col min="8454" max="8454" width="11.5703125" style="236" customWidth="1"/>
    <col min="8455" max="8455" width="14.140625" style="236" bestFit="1" customWidth="1"/>
    <col min="8456" max="8456" width="11" style="236" customWidth="1"/>
    <col min="8457" max="8457" width="11.28515625" style="236" customWidth="1"/>
    <col min="8458" max="8458" width="14.140625" style="236" bestFit="1" customWidth="1"/>
    <col min="8459" max="8459" width="10.140625" style="236" customWidth="1"/>
    <col min="8460" max="8460" width="8.85546875" style="236" customWidth="1"/>
    <col min="8461" max="8461" width="14.140625" style="236" bestFit="1" customWidth="1"/>
    <col min="8462" max="8463" width="9.42578125" style="236" customWidth="1"/>
    <col min="8464" max="8464" width="14.140625" style="236" bestFit="1" customWidth="1"/>
    <col min="8465" max="8465" width="11.5703125" style="236" customWidth="1"/>
    <col min="8466" max="8466" width="5.7109375" style="236" customWidth="1"/>
    <col min="8467" max="8467" width="14.140625" style="236" bestFit="1" customWidth="1"/>
    <col min="8468" max="8468" width="9" style="236" customWidth="1"/>
    <col min="8469" max="8469" width="10.140625" style="236" customWidth="1"/>
    <col min="8470" max="8470" width="14.140625" style="236" bestFit="1" customWidth="1"/>
    <col min="8471" max="8471" width="9.42578125" style="236" customWidth="1"/>
    <col min="8472" max="8472" width="5.85546875" style="236" customWidth="1"/>
    <col min="8473" max="8473" width="9.85546875" style="236" customWidth="1"/>
    <col min="8474" max="8474" width="7.42578125" style="236" customWidth="1"/>
    <col min="8475" max="8475" width="9.28515625" style="236" customWidth="1"/>
    <col min="8476" max="8476" width="5.7109375" style="236" customWidth="1"/>
    <col min="8477" max="8705" width="8.7109375" style="236"/>
    <col min="8706" max="8706" width="5.140625" style="236" customWidth="1"/>
    <col min="8707" max="8707" width="20.5703125" style="236" customWidth="1"/>
    <col min="8708" max="8708" width="20.28515625" style="236" customWidth="1"/>
    <col min="8709" max="8709" width="12.140625" style="236" customWidth="1"/>
    <col min="8710" max="8710" width="11.5703125" style="236" customWidth="1"/>
    <col min="8711" max="8711" width="14.140625" style="236" bestFit="1" customWidth="1"/>
    <col min="8712" max="8712" width="11" style="236" customWidth="1"/>
    <col min="8713" max="8713" width="11.28515625" style="236" customWidth="1"/>
    <col min="8714" max="8714" width="14.140625" style="236" bestFit="1" customWidth="1"/>
    <col min="8715" max="8715" width="10.140625" style="236" customWidth="1"/>
    <col min="8716" max="8716" width="8.85546875" style="236" customWidth="1"/>
    <col min="8717" max="8717" width="14.140625" style="236" bestFit="1" customWidth="1"/>
    <col min="8718" max="8719" width="9.42578125" style="236" customWidth="1"/>
    <col min="8720" max="8720" width="14.140625" style="236" bestFit="1" customWidth="1"/>
    <col min="8721" max="8721" width="11.5703125" style="236" customWidth="1"/>
    <col min="8722" max="8722" width="5.7109375" style="236" customWidth="1"/>
    <col min="8723" max="8723" width="14.140625" style="236" bestFit="1" customWidth="1"/>
    <col min="8724" max="8724" width="9" style="236" customWidth="1"/>
    <col min="8725" max="8725" width="10.140625" style="236" customWidth="1"/>
    <col min="8726" max="8726" width="14.140625" style="236" bestFit="1" customWidth="1"/>
    <col min="8727" max="8727" width="9.42578125" style="236" customWidth="1"/>
    <col min="8728" max="8728" width="5.85546875" style="236" customWidth="1"/>
    <col min="8729" max="8729" width="9.85546875" style="236" customWidth="1"/>
    <col min="8730" max="8730" width="7.42578125" style="236" customWidth="1"/>
    <col min="8731" max="8731" width="9.28515625" style="236" customWidth="1"/>
    <col min="8732" max="8732" width="5.7109375" style="236" customWidth="1"/>
    <col min="8733" max="8961" width="8.7109375" style="236"/>
    <col min="8962" max="8962" width="5.140625" style="236" customWidth="1"/>
    <col min="8963" max="8963" width="20.5703125" style="236" customWidth="1"/>
    <col min="8964" max="8964" width="20.28515625" style="236" customWidth="1"/>
    <col min="8965" max="8965" width="12.140625" style="236" customWidth="1"/>
    <col min="8966" max="8966" width="11.5703125" style="236" customWidth="1"/>
    <col min="8967" max="8967" width="14.140625" style="236" bestFit="1" customWidth="1"/>
    <col min="8968" max="8968" width="11" style="236" customWidth="1"/>
    <col min="8969" max="8969" width="11.28515625" style="236" customWidth="1"/>
    <col min="8970" max="8970" width="14.140625" style="236" bestFit="1" customWidth="1"/>
    <col min="8971" max="8971" width="10.140625" style="236" customWidth="1"/>
    <col min="8972" max="8972" width="8.85546875" style="236" customWidth="1"/>
    <col min="8973" max="8973" width="14.140625" style="236" bestFit="1" customWidth="1"/>
    <col min="8974" max="8975" width="9.42578125" style="236" customWidth="1"/>
    <col min="8976" max="8976" width="14.140625" style="236" bestFit="1" customWidth="1"/>
    <col min="8977" max="8977" width="11.5703125" style="236" customWidth="1"/>
    <col min="8978" max="8978" width="5.7109375" style="236" customWidth="1"/>
    <col min="8979" max="8979" width="14.140625" style="236" bestFit="1" customWidth="1"/>
    <col min="8980" max="8980" width="9" style="236" customWidth="1"/>
    <col min="8981" max="8981" width="10.140625" style="236" customWidth="1"/>
    <col min="8982" max="8982" width="14.140625" style="236" bestFit="1" customWidth="1"/>
    <col min="8983" max="8983" width="9.42578125" style="236" customWidth="1"/>
    <col min="8984" max="8984" width="5.85546875" style="236" customWidth="1"/>
    <col min="8985" max="8985" width="9.85546875" style="236" customWidth="1"/>
    <col min="8986" max="8986" width="7.42578125" style="236" customWidth="1"/>
    <col min="8987" max="8987" width="9.28515625" style="236" customWidth="1"/>
    <col min="8988" max="8988" width="5.7109375" style="236" customWidth="1"/>
    <col min="8989" max="9217" width="8.7109375" style="236"/>
    <col min="9218" max="9218" width="5.140625" style="236" customWidth="1"/>
    <col min="9219" max="9219" width="20.5703125" style="236" customWidth="1"/>
    <col min="9220" max="9220" width="20.28515625" style="236" customWidth="1"/>
    <col min="9221" max="9221" width="12.140625" style="236" customWidth="1"/>
    <col min="9222" max="9222" width="11.5703125" style="236" customWidth="1"/>
    <col min="9223" max="9223" width="14.140625" style="236" bestFit="1" customWidth="1"/>
    <col min="9224" max="9224" width="11" style="236" customWidth="1"/>
    <col min="9225" max="9225" width="11.28515625" style="236" customWidth="1"/>
    <col min="9226" max="9226" width="14.140625" style="236" bestFit="1" customWidth="1"/>
    <col min="9227" max="9227" width="10.140625" style="236" customWidth="1"/>
    <col min="9228" max="9228" width="8.85546875" style="236" customWidth="1"/>
    <col min="9229" max="9229" width="14.140625" style="236" bestFit="1" customWidth="1"/>
    <col min="9230" max="9231" width="9.42578125" style="236" customWidth="1"/>
    <col min="9232" max="9232" width="14.140625" style="236" bestFit="1" customWidth="1"/>
    <col min="9233" max="9233" width="11.5703125" style="236" customWidth="1"/>
    <col min="9234" max="9234" width="5.7109375" style="236" customWidth="1"/>
    <col min="9235" max="9235" width="14.140625" style="236" bestFit="1" customWidth="1"/>
    <col min="9236" max="9236" width="9" style="236" customWidth="1"/>
    <col min="9237" max="9237" width="10.140625" style="236" customWidth="1"/>
    <col min="9238" max="9238" width="14.140625" style="236" bestFit="1" customWidth="1"/>
    <col min="9239" max="9239" width="9.42578125" style="236" customWidth="1"/>
    <col min="9240" max="9240" width="5.85546875" style="236" customWidth="1"/>
    <col min="9241" max="9241" width="9.85546875" style="236" customWidth="1"/>
    <col min="9242" max="9242" width="7.42578125" style="236" customWidth="1"/>
    <col min="9243" max="9243" width="9.28515625" style="236" customWidth="1"/>
    <col min="9244" max="9244" width="5.7109375" style="236" customWidth="1"/>
    <col min="9245" max="9473" width="8.7109375" style="236"/>
    <col min="9474" max="9474" width="5.140625" style="236" customWidth="1"/>
    <col min="9475" max="9475" width="20.5703125" style="236" customWidth="1"/>
    <col min="9476" max="9476" width="20.28515625" style="236" customWidth="1"/>
    <col min="9477" max="9477" width="12.140625" style="236" customWidth="1"/>
    <col min="9478" max="9478" width="11.5703125" style="236" customWidth="1"/>
    <col min="9479" max="9479" width="14.140625" style="236" bestFit="1" customWidth="1"/>
    <col min="9480" max="9480" width="11" style="236" customWidth="1"/>
    <col min="9481" max="9481" width="11.28515625" style="236" customWidth="1"/>
    <col min="9482" max="9482" width="14.140625" style="236" bestFit="1" customWidth="1"/>
    <col min="9483" max="9483" width="10.140625" style="236" customWidth="1"/>
    <col min="9484" max="9484" width="8.85546875" style="236" customWidth="1"/>
    <col min="9485" max="9485" width="14.140625" style="236" bestFit="1" customWidth="1"/>
    <col min="9486" max="9487" width="9.42578125" style="236" customWidth="1"/>
    <col min="9488" max="9488" width="14.140625" style="236" bestFit="1" customWidth="1"/>
    <col min="9489" max="9489" width="11.5703125" style="236" customWidth="1"/>
    <col min="9490" max="9490" width="5.7109375" style="236" customWidth="1"/>
    <col min="9491" max="9491" width="14.140625" style="236" bestFit="1" customWidth="1"/>
    <col min="9492" max="9492" width="9" style="236" customWidth="1"/>
    <col min="9493" max="9493" width="10.140625" style="236" customWidth="1"/>
    <col min="9494" max="9494" width="14.140625" style="236" bestFit="1" customWidth="1"/>
    <col min="9495" max="9495" width="9.42578125" style="236" customWidth="1"/>
    <col min="9496" max="9496" width="5.85546875" style="236" customWidth="1"/>
    <col min="9497" max="9497" width="9.85546875" style="236" customWidth="1"/>
    <col min="9498" max="9498" width="7.42578125" style="236" customWidth="1"/>
    <col min="9499" max="9499" width="9.28515625" style="236" customWidth="1"/>
    <col min="9500" max="9500" width="5.7109375" style="236" customWidth="1"/>
    <col min="9501" max="9729" width="8.7109375" style="236"/>
    <col min="9730" max="9730" width="5.140625" style="236" customWidth="1"/>
    <col min="9731" max="9731" width="20.5703125" style="236" customWidth="1"/>
    <col min="9732" max="9732" width="20.28515625" style="236" customWidth="1"/>
    <col min="9733" max="9733" width="12.140625" style="236" customWidth="1"/>
    <col min="9734" max="9734" width="11.5703125" style="236" customWidth="1"/>
    <col min="9735" max="9735" width="14.140625" style="236" bestFit="1" customWidth="1"/>
    <col min="9736" max="9736" width="11" style="236" customWidth="1"/>
    <col min="9737" max="9737" width="11.28515625" style="236" customWidth="1"/>
    <col min="9738" max="9738" width="14.140625" style="236" bestFit="1" customWidth="1"/>
    <col min="9739" max="9739" width="10.140625" style="236" customWidth="1"/>
    <col min="9740" max="9740" width="8.85546875" style="236" customWidth="1"/>
    <col min="9741" max="9741" width="14.140625" style="236" bestFit="1" customWidth="1"/>
    <col min="9742" max="9743" width="9.42578125" style="236" customWidth="1"/>
    <col min="9744" max="9744" width="14.140625" style="236" bestFit="1" customWidth="1"/>
    <col min="9745" max="9745" width="11.5703125" style="236" customWidth="1"/>
    <col min="9746" max="9746" width="5.7109375" style="236" customWidth="1"/>
    <col min="9747" max="9747" width="14.140625" style="236" bestFit="1" customWidth="1"/>
    <col min="9748" max="9748" width="9" style="236" customWidth="1"/>
    <col min="9749" max="9749" width="10.140625" style="236" customWidth="1"/>
    <col min="9750" max="9750" width="14.140625" style="236" bestFit="1" customWidth="1"/>
    <col min="9751" max="9751" width="9.42578125" style="236" customWidth="1"/>
    <col min="9752" max="9752" width="5.85546875" style="236" customWidth="1"/>
    <col min="9753" max="9753" width="9.85546875" style="236" customWidth="1"/>
    <col min="9754" max="9754" width="7.42578125" style="236" customWidth="1"/>
    <col min="9755" max="9755" width="9.28515625" style="236" customWidth="1"/>
    <col min="9756" max="9756" width="5.7109375" style="236" customWidth="1"/>
    <col min="9757" max="9985" width="8.7109375" style="236"/>
    <col min="9986" max="9986" width="5.140625" style="236" customWidth="1"/>
    <col min="9987" max="9987" width="20.5703125" style="236" customWidth="1"/>
    <col min="9988" max="9988" width="20.28515625" style="236" customWidth="1"/>
    <col min="9989" max="9989" width="12.140625" style="236" customWidth="1"/>
    <col min="9990" max="9990" width="11.5703125" style="236" customWidth="1"/>
    <col min="9991" max="9991" width="14.140625" style="236" bestFit="1" customWidth="1"/>
    <col min="9992" max="9992" width="11" style="236" customWidth="1"/>
    <col min="9993" max="9993" width="11.28515625" style="236" customWidth="1"/>
    <col min="9994" max="9994" width="14.140625" style="236" bestFit="1" customWidth="1"/>
    <col min="9995" max="9995" width="10.140625" style="236" customWidth="1"/>
    <col min="9996" max="9996" width="8.85546875" style="236" customWidth="1"/>
    <col min="9997" max="9997" width="14.140625" style="236" bestFit="1" customWidth="1"/>
    <col min="9998" max="9999" width="9.42578125" style="236" customWidth="1"/>
    <col min="10000" max="10000" width="14.140625" style="236" bestFit="1" customWidth="1"/>
    <col min="10001" max="10001" width="11.5703125" style="236" customWidth="1"/>
    <col min="10002" max="10002" width="5.7109375" style="236" customWidth="1"/>
    <col min="10003" max="10003" width="14.140625" style="236" bestFit="1" customWidth="1"/>
    <col min="10004" max="10004" width="9" style="236" customWidth="1"/>
    <col min="10005" max="10005" width="10.140625" style="236" customWidth="1"/>
    <col min="10006" max="10006" width="14.140625" style="236" bestFit="1" customWidth="1"/>
    <col min="10007" max="10007" width="9.42578125" style="236" customWidth="1"/>
    <col min="10008" max="10008" width="5.85546875" style="236" customWidth="1"/>
    <col min="10009" max="10009" width="9.85546875" style="236" customWidth="1"/>
    <col min="10010" max="10010" width="7.42578125" style="236" customWidth="1"/>
    <col min="10011" max="10011" width="9.28515625" style="236" customWidth="1"/>
    <col min="10012" max="10012" width="5.7109375" style="236" customWidth="1"/>
    <col min="10013" max="10241" width="8.7109375" style="236"/>
    <col min="10242" max="10242" width="5.140625" style="236" customWidth="1"/>
    <col min="10243" max="10243" width="20.5703125" style="236" customWidth="1"/>
    <col min="10244" max="10244" width="20.28515625" style="236" customWidth="1"/>
    <col min="10245" max="10245" width="12.140625" style="236" customWidth="1"/>
    <col min="10246" max="10246" width="11.5703125" style="236" customWidth="1"/>
    <col min="10247" max="10247" width="14.140625" style="236" bestFit="1" customWidth="1"/>
    <col min="10248" max="10248" width="11" style="236" customWidth="1"/>
    <col min="10249" max="10249" width="11.28515625" style="236" customWidth="1"/>
    <col min="10250" max="10250" width="14.140625" style="236" bestFit="1" customWidth="1"/>
    <col min="10251" max="10251" width="10.140625" style="236" customWidth="1"/>
    <col min="10252" max="10252" width="8.85546875" style="236" customWidth="1"/>
    <col min="10253" max="10253" width="14.140625" style="236" bestFit="1" customWidth="1"/>
    <col min="10254" max="10255" width="9.42578125" style="236" customWidth="1"/>
    <col min="10256" max="10256" width="14.140625" style="236" bestFit="1" customWidth="1"/>
    <col min="10257" max="10257" width="11.5703125" style="236" customWidth="1"/>
    <col min="10258" max="10258" width="5.7109375" style="236" customWidth="1"/>
    <col min="10259" max="10259" width="14.140625" style="236" bestFit="1" customWidth="1"/>
    <col min="10260" max="10260" width="9" style="236" customWidth="1"/>
    <col min="10261" max="10261" width="10.140625" style="236" customWidth="1"/>
    <col min="10262" max="10262" width="14.140625" style="236" bestFit="1" customWidth="1"/>
    <col min="10263" max="10263" width="9.42578125" style="236" customWidth="1"/>
    <col min="10264" max="10264" width="5.85546875" style="236" customWidth="1"/>
    <col min="10265" max="10265" width="9.85546875" style="236" customWidth="1"/>
    <col min="10266" max="10266" width="7.42578125" style="236" customWidth="1"/>
    <col min="10267" max="10267" width="9.28515625" style="236" customWidth="1"/>
    <col min="10268" max="10268" width="5.7109375" style="236" customWidth="1"/>
    <col min="10269" max="10497" width="8.7109375" style="236"/>
    <col min="10498" max="10498" width="5.140625" style="236" customWidth="1"/>
    <col min="10499" max="10499" width="20.5703125" style="236" customWidth="1"/>
    <col min="10500" max="10500" width="20.28515625" style="236" customWidth="1"/>
    <col min="10501" max="10501" width="12.140625" style="236" customWidth="1"/>
    <col min="10502" max="10502" width="11.5703125" style="236" customWidth="1"/>
    <col min="10503" max="10503" width="14.140625" style="236" bestFit="1" customWidth="1"/>
    <col min="10504" max="10504" width="11" style="236" customWidth="1"/>
    <col min="10505" max="10505" width="11.28515625" style="236" customWidth="1"/>
    <col min="10506" max="10506" width="14.140625" style="236" bestFit="1" customWidth="1"/>
    <col min="10507" max="10507" width="10.140625" style="236" customWidth="1"/>
    <col min="10508" max="10508" width="8.85546875" style="236" customWidth="1"/>
    <col min="10509" max="10509" width="14.140625" style="236" bestFit="1" customWidth="1"/>
    <col min="10510" max="10511" width="9.42578125" style="236" customWidth="1"/>
    <col min="10512" max="10512" width="14.140625" style="236" bestFit="1" customWidth="1"/>
    <col min="10513" max="10513" width="11.5703125" style="236" customWidth="1"/>
    <col min="10514" max="10514" width="5.7109375" style="236" customWidth="1"/>
    <col min="10515" max="10515" width="14.140625" style="236" bestFit="1" customWidth="1"/>
    <col min="10516" max="10516" width="9" style="236" customWidth="1"/>
    <col min="10517" max="10517" width="10.140625" style="236" customWidth="1"/>
    <col min="10518" max="10518" width="14.140625" style="236" bestFit="1" customWidth="1"/>
    <col min="10519" max="10519" width="9.42578125" style="236" customWidth="1"/>
    <col min="10520" max="10520" width="5.85546875" style="236" customWidth="1"/>
    <col min="10521" max="10521" width="9.85546875" style="236" customWidth="1"/>
    <col min="10522" max="10522" width="7.42578125" style="236" customWidth="1"/>
    <col min="10523" max="10523" width="9.28515625" style="236" customWidth="1"/>
    <col min="10524" max="10524" width="5.7109375" style="236" customWidth="1"/>
    <col min="10525" max="10753" width="8.7109375" style="236"/>
    <col min="10754" max="10754" width="5.140625" style="236" customWidth="1"/>
    <col min="10755" max="10755" width="20.5703125" style="236" customWidth="1"/>
    <col min="10756" max="10756" width="20.28515625" style="236" customWidth="1"/>
    <col min="10757" max="10757" width="12.140625" style="236" customWidth="1"/>
    <col min="10758" max="10758" width="11.5703125" style="236" customWidth="1"/>
    <col min="10759" max="10759" width="14.140625" style="236" bestFit="1" customWidth="1"/>
    <col min="10760" max="10760" width="11" style="236" customWidth="1"/>
    <col min="10761" max="10761" width="11.28515625" style="236" customWidth="1"/>
    <col min="10762" max="10762" width="14.140625" style="236" bestFit="1" customWidth="1"/>
    <col min="10763" max="10763" width="10.140625" style="236" customWidth="1"/>
    <col min="10764" max="10764" width="8.85546875" style="236" customWidth="1"/>
    <col min="10765" max="10765" width="14.140625" style="236" bestFit="1" customWidth="1"/>
    <col min="10766" max="10767" width="9.42578125" style="236" customWidth="1"/>
    <col min="10768" max="10768" width="14.140625" style="236" bestFit="1" customWidth="1"/>
    <col min="10769" max="10769" width="11.5703125" style="236" customWidth="1"/>
    <col min="10770" max="10770" width="5.7109375" style="236" customWidth="1"/>
    <col min="10771" max="10771" width="14.140625" style="236" bestFit="1" customWidth="1"/>
    <col min="10772" max="10772" width="9" style="236" customWidth="1"/>
    <col min="10773" max="10773" width="10.140625" style="236" customWidth="1"/>
    <col min="10774" max="10774" width="14.140625" style="236" bestFit="1" customWidth="1"/>
    <col min="10775" max="10775" width="9.42578125" style="236" customWidth="1"/>
    <col min="10776" max="10776" width="5.85546875" style="236" customWidth="1"/>
    <col min="10777" max="10777" width="9.85546875" style="236" customWidth="1"/>
    <col min="10778" max="10778" width="7.42578125" style="236" customWidth="1"/>
    <col min="10779" max="10779" width="9.28515625" style="236" customWidth="1"/>
    <col min="10780" max="10780" width="5.7109375" style="236" customWidth="1"/>
    <col min="10781" max="11009" width="8.7109375" style="236"/>
    <col min="11010" max="11010" width="5.140625" style="236" customWidth="1"/>
    <col min="11011" max="11011" width="20.5703125" style="236" customWidth="1"/>
    <col min="11012" max="11012" width="20.28515625" style="236" customWidth="1"/>
    <col min="11013" max="11013" width="12.140625" style="236" customWidth="1"/>
    <col min="11014" max="11014" width="11.5703125" style="236" customWidth="1"/>
    <col min="11015" max="11015" width="14.140625" style="236" bestFit="1" customWidth="1"/>
    <col min="11016" max="11016" width="11" style="236" customWidth="1"/>
    <col min="11017" max="11017" width="11.28515625" style="236" customWidth="1"/>
    <col min="11018" max="11018" width="14.140625" style="236" bestFit="1" customWidth="1"/>
    <col min="11019" max="11019" width="10.140625" style="236" customWidth="1"/>
    <col min="11020" max="11020" width="8.85546875" style="236" customWidth="1"/>
    <col min="11021" max="11021" width="14.140625" style="236" bestFit="1" customWidth="1"/>
    <col min="11022" max="11023" width="9.42578125" style="236" customWidth="1"/>
    <col min="11024" max="11024" width="14.140625" style="236" bestFit="1" customWidth="1"/>
    <col min="11025" max="11025" width="11.5703125" style="236" customWidth="1"/>
    <col min="11026" max="11026" width="5.7109375" style="236" customWidth="1"/>
    <col min="11027" max="11027" width="14.140625" style="236" bestFit="1" customWidth="1"/>
    <col min="11028" max="11028" width="9" style="236" customWidth="1"/>
    <col min="11029" max="11029" width="10.140625" style="236" customWidth="1"/>
    <col min="11030" max="11030" width="14.140625" style="236" bestFit="1" customWidth="1"/>
    <col min="11031" max="11031" width="9.42578125" style="236" customWidth="1"/>
    <col min="11032" max="11032" width="5.85546875" style="236" customWidth="1"/>
    <col min="11033" max="11033" width="9.85546875" style="236" customWidth="1"/>
    <col min="11034" max="11034" width="7.42578125" style="236" customWidth="1"/>
    <col min="11035" max="11035" width="9.28515625" style="236" customWidth="1"/>
    <col min="11036" max="11036" width="5.7109375" style="236" customWidth="1"/>
    <col min="11037" max="11265" width="8.7109375" style="236"/>
    <col min="11266" max="11266" width="5.140625" style="236" customWidth="1"/>
    <col min="11267" max="11267" width="20.5703125" style="236" customWidth="1"/>
    <col min="11268" max="11268" width="20.28515625" style="236" customWidth="1"/>
    <col min="11269" max="11269" width="12.140625" style="236" customWidth="1"/>
    <col min="11270" max="11270" width="11.5703125" style="236" customWidth="1"/>
    <col min="11271" max="11271" width="14.140625" style="236" bestFit="1" customWidth="1"/>
    <col min="11272" max="11272" width="11" style="236" customWidth="1"/>
    <col min="11273" max="11273" width="11.28515625" style="236" customWidth="1"/>
    <col min="11274" max="11274" width="14.140625" style="236" bestFit="1" customWidth="1"/>
    <col min="11275" max="11275" width="10.140625" style="236" customWidth="1"/>
    <col min="11276" max="11276" width="8.85546875" style="236" customWidth="1"/>
    <col min="11277" max="11277" width="14.140625" style="236" bestFit="1" customWidth="1"/>
    <col min="11278" max="11279" width="9.42578125" style="236" customWidth="1"/>
    <col min="11280" max="11280" width="14.140625" style="236" bestFit="1" customWidth="1"/>
    <col min="11281" max="11281" width="11.5703125" style="236" customWidth="1"/>
    <col min="11282" max="11282" width="5.7109375" style="236" customWidth="1"/>
    <col min="11283" max="11283" width="14.140625" style="236" bestFit="1" customWidth="1"/>
    <col min="11284" max="11284" width="9" style="236" customWidth="1"/>
    <col min="11285" max="11285" width="10.140625" style="236" customWidth="1"/>
    <col min="11286" max="11286" width="14.140625" style="236" bestFit="1" customWidth="1"/>
    <col min="11287" max="11287" width="9.42578125" style="236" customWidth="1"/>
    <col min="11288" max="11288" width="5.85546875" style="236" customWidth="1"/>
    <col min="11289" max="11289" width="9.85546875" style="236" customWidth="1"/>
    <col min="11290" max="11290" width="7.42578125" style="236" customWidth="1"/>
    <col min="11291" max="11291" width="9.28515625" style="236" customWidth="1"/>
    <col min="11292" max="11292" width="5.7109375" style="236" customWidth="1"/>
    <col min="11293" max="11521" width="8.7109375" style="236"/>
    <col min="11522" max="11522" width="5.140625" style="236" customWidth="1"/>
    <col min="11523" max="11523" width="20.5703125" style="236" customWidth="1"/>
    <col min="11524" max="11524" width="20.28515625" style="236" customWidth="1"/>
    <col min="11525" max="11525" width="12.140625" style="236" customWidth="1"/>
    <col min="11526" max="11526" width="11.5703125" style="236" customWidth="1"/>
    <col min="11527" max="11527" width="14.140625" style="236" bestFit="1" customWidth="1"/>
    <col min="11528" max="11528" width="11" style="236" customWidth="1"/>
    <col min="11529" max="11529" width="11.28515625" style="236" customWidth="1"/>
    <col min="11530" max="11530" width="14.140625" style="236" bestFit="1" customWidth="1"/>
    <col min="11531" max="11531" width="10.140625" style="236" customWidth="1"/>
    <col min="11532" max="11532" width="8.85546875" style="236" customWidth="1"/>
    <col min="11533" max="11533" width="14.140625" style="236" bestFit="1" customWidth="1"/>
    <col min="11534" max="11535" width="9.42578125" style="236" customWidth="1"/>
    <col min="11536" max="11536" width="14.140625" style="236" bestFit="1" customWidth="1"/>
    <col min="11537" max="11537" width="11.5703125" style="236" customWidth="1"/>
    <col min="11538" max="11538" width="5.7109375" style="236" customWidth="1"/>
    <col min="11539" max="11539" width="14.140625" style="236" bestFit="1" customWidth="1"/>
    <col min="11540" max="11540" width="9" style="236" customWidth="1"/>
    <col min="11541" max="11541" width="10.140625" style="236" customWidth="1"/>
    <col min="11542" max="11542" width="14.140625" style="236" bestFit="1" customWidth="1"/>
    <col min="11543" max="11543" width="9.42578125" style="236" customWidth="1"/>
    <col min="11544" max="11544" width="5.85546875" style="236" customWidth="1"/>
    <col min="11545" max="11545" width="9.85546875" style="236" customWidth="1"/>
    <col min="11546" max="11546" width="7.42578125" style="236" customWidth="1"/>
    <col min="11547" max="11547" width="9.28515625" style="236" customWidth="1"/>
    <col min="11548" max="11548" width="5.7109375" style="236" customWidth="1"/>
    <col min="11549" max="11777" width="8.7109375" style="236"/>
    <col min="11778" max="11778" width="5.140625" style="236" customWidth="1"/>
    <col min="11779" max="11779" width="20.5703125" style="236" customWidth="1"/>
    <col min="11780" max="11780" width="20.28515625" style="236" customWidth="1"/>
    <col min="11781" max="11781" width="12.140625" style="236" customWidth="1"/>
    <col min="11782" max="11782" width="11.5703125" style="236" customWidth="1"/>
    <col min="11783" max="11783" width="14.140625" style="236" bestFit="1" customWidth="1"/>
    <col min="11784" max="11784" width="11" style="236" customWidth="1"/>
    <col min="11785" max="11785" width="11.28515625" style="236" customWidth="1"/>
    <col min="11786" max="11786" width="14.140625" style="236" bestFit="1" customWidth="1"/>
    <col min="11787" max="11787" width="10.140625" style="236" customWidth="1"/>
    <col min="11788" max="11788" width="8.85546875" style="236" customWidth="1"/>
    <col min="11789" max="11789" width="14.140625" style="236" bestFit="1" customWidth="1"/>
    <col min="11790" max="11791" width="9.42578125" style="236" customWidth="1"/>
    <col min="11792" max="11792" width="14.140625" style="236" bestFit="1" customWidth="1"/>
    <col min="11793" max="11793" width="11.5703125" style="236" customWidth="1"/>
    <col min="11794" max="11794" width="5.7109375" style="236" customWidth="1"/>
    <col min="11795" max="11795" width="14.140625" style="236" bestFit="1" customWidth="1"/>
    <col min="11796" max="11796" width="9" style="236" customWidth="1"/>
    <col min="11797" max="11797" width="10.140625" style="236" customWidth="1"/>
    <col min="11798" max="11798" width="14.140625" style="236" bestFit="1" customWidth="1"/>
    <col min="11799" max="11799" width="9.42578125" style="236" customWidth="1"/>
    <col min="11800" max="11800" width="5.85546875" style="236" customWidth="1"/>
    <col min="11801" max="11801" width="9.85546875" style="236" customWidth="1"/>
    <col min="11802" max="11802" width="7.42578125" style="236" customWidth="1"/>
    <col min="11803" max="11803" width="9.28515625" style="236" customWidth="1"/>
    <col min="11804" max="11804" width="5.7109375" style="236" customWidth="1"/>
    <col min="11805" max="12033" width="8.7109375" style="236"/>
    <col min="12034" max="12034" width="5.140625" style="236" customWidth="1"/>
    <col min="12035" max="12035" width="20.5703125" style="236" customWidth="1"/>
    <col min="12036" max="12036" width="20.28515625" style="236" customWidth="1"/>
    <col min="12037" max="12037" width="12.140625" style="236" customWidth="1"/>
    <col min="12038" max="12038" width="11.5703125" style="236" customWidth="1"/>
    <col min="12039" max="12039" width="14.140625" style="236" bestFit="1" customWidth="1"/>
    <col min="12040" max="12040" width="11" style="236" customWidth="1"/>
    <col min="12041" max="12041" width="11.28515625" style="236" customWidth="1"/>
    <col min="12042" max="12042" width="14.140625" style="236" bestFit="1" customWidth="1"/>
    <col min="12043" max="12043" width="10.140625" style="236" customWidth="1"/>
    <col min="12044" max="12044" width="8.85546875" style="236" customWidth="1"/>
    <col min="12045" max="12045" width="14.140625" style="236" bestFit="1" customWidth="1"/>
    <col min="12046" max="12047" width="9.42578125" style="236" customWidth="1"/>
    <col min="12048" max="12048" width="14.140625" style="236" bestFit="1" customWidth="1"/>
    <col min="12049" max="12049" width="11.5703125" style="236" customWidth="1"/>
    <col min="12050" max="12050" width="5.7109375" style="236" customWidth="1"/>
    <col min="12051" max="12051" width="14.140625" style="236" bestFit="1" customWidth="1"/>
    <col min="12052" max="12052" width="9" style="236" customWidth="1"/>
    <col min="12053" max="12053" width="10.140625" style="236" customWidth="1"/>
    <col min="12054" max="12054" width="14.140625" style="236" bestFit="1" customWidth="1"/>
    <col min="12055" max="12055" width="9.42578125" style="236" customWidth="1"/>
    <col min="12056" max="12056" width="5.85546875" style="236" customWidth="1"/>
    <col min="12057" max="12057" width="9.85546875" style="236" customWidth="1"/>
    <col min="12058" max="12058" width="7.42578125" style="236" customWidth="1"/>
    <col min="12059" max="12059" width="9.28515625" style="236" customWidth="1"/>
    <col min="12060" max="12060" width="5.7109375" style="236" customWidth="1"/>
    <col min="12061" max="12289" width="8.7109375" style="236"/>
    <col min="12290" max="12290" width="5.140625" style="236" customWidth="1"/>
    <col min="12291" max="12291" width="20.5703125" style="236" customWidth="1"/>
    <col min="12292" max="12292" width="20.28515625" style="236" customWidth="1"/>
    <col min="12293" max="12293" width="12.140625" style="236" customWidth="1"/>
    <col min="12294" max="12294" width="11.5703125" style="236" customWidth="1"/>
    <col min="12295" max="12295" width="14.140625" style="236" bestFit="1" customWidth="1"/>
    <col min="12296" max="12296" width="11" style="236" customWidth="1"/>
    <col min="12297" max="12297" width="11.28515625" style="236" customWidth="1"/>
    <col min="12298" max="12298" width="14.140625" style="236" bestFit="1" customWidth="1"/>
    <col min="12299" max="12299" width="10.140625" style="236" customWidth="1"/>
    <col min="12300" max="12300" width="8.85546875" style="236" customWidth="1"/>
    <col min="12301" max="12301" width="14.140625" style="236" bestFit="1" customWidth="1"/>
    <col min="12302" max="12303" width="9.42578125" style="236" customWidth="1"/>
    <col min="12304" max="12304" width="14.140625" style="236" bestFit="1" customWidth="1"/>
    <col min="12305" max="12305" width="11.5703125" style="236" customWidth="1"/>
    <col min="12306" max="12306" width="5.7109375" style="236" customWidth="1"/>
    <col min="12307" max="12307" width="14.140625" style="236" bestFit="1" customWidth="1"/>
    <col min="12308" max="12308" width="9" style="236" customWidth="1"/>
    <col min="12309" max="12309" width="10.140625" style="236" customWidth="1"/>
    <col min="12310" max="12310" width="14.140625" style="236" bestFit="1" customWidth="1"/>
    <col min="12311" max="12311" width="9.42578125" style="236" customWidth="1"/>
    <col min="12312" max="12312" width="5.85546875" style="236" customWidth="1"/>
    <col min="12313" max="12313" width="9.85546875" style="236" customWidth="1"/>
    <col min="12314" max="12314" width="7.42578125" style="236" customWidth="1"/>
    <col min="12315" max="12315" width="9.28515625" style="236" customWidth="1"/>
    <col min="12316" max="12316" width="5.7109375" style="236" customWidth="1"/>
    <col min="12317" max="12545" width="8.7109375" style="236"/>
    <col min="12546" max="12546" width="5.140625" style="236" customWidth="1"/>
    <col min="12547" max="12547" width="20.5703125" style="236" customWidth="1"/>
    <col min="12548" max="12548" width="20.28515625" style="236" customWidth="1"/>
    <col min="12549" max="12549" width="12.140625" style="236" customWidth="1"/>
    <col min="12550" max="12550" width="11.5703125" style="236" customWidth="1"/>
    <col min="12551" max="12551" width="14.140625" style="236" bestFit="1" customWidth="1"/>
    <col min="12552" max="12552" width="11" style="236" customWidth="1"/>
    <col min="12553" max="12553" width="11.28515625" style="236" customWidth="1"/>
    <col min="12554" max="12554" width="14.140625" style="236" bestFit="1" customWidth="1"/>
    <col min="12555" max="12555" width="10.140625" style="236" customWidth="1"/>
    <col min="12556" max="12556" width="8.85546875" style="236" customWidth="1"/>
    <col min="12557" max="12557" width="14.140625" style="236" bestFit="1" customWidth="1"/>
    <col min="12558" max="12559" width="9.42578125" style="236" customWidth="1"/>
    <col min="12560" max="12560" width="14.140625" style="236" bestFit="1" customWidth="1"/>
    <col min="12561" max="12561" width="11.5703125" style="236" customWidth="1"/>
    <col min="12562" max="12562" width="5.7109375" style="236" customWidth="1"/>
    <col min="12563" max="12563" width="14.140625" style="236" bestFit="1" customWidth="1"/>
    <col min="12564" max="12564" width="9" style="236" customWidth="1"/>
    <col min="12565" max="12565" width="10.140625" style="236" customWidth="1"/>
    <col min="12566" max="12566" width="14.140625" style="236" bestFit="1" customWidth="1"/>
    <col min="12567" max="12567" width="9.42578125" style="236" customWidth="1"/>
    <col min="12568" max="12568" width="5.85546875" style="236" customWidth="1"/>
    <col min="12569" max="12569" width="9.85546875" style="236" customWidth="1"/>
    <col min="12570" max="12570" width="7.42578125" style="236" customWidth="1"/>
    <col min="12571" max="12571" width="9.28515625" style="236" customWidth="1"/>
    <col min="12572" max="12572" width="5.7109375" style="236" customWidth="1"/>
    <col min="12573" max="12801" width="8.7109375" style="236"/>
    <col min="12802" max="12802" width="5.140625" style="236" customWidth="1"/>
    <col min="12803" max="12803" width="20.5703125" style="236" customWidth="1"/>
    <col min="12804" max="12804" width="20.28515625" style="236" customWidth="1"/>
    <col min="12805" max="12805" width="12.140625" style="236" customWidth="1"/>
    <col min="12806" max="12806" width="11.5703125" style="236" customWidth="1"/>
    <col min="12807" max="12807" width="14.140625" style="236" bestFit="1" customWidth="1"/>
    <col min="12808" max="12808" width="11" style="236" customWidth="1"/>
    <col min="12809" max="12809" width="11.28515625" style="236" customWidth="1"/>
    <col min="12810" max="12810" width="14.140625" style="236" bestFit="1" customWidth="1"/>
    <col min="12811" max="12811" width="10.140625" style="236" customWidth="1"/>
    <col min="12812" max="12812" width="8.85546875" style="236" customWidth="1"/>
    <col min="12813" max="12813" width="14.140625" style="236" bestFit="1" customWidth="1"/>
    <col min="12814" max="12815" width="9.42578125" style="236" customWidth="1"/>
    <col min="12816" max="12816" width="14.140625" style="236" bestFit="1" customWidth="1"/>
    <col min="12817" max="12817" width="11.5703125" style="236" customWidth="1"/>
    <col min="12818" max="12818" width="5.7109375" style="236" customWidth="1"/>
    <col min="12819" max="12819" width="14.140625" style="236" bestFit="1" customWidth="1"/>
    <col min="12820" max="12820" width="9" style="236" customWidth="1"/>
    <col min="12821" max="12821" width="10.140625" style="236" customWidth="1"/>
    <col min="12822" max="12822" width="14.140625" style="236" bestFit="1" customWidth="1"/>
    <col min="12823" max="12823" width="9.42578125" style="236" customWidth="1"/>
    <col min="12824" max="12824" width="5.85546875" style="236" customWidth="1"/>
    <col min="12825" max="12825" width="9.85546875" style="236" customWidth="1"/>
    <col min="12826" max="12826" width="7.42578125" style="236" customWidth="1"/>
    <col min="12827" max="12827" width="9.28515625" style="236" customWidth="1"/>
    <col min="12828" max="12828" width="5.7109375" style="236" customWidth="1"/>
    <col min="12829" max="13057" width="8.7109375" style="236"/>
    <col min="13058" max="13058" width="5.140625" style="236" customWidth="1"/>
    <col min="13059" max="13059" width="20.5703125" style="236" customWidth="1"/>
    <col min="13060" max="13060" width="20.28515625" style="236" customWidth="1"/>
    <col min="13061" max="13061" width="12.140625" style="236" customWidth="1"/>
    <col min="13062" max="13062" width="11.5703125" style="236" customWidth="1"/>
    <col min="13063" max="13063" width="14.140625" style="236" bestFit="1" customWidth="1"/>
    <col min="13064" max="13064" width="11" style="236" customWidth="1"/>
    <col min="13065" max="13065" width="11.28515625" style="236" customWidth="1"/>
    <col min="13066" max="13066" width="14.140625" style="236" bestFit="1" customWidth="1"/>
    <col min="13067" max="13067" width="10.140625" style="236" customWidth="1"/>
    <col min="13068" max="13068" width="8.85546875" style="236" customWidth="1"/>
    <col min="13069" max="13069" width="14.140625" style="236" bestFit="1" customWidth="1"/>
    <col min="13070" max="13071" width="9.42578125" style="236" customWidth="1"/>
    <col min="13072" max="13072" width="14.140625" style="236" bestFit="1" customWidth="1"/>
    <col min="13073" max="13073" width="11.5703125" style="236" customWidth="1"/>
    <col min="13074" max="13074" width="5.7109375" style="236" customWidth="1"/>
    <col min="13075" max="13075" width="14.140625" style="236" bestFit="1" customWidth="1"/>
    <col min="13076" max="13076" width="9" style="236" customWidth="1"/>
    <col min="13077" max="13077" width="10.140625" style="236" customWidth="1"/>
    <col min="13078" max="13078" width="14.140625" style="236" bestFit="1" customWidth="1"/>
    <col min="13079" max="13079" width="9.42578125" style="236" customWidth="1"/>
    <col min="13080" max="13080" width="5.85546875" style="236" customWidth="1"/>
    <col min="13081" max="13081" width="9.85546875" style="236" customWidth="1"/>
    <col min="13082" max="13082" width="7.42578125" style="236" customWidth="1"/>
    <col min="13083" max="13083" width="9.28515625" style="236" customWidth="1"/>
    <col min="13084" max="13084" width="5.7109375" style="236" customWidth="1"/>
    <col min="13085" max="13313" width="8.7109375" style="236"/>
    <col min="13314" max="13314" width="5.140625" style="236" customWidth="1"/>
    <col min="13315" max="13315" width="20.5703125" style="236" customWidth="1"/>
    <col min="13316" max="13316" width="20.28515625" style="236" customWidth="1"/>
    <col min="13317" max="13317" width="12.140625" style="236" customWidth="1"/>
    <col min="13318" max="13318" width="11.5703125" style="236" customWidth="1"/>
    <col min="13319" max="13319" width="14.140625" style="236" bestFit="1" customWidth="1"/>
    <col min="13320" max="13320" width="11" style="236" customWidth="1"/>
    <col min="13321" max="13321" width="11.28515625" style="236" customWidth="1"/>
    <col min="13322" max="13322" width="14.140625" style="236" bestFit="1" customWidth="1"/>
    <col min="13323" max="13323" width="10.140625" style="236" customWidth="1"/>
    <col min="13324" max="13324" width="8.85546875" style="236" customWidth="1"/>
    <col min="13325" max="13325" width="14.140625" style="236" bestFit="1" customWidth="1"/>
    <col min="13326" max="13327" width="9.42578125" style="236" customWidth="1"/>
    <col min="13328" max="13328" width="14.140625" style="236" bestFit="1" customWidth="1"/>
    <col min="13329" max="13329" width="11.5703125" style="236" customWidth="1"/>
    <col min="13330" max="13330" width="5.7109375" style="236" customWidth="1"/>
    <col min="13331" max="13331" width="14.140625" style="236" bestFit="1" customWidth="1"/>
    <col min="13332" max="13332" width="9" style="236" customWidth="1"/>
    <col min="13333" max="13333" width="10.140625" style="236" customWidth="1"/>
    <col min="13334" max="13334" width="14.140625" style="236" bestFit="1" customWidth="1"/>
    <col min="13335" max="13335" width="9.42578125" style="236" customWidth="1"/>
    <col min="13336" max="13336" width="5.85546875" style="236" customWidth="1"/>
    <col min="13337" max="13337" width="9.85546875" style="236" customWidth="1"/>
    <col min="13338" max="13338" width="7.42578125" style="236" customWidth="1"/>
    <col min="13339" max="13339" width="9.28515625" style="236" customWidth="1"/>
    <col min="13340" max="13340" width="5.7109375" style="236" customWidth="1"/>
    <col min="13341" max="13569" width="8.7109375" style="236"/>
    <col min="13570" max="13570" width="5.140625" style="236" customWidth="1"/>
    <col min="13571" max="13571" width="20.5703125" style="236" customWidth="1"/>
    <col min="13572" max="13572" width="20.28515625" style="236" customWidth="1"/>
    <col min="13573" max="13573" width="12.140625" style="236" customWidth="1"/>
    <col min="13574" max="13574" width="11.5703125" style="236" customWidth="1"/>
    <col min="13575" max="13575" width="14.140625" style="236" bestFit="1" customWidth="1"/>
    <col min="13576" max="13576" width="11" style="236" customWidth="1"/>
    <col min="13577" max="13577" width="11.28515625" style="236" customWidth="1"/>
    <col min="13578" max="13578" width="14.140625" style="236" bestFit="1" customWidth="1"/>
    <col min="13579" max="13579" width="10.140625" style="236" customWidth="1"/>
    <col min="13580" max="13580" width="8.85546875" style="236" customWidth="1"/>
    <col min="13581" max="13581" width="14.140625" style="236" bestFit="1" customWidth="1"/>
    <col min="13582" max="13583" width="9.42578125" style="236" customWidth="1"/>
    <col min="13584" max="13584" width="14.140625" style="236" bestFit="1" customWidth="1"/>
    <col min="13585" max="13585" width="11.5703125" style="236" customWidth="1"/>
    <col min="13586" max="13586" width="5.7109375" style="236" customWidth="1"/>
    <col min="13587" max="13587" width="14.140625" style="236" bestFit="1" customWidth="1"/>
    <col min="13588" max="13588" width="9" style="236" customWidth="1"/>
    <col min="13589" max="13589" width="10.140625" style="236" customWidth="1"/>
    <col min="13590" max="13590" width="14.140625" style="236" bestFit="1" customWidth="1"/>
    <col min="13591" max="13591" width="9.42578125" style="236" customWidth="1"/>
    <col min="13592" max="13592" width="5.85546875" style="236" customWidth="1"/>
    <col min="13593" max="13593" width="9.85546875" style="236" customWidth="1"/>
    <col min="13594" max="13594" width="7.42578125" style="236" customWidth="1"/>
    <col min="13595" max="13595" width="9.28515625" style="236" customWidth="1"/>
    <col min="13596" max="13596" width="5.7109375" style="236" customWidth="1"/>
    <col min="13597" max="13825" width="8.7109375" style="236"/>
    <col min="13826" max="13826" width="5.140625" style="236" customWidth="1"/>
    <col min="13827" max="13827" width="20.5703125" style="236" customWidth="1"/>
    <col min="13828" max="13828" width="20.28515625" style="236" customWidth="1"/>
    <col min="13829" max="13829" width="12.140625" style="236" customWidth="1"/>
    <col min="13830" max="13830" width="11.5703125" style="236" customWidth="1"/>
    <col min="13831" max="13831" width="14.140625" style="236" bestFit="1" customWidth="1"/>
    <col min="13832" max="13832" width="11" style="236" customWidth="1"/>
    <col min="13833" max="13833" width="11.28515625" style="236" customWidth="1"/>
    <col min="13834" max="13834" width="14.140625" style="236" bestFit="1" customWidth="1"/>
    <col min="13835" max="13835" width="10.140625" style="236" customWidth="1"/>
    <col min="13836" max="13836" width="8.85546875" style="236" customWidth="1"/>
    <col min="13837" max="13837" width="14.140625" style="236" bestFit="1" customWidth="1"/>
    <col min="13838" max="13839" width="9.42578125" style="236" customWidth="1"/>
    <col min="13840" max="13840" width="14.140625" style="236" bestFit="1" customWidth="1"/>
    <col min="13841" max="13841" width="11.5703125" style="236" customWidth="1"/>
    <col min="13842" max="13842" width="5.7109375" style="236" customWidth="1"/>
    <col min="13843" max="13843" width="14.140625" style="236" bestFit="1" customWidth="1"/>
    <col min="13844" max="13844" width="9" style="236" customWidth="1"/>
    <col min="13845" max="13845" width="10.140625" style="236" customWidth="1"/>
    <col min="13846" max="13846" width="14.140625" style="236" bestFit="1" customWidth="1"/>
    <col min="13847" max="13847" width="9.42578125" style="236" customWidth="1"/>
    <col min="13848" max="13848" width="5.85546875" style="236" customWidth="1"/>
    <col min="13849" max="13849" width="9.85546875" style="236" customWidth="1"/>
    <col min="13850" max="13850" width="7.42578125" style="236" customWidth="1"/>
    <col min="13851" max="13851" width="9.28515625" style="236" customWidth="1"/>
    <col min="13852" max="13852" width="5.7109375" style="236" customWidth="1"/>
    <col min="13853" max="14081" width="8.7109375" style="236"/>
    <col min="14082" max="14082" width="5.140625" style="236" customWidth="1"/>
    <col min="14083" max="14083" width="20.5703125" style="236" customWidth="1"/>
    <col min="14084" max="14084" width="20.28515625" style="236" customWidth="1"/>
    <col min="14085" max="14085" width="12.140625" style="236" customWidth="1"/>
    <col min="14086" max="14086" width="11.5703125" style="236" customWidth="1"/>
    <col min="14087" max="14087" width="14.140625" style="236" bestFit="1" customWidth="1"/>
    <col min="14088" max="14088" width="11" style="236" customWidth="1"/>
    <col min="14089" max="14089" width="11.28515625" style="236" customWidth="1"/>
    <col min="14090" max="14090" width="14.140625" style="236" bestFit="1" customWidth="1"/>
    <col min="14091" max="14091" width="10.140625" style="236" customWidth="1"/>
    <col min="14092" max="14092" width="8.85546875" style="236" customWidth="1"/>
    <col min="14093" max="14093" width="14.140625" style="236" bestFit="1" customWidth="1"/>
    <col min="14094" max="14095" width="9.42578125" style="236" customWidth="1"/>
    <col min="14096" max="14096" width="14.140625" style="236" bestFit="1" customWidth="1"/>
    <col min="14097" max="14097" width="11.5703125" style="236" customWidth="1"/>
    <col min="14098" max="14098" width="5.7109375" style="236" customWidth="1"/>
    <col min="14099" max="14099" width="14.140625" style="236" bestFit="1" customWidth="1"/>
    <col min="14100" max="14100" width="9" style="236" customWidth="1"/>
    <col min="14101" max="14101" width="10.140625" style="236" customWidth="1"/>
    <col min="14102" max="14102" width="14.140625" style="236" bestFit="1" customWidth="1"/>
    <col min="14103" max="14103" width="9.42578125" style="236" customWidth="1"/>
    <col min="14104" max="14104" width="5.85546875" style="236" customWidth="1"/>
    <col min="14105" max="14105" width="9.85546875" style="236" customWidth="1"/>
    <col min="14106" max="14106" width="7.42578125" style="236" customWidth="1"/>
    <col min="14107" max="14107" width="9.28515625" style="236" customWidth="1"/>
    <col min="14108" max="14108" width="5.7109375" style="236" customWidth="1"/>
    <col min="14109" max="14337" width="8.7109375" style="236"/>
    <col min="14338" max="14338" width="5.140625" style="236" customWidth="1"/>
    <col min="14339" max="14339" width="20.5703125" style="236" customWidth="1"/>
    <col min="14340" max="14340" width="20.28515625" style="236" customWidth="1"/>
    <col min="14341" max="14341" width="12.140625" style="236" customWidth="1"/>
    <col min="14342" max="14342" width="11.5703125" style="236" customWidth="1"/>
    <col min="14343" max="14343" width="14.140625" style="236" bestFit="1" customWidth="1"/>
    <col min="14344" max="14344" width="11" style="236" customWidth="1"/>
    <col min="14345" max="14345" width="11.28515625" style="236" customWidth="1"/>
    <col min="14346" max="14346" width="14.140625" style="236" bestFit="1" customWidth="1"/>
    <col min="14347" max="14347" width="10.140625" style="236" customWidth="1"/>
    <col min="14348" max="14348" width="8.85546875" style="236" customWidth="1"/>
    <col min="14349" max="14349" width="14.140625" style="236" bestFit="1" customWidth="1"/>
    <col min="14350" max="14351" width="9.42578125" style="236" customWidth="1"/>
    <col min="14352" max="14352" width="14.140625" style="236" bestFit="1" customWidth="1"/>
    <col min="14353" max="14353" width="11.5703125" style="236" customWidth="1"/>
    <col min="14354" max="14354" width="5.7109375" style="236" customWidth="1"/>
    <col min="14355" max="14355" width="14.140625" style="236" bestFit="1" customWidth="1"/>
    <col min="14356" max="14356" width="9" style="236" customWidth="1"/>
    <col min="14357" max="14357" width="10.140625" style="236" customWidth="1"/>
    <col min="14358" max="14358" width="14.140625" style="236" bestFit="1" customWidth="1"/>
    <col min="14359" max="14359" width="9.42578125" style="236" customWidth="1"/>
    <col min="14360" max="14360" width="5.85546875" style="236" customWidth="1"/>
    <col min="14361" max="14361" width="9.85546875" style="236" customWidth="1"/>
    <col min="14362" max="14362" width="7.42578125" style="236" customWidth="1"/>
    <col min="14363" max="14363" width="9.28515625" style="236" customWidth="1"/>
    <col min="14364" max="14364" width="5.7109375" style="236" customWidth="1"/>
    <col min="14365" max="14593" width="8.7109375" style="236"/>
    <col min="14594" max="14594" width="5.140625" style="236" customWidth="1"/>
    <col min="14595" max="14595" width="20.5703125" style="236" customWidth="1"/>
    <col min="14596" max="14596" width="20.28515625" style="236" customWidth="1"/>
    <col min="14597" max="14597" width="12.140625" style="236" customWidth="1"/>
    <col min="14598" max="14598" width="11.5703125" style="236" customWidth="1"/>
    <col min="14599" max="14599" width="14.140625" style="236" bestFit="1" customWidth="1"/>
    <col min="14600" max="14600" width="11" style="236" customWidth="1"/>
    <col min="14601" max="14601" width="11.28515625" style="236" customWidth="1"/>
    <col min="14602" max="14602" width="14.140625" style="236" bestFit="1" customWidth="1"/>
    <col min="14603" max="14603" width="10.140625" style="236" customWidth="1"/>
    <col min="14604" max="14604" width="8.85546875" style="236" customWidth="1"/>
    <col min="14605" max="14605" width="14.140625" style="236" bestFit="1" customWidth="1"/>
    <col min="14606" max="14607" width="9.42578125" style="236" customWidth="1"/>
    <col min="14608" max="14608" width="14.140625" style="236" bestFit="1" customWidth="1"/>
    <col min="14609" max="14609" width="11.5703125" style="236" customWidth="1"/>
    <col min="14610" max="14610" width="5.7109375" style="236" customWidth="1"/>
    <col min="14611" max="14611" width="14.140625" style="236" bestFit="1" customWidth="1"/>
    <col min="14612" max="14612" width="9" style="236" customWidth="1"/>
    <col min="14613" max="14613" width="10.140625" style="236" customWidth="1"/>
    <col min="14614" max="14614" width="14.140625" style="236" bestFit="1" customWidth="1"/>
    <col min="14615" max="14615" width="9.42578125" style="236" customWidth="1"/>
    <col min="14616" max="14616" width="5.85546875" style="236" customWidth="1"/>
    <col min="14617" max="14617" width="9.85546875" style="236" customWidth="1"/>
    <col min="14618" max="14618" width="7.42578125" style="236" customWidth="1"/>
    <col min="14619" max="14619" width="9.28515625" style="236" customWidth="1"/>
    <col min="14620" max="14620" width="5.7109375" style="236" customWidth="1"/>
    <col min="14621" max="14849" width="8.7109375" style="236"/>
    <col min="14850" max="14850" width="5.140625" style="236" customWidth="1"/>
    <col min="14851" max="14851" width="20.5703125" style="236" customWidth="1"/>
    <col min="14852" max="14852" width="20.28515625" style="236" customWidth="1"/>
    <col min="14853" max="14853" width="12.140625" style="236" customWidth="1"/>
    <col min="14854" max="14854" width="11.5703125" style="236" customWidth="1"/>
    <col min="14855" max="14855" width="14.140625" style="236" bestFit="1" customWidth="1"/>
    <col min="14856" max="14856" width="11" style="236" customWidth="1"/>
    <col min="14857" max="14857" width="11.28515625" style="236" customWidth="1"/>
    <col min="14858" max="14858" width="14.140625" style="236" bestFit="1" customWidth="1"/>
    <col min="14859" max="14859" width="10.140625" style="236" customWidth="1"/>
    <col min="14860" max="14860" width="8.85546875" style="236" customWidth="1"/>
    <col min="14861" max="14861" width="14.140625" style="236" bestFit="1" customWidth="1"/>
    <col min="14862" max="14863" width="9.42578125" style="236" customWidth="1"/>
    <col min="14864" max="14864" width="14.140625" style="236" bestFit="1" customWidth="1"/>
    <col min="14865" max="14865" width="11.5703125" style="236" customWidth="1"/>
    <col min="14866" max="14866" width="5.7109375" style="236" customWidth="1"/>
    <col min="14867" max="14867" width="14.140625" style="236" bestFit="1" customWidth="1"/>
    <col min="14868" max="14868" width="9" style="236" customWidth="1"/>
    <col min="14869" max="14869" width="10.140625" style="236" customWidth="1"/>
    <col min="14870" max="14870" width="14.140625" style="236" bestFit="1" customWidth="1"/>
    <col min="14871" max="14871" width="9.42578125" style="236" customWidth="1"/>
    <col min="14872" max="14872" width="5.85546875" style="236" customWidth="1"/>
    <col min="14873" max="14873" width="9.85546875" style="236" customWidth="1"/>
    <col min="14874" max="14874" width="7.42578125" style="236" customWidth="1"/>
    <col min="14875" max="14875" width="9.28515625" style="236" customWidth="1"/>
    <col min="14876" max="14876" width="5.7109375" style="236" customWidth="1"/>
    <col min="14877" max="15105" width="8.7109375" style="236"/>
    <col min="15106" max="15106" width="5.140625" style="236" customWidth="1"/>
    <col min="15107" max="15107" width="20.5703125" style="236" customWidth="1"/>
    <col min="15108" max="15108" width="20.28515625" style="236" customWidth="1"/>
    <col min="15109" max="15109" width="12.140625" style="236" customWidth="1"/>
    <col min="15110" max="15110" width="11.5703125" style="236" customWidth="1"/>
    <col min="15111" max="15111" width="14.140625" style="236" bestFit="1" customWidth="1"/>
    <col min="15112" max="15112" width="11" style="236" customWidth="1"/>
    <col min="15113" max="15113" width="11.28515625" style="236" customWidth="1"/>
    <col min="15114" max="15114" width="14.140625" style="236" bestFit="1" customWidth="1"/>
    <col min="15115" max="15115" width="10.140625" style="236" customWidth="1"/>
    <col min="15116" max="15116" width="8.85546875" style="236" customWidth="1"/>
    <col min="15117" max="15117" width="14.140625" style="236" bestFit="1" customWidth="1"/>
    <col min="15118" max="15119" width="9.42578125" style="236" customWidth="1"/>
    <col min="15120" max="15120" width="14.140625" style="236" bestFit="1" customWidth="1"/>
    <col min="15121" max="15121" width="11.5703125" style="236" customWidth="1"/>
    <col min="15122" max="15122" width="5.7109375" style="236" customWidth="1"/>
    <col min="15123" max="15123" width="14.140625" style="236" bestFit="1" customWidth="1"/>
    <col min="15124" max="15124" width="9" style="236" customWidth="1"/>
    <col min="15125" max="15125" width="10.140625" style="236" customWidth="1"/>
    <col min="15126" max="15126" width="14.140625" style="236" bestFit="1" customWidth="1"/>
    <col min="15127" max="15127" width="9.42578125" style="236" customWidth="1"/>
    <col min="15128" max="15128" width="5.85546875" style="236" customWidth="1"/>
    <col min="15129" max="15129" width="9.85546875" style="236" customWidth="1"/>
    <col min="15130" max="15130" width="7.42578125" style="236" customWidth="1"/>
    <col min="15131" max="15131" width="9.28515625" style="236" customWidth="1"/>
    <col min="15132" max="15132" width="5.7109375" style="236" customWidth="1"/>
    <col min="15133" max="15361" width="8.7109375" style="236"/>
    <col min="15362" max="15362" width="5.140625" style="236" customWidth="1"/>
    <col min="15363" max="15363" width="20.5703125" style="236" customWidth="1"/>
    <col min="15364" max="15364" width="20.28515625" style="236" customWidth="1"/>
    <col min="15365" max="15365" width="12.140625" style="236" customWidth="1"/>
    <col min="15366" max="15366" width="11.5703125" style="236" customWidth="1"/>
    <col min="15367" max="15367" width="14.140625" style="236" bestFit="1" customWidth="1"/>
    <col min="15368" max="15368" width="11" style="236" customWidth="1"/>
    <col min="15369" max="15369" width="11.28515625" style="236" customWidth="1"/>
    <col min="15370" max="15370" width="14.140625" style="236" bestFit="1" customWidth="1"/>
    <col min="15371" max="15371" width="10.140625" style="236" customWidth="1"/>
    <col min="15372" max="15372" width="8.85546875" style="236" customWidth="1"/>
    <col min="15373" max="15373" width="14.140625" style="236" bestFit="1" customWidth="1"/>
    <col min="15374" max="15375" width="9.42578125" style="236" customWidth="1"/>
    <col min="15376" max="15376" width="14.140625" style="236" bestFit="1" customWidth="1"/>
    <col min="15377" max="15377" width="11.5703125" style="236" customWidth="1"/>
    <col min="15378" max="15378" width="5.7109375" style="236" customWidth="1"/>
    <col min="15379" max="15379" width="14.140625" style="236" bestFit="1" customWidth="1"/>
    <col min="15380" max="15380" width="9" style="236" customWidth="1"/>
    <col min="15381" max="15381" width="10.140625" style="236" customWidth="1"/>
    <col min="15382" max="15382" width="14.140625" style="236" bestFit="1" customWidth="1"/>
    <col min="15383" max="15383" width="9.42578125" style="236" customWidth="1"/>
    <col min="15384" max="15384" width="5.85546875" style="236" customWidth="1"/>
    <col min="15385" max="15385" width="9.85546875" style="236" customWidth="1"/>
    <col min="15386" max="15386" width="7.42578125" style="236" customWidth="1"/>
    <col min="15387" max="15387" width="9.28515625" style="236" customWidth="1"/>
    <col min="15388" max="15388" width="5.7109375" style="236" customWidth="1"/>
    <col min="15389" max="15617" width="8.7109375" style="236"/>
    <col min="15618" max="15618" width="5.140625" style="236" customWidth="1"/>
    <col min="15619" max="15619" width="20.5703125" style="236" customWidth="1"/>
    <col min="15620" max="15620" width="20.28515625" style="236" customWidth="1"/>
    <col min="15621" max="15621" width="12.140625" style="236" customWidth="1"/>
    <col min="15622" max="15622" width="11.5703125" style="236" customWidth="1"/>
    <col min="15623" max="15623" width="14.140625" style="236" bestFit="1" customWidth="1"/>
    <col min="15624" max="15624" width="11" style="236" customWidth="1"/>
    <col min="15625" max="15625" width="11.28515625" style="236" customWidth="1"/>
    <col min="15626" max="15626" width="14.140625" style="236" bestFit="1" customWidth="1"/>
    <col min="15627" max="15627" width="10.140625" style="236" customWidth="1"/>
    <col min="15628" max="15628" width="8.85546875" style="236" customWidth="1"/>
    <col min="15629" max="15629" width="14.140625" style="236" bestFit="1" customWidth="1"/>
    <col min="15630" max="15631" width="9.42578125" style="236" customWidth="1"/>
    <col min="15632" max="15632" width="14.140625" style="236" bestFit="1" customWidth="1"/>
    <col min="15633" max="15633" width="11.5703125" style="236" customWidth="1"/>
    <col min="15634" max="15634" width="5.7109375" style="236" customWidth="1"/>
    <col min="15635" max="15635" width="14.140625" style="236" bestFit="1" customWidth="1"/>
    <col min="15636" max="15636" width="9" style="236" customWidth="1"/>
    <col min="15637" max="15637" width="10.140625" style="236" customWidth="1"/>
    <col min="15638" max="15638" width="14.140625" style="236" bestFit="1" customWidth="1"/>
    <col min="15639" max="15639" width="9.42578125" style="236" customWidth="1"/>
    <col min="15640" max="15640" width="5.85546875" style="236" customWidth="1"/>
    <col min="15641" max="15641" width="9.85546875" style="236" customWidth="1"/>
    <col min="15642" max="15642" width="7.42578125" style="236" customWidth="1"/>
    <col min="15643" max="15643" width="9.28515625" style="236" customWidth="1"/>
    <col min="15644" max="15644" width="5.7109375" style="236" customWidth="1"/>
    <col min="15645" max="15873" width="8.7109375" style="236"/>
    <col min="15874" max="15874" width="5.140625" style="236" customWidth="1"/>
    <col min="15875" max="15875" width="20.5703125" style="236" customWidth="1"/>
    <col min="15876" max="15876" width="20.28515625" style="236" customWidth="1"/>
    <col min="15877" max="15877" width="12.140625" style="236" customWidth="1"/>
    <col min="15878" max="15878" width="11.5703125" style="236" customWidth="1"/>
    <col min="15879" max="15879" width="14.140625" style="236" bestFit="1" customWidth="1"/>
    <col min="15880" max="15880" width="11" style="236" customWidth="1"/>
    <col min="15881" max="15881" width="11.28515625" style="236" customWidth="1"/>
    <col min="15882" max="15882" width="14.140625" style="236" bestFit="1" customWidth="1"/>
    <col min="15883" max="15883" width="10.140625" style="236" customWidth="1"/>
    <col min="15884" max="15884" width="8.85546875" style="236" customWidth="1"/>
    <col min="15885" max="15885" width="14.140625" style="236" bestFit="1" customWidth="1"/>
    <col min="15886" max="15887" width="9.42578125" style="236" customWidth="1"/>
    <col min="15888" max="15888" width="14.140625" style="236" bestFit="1" customWidth="1"/>
    <col min="15889" max="15889" width="11.5703125" style="236" customWidth="1"/>
    <col min="15890" max="15890" width="5.7109375" style="236" customWidth="1"/>
    <col min="15891" max="15891" width="14.140625" style="236" bestFit="1" customWidth="1"/>
    <col min="15892" max="15892" width="9" style="236" customWidth="1"/>
    <col min="15893" max="15893" width="10.140625" style="236" customWidth="1"/>
    <col min="15894" max="15894" width="14.140625" style="236" bestFit="1" customWidth="1"/>
    <col min="15895" max="15895" width="9.42578125" style="236" customWidth="1"/>
    <col min="15896" max="15896" width="5.85546875" style="236" customWidth="1"/>
    <col min="15897" max="15897" width="9.85546875" style="236" customWidth="1"/>
    <col min="15898" max="15898" width="7.42578125" style="236" customWidth="1"/>
    <col min="15899" max="15899" width="9.28515625" style="236" customWidth="1"/>
    <col min="15900" max="15900" width="5.7109375" style="236" customWidth="1"/>
    <col min="15901" max="16129" width="8.7109375" style="236"/>
    <col min="16130" max="16130" width="5.140625" style="236" customWidth="1"/>
    <col min="16131" max="16131" width="20.5703125" style="236" customWidth="1"/>
    <col min="16132" max="16132" width="20.28515625" style="236" customWidth="1"/>
    <col min="16133" max="16133" width="12.140625" style="236" customWidth="1"/>
    <col min="16134" max="16134" width="11.5703125" style="236" customWidth="1"/>
    <col min="16135" max="16135" width="14.140625" style="236" bestFit="1" customWidth="1"/>
    <col min="16136" max="16136" width="11" style="236" customWidth="1"/>
    <col min="16137" max="16137" width="11.28515625" style="236" customWidth="1"/>
    <col min="16138" max="16138" width="14.140625" style="236" bestFit="1" customWidth="1"/>
    <col min="16139" max="16139" width="10.140625" style="236" customWidth="1"/>
    <col min="16140" max="16140" width="8.85546875" style="236" customWidth="1"/>
    <col min="16141" max="16141" width="14.140625" style="236" bestFit="1" customWidth="1"/>
    <col min="16142" max="16143" width="9.42578125" style="236" customWidth="1"/>
    <col min="16144" max="16144" width="14.140625" style="236" bestFit="1" customWidth="1"/>
    <col min="16145" max="16145" width="11.5703125" style="236" customWidth="1"/>
    <col min="16146" max="16146" width="5.7109375" style="236" customWidth="1"/>
    <col min="16147" max="16147" width="14.140625" style="236" bestFit="1" customWidth="1"/>
    <col min="16148" max="16148" width="9" style="236" customWidth="1"/>
    <col min="16149" max="16149" width="10.140625" style="236" customWidth="1"/>
    <col min="16150" max="16150" width="14.140625" style="236" bestFit="1" customWidth="1"/>
    <col min="16151" max="16151" width="9.42578125" style="236" customWidth="1"/>
    <col min="16152" max="16152" width="5.85546875" style="236" customWidth="1"/>
    <col min="16153" max="16153" width="9.85546875" style="236" customWidth="1"/>
    <col min="16154" max="16154" width="7.42578125" style="236" customWidth="1"/>
    <col min="16155" max="16155" width="9.28515625" style="236" customWidth="1"/>
    <col min="16156" max="16156" width="5.7109375" style="236" customWidth="1"/>
    <col min="16157" max="16384" width="8.7109375" style="236"/>
  </cols>
  <sheetData>
    <row r="1" spans="1:28" ht="15.75" x14ac:dyDescent="0.2">
      <c r="A1" s="217" t="s">
        <v>1136</v>
      </c>
      <c r="B1" s="62"/>
      <c r="C1" s="62"/>
    </row>
    <row r="2" spans="1:28" x14ac:dyDescent="0.2">
      <c r="A2" s="388"/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W2" s="389"/>
      <c r="X2" s="389"/>
      <c r="Y2" s="389"/>
      <c r="Z2" s="389"/>
      <c r="AA2" s="389"/>
      <c r="AB2" s="389"/>
    </row>
    <row r="3" spans="1:28" s="563" customFormat="1" ht="18" x14ac:dyDescent="0.25">
      <c r="A3" s="1457" t="s">
        <v>992</v>
      </c>
      <c r="B3" s="1457"/>
      <c r="C3" s="1457"/>
      <c r="D3" s="1457"/>
      <c r="E3" s="1457"/>
      <c r="F3" s="1457"/>
      <c r="G3" s="1457"/>
      <c r="H3" s="1457"/>
      <c r="I3" s="1457"/>
      <c r="J3" s="1457"/>
      <c r="K3" s="1457"/>
      <c r="L3" s="1457"/>
      <c r="M3" s="1457"/>
      <c r="N3" s="1457"/>
      <c r="O3" s="1457"/>
      <c r="P3" s="1457"/>
      <c r="Q3" s="1457"/>
      <c r="R3" s="1457"/>
      <c r="S3" s="1457"/>
      <c r="T3" s="1457"/>
      <c r="U3" s="1457"/>
      <c r="V3" s="1457"/>
      <c r="W3" s="1457"/>
      <c r="X3" s="1457"/>
      <c r="Y3" s="575"/>
      <c r="Z3" s="575"/>
      <c r="AA3" s="575"/>
      <c r="AB3" s="575"/>
    </row>
    <row r="4" spans="1:28" ht="15.6" customHeight="1" x14ac:dyDescent="0.25">
      <c r="A4" s="577"/>
      <c r="B4" s="578"/>
      <c r="C4" s="578"/>
      <c r="D4" s="578"/>
      <c r="E4" s="578"/>
      <c r="F4" s="578"/>
      <c r="G4" s="578"/>
      <c r="H4" s="578"/>
      <c r="I4" s="578"/>
      <c r="J4" s="578"/>
      <c r="K4" s="578"/>
      <c r="L4" s="573" t="str">
        <f>'1'!$E$5</f>
        <v>KABUPATEN</v>
      </c>
      <c r="M4" s="574" t="str">
        <f>'1'!$F$5</f>
        <v>BELITUNG TIMUR</v>
      </c>
      <c r="N4" s="574"/>
      <c r="O4" s="574"/>
      <c r="P4" s="574"/>
      <c r="Q4" s="574"/>
      <c r="R4" s="574"/>
      <c r="S4" s="574"/>
      <c r="T4" s="574"/>
      <c r="U4" s="578"/>
      <c r="V4" s="579"/>
      <c r="W4" s="579"/>
      <c r="X4" s="578"/>
      <c r="Y4" s="390"/>
      <c r="Z4" s="390"/>
      <c r="AA4" s="390"/>
      <c r="AB4" s="390"/>
    </row>
    <row r="5" spans="1:28" ht="15.6" customHeight="1" x14ac:dyDescent="0.25">
      <c r="A5" s="577"/>
      <c r="B5" s="577"/>
      <c r="C5" s="577"/>
      <c r="D5" s="577"/>
      <c r="E5" s="577"/>
      <c r="F5" s="577"/>
      <c r="G5" s="577"/>
      <c r="H5" s="577"/>
      <c r="I5" s="577"/>
      <c r="J5" s="577"/>
      <c r="K5" s="577"/>
      <c r="L5" s="573" t="str">
        <f>'1'!$E$6</f>
        <v>TAHUN</v>
      </c>
      <c r="M5" s="574">
        <f>'1'!$F$6</f>
        <v>2023</v>
      </c>
      <c r="N5" s="574"/>
      <c r="O5" s="574"/>
      <c r="P5" s="574"/>
      <c r="Q5" s="574"/>
      <c r="R5" s="574"/>
      <c r="S5" s="574"/>
      <c r="T5" s="574"/>
      <c r="U5" s="577"/>
      <c r="V5" s="579"/>
      <c r="W5" s="579"/>
      <c r="X5" s="577"/>
      <c r="Y5" s="420"/>
      <c r="Z5" s="420"/>
      <c r="AA5" s="420"/>
      <c r="AB5" s="420"/>
    </row>
    <row r="6" spans="1:28" x14ac:dyDescent="0.2">
      <c r="A6" s="388"/>
      <c r="B6" s="391"/>
      <c r="C6" s="391"/>
      <c r="D6" s="389"/>
      <c r="E6" s="389"/>
      <c r="F6" s="389"/>
      <c r="G6" s="389"/>
      <c r="H6" s="389"/>
      <c r="I6" s="389"/>
      <c r="J6" s="389"/>
      <c r="K6" s="389"/>
      <c r="L6" s="389"/>
      <c r="M6" s="389"/>
      <c r="N6" s="389"/>
      <c r="O6" s="389"/>
      <c r="P6" s="389"/>
      <c r="Q6" s="389"/>
      <c r="R6" s="389"/>
      <c r="S6" s="389"/>
      <c r="T6" s="389"/>
      <c r="U6" s="389"/>
      <c r="V6" s="389"/>
      <c r="W6" s="389"/>
      <c r="X6" s="389"/>
      <c r="Y6" s="389"/>
      <c r="Z6" s="389"/>
      <c r="AA6" s="389"/>
      <c r="AB6" s="389"/>
    </row>
    <row r="7" spans="1:28" ht="40.9" customHeight="1" x14ac:dyDescent="0.2">
      <c r="A7" s="1456" t="s">
        <v>2</v>
      </c>
      <c r="B7" s="1456" t="s">
        <v>253</v>
      </c>
      <c r="C7" s="1456" t="s">
        <v>407</v>
      </c>
      <c r="D7" s="1456" t="s">
        <v>993</v>
      </c>
      <c r="E7" s="1456"/>
      <c r="F7" s="1456"/>
      <c r="G7" s="1455" t="s">
        <v>994</v>
      </c>
      <c r="H7" s="1455"/>
      <c r="I7" s="1455"/>
      <c r="J7" s="1455" t="s">
        <v>995</v>
      </c>
      <c r="K7" s="1455"/>
      <c r="L7" s="1455"/>
      <c r="M7" s="1455" t="s">
        <v>996</v>
      </c>
      <c r="N7" s="1455"/>
      <c r="O7" s="1455"/>
      <c r="P7" s="1455" t="s">
        <v>997</v>
      </c>
      <c r="Q7" s="1455"/>
      <c r="R7" s="1455"/>
      <c r="S7" s="1455" t="s">
        <v>998</v>
      </c>
      <c r="T7" s="1455"/>
      <c r="U7" s="1455"/>
      <c r="V7" s="1455" t="s">
        <v>999</v>
      </c>
      <c r="W7" s="1455"/>
      <c r="X7" s="1455"/>
      <c r="Y7" s="1455" t="s">
        <v>1330</v>
      </c>
      <c r="Z7" s="1455"/>
      <c r="AA7" s="1455"/>
      <c r="AB7" s="389"/>
    </row>
    <row r="8" spans="1:28" ht="15" customHeight="1" x14ac:dyDescent="0.2">
      <c r="A8" s="1456"/>
      <c r="B8" s="1456"/>
      <c r="C8" s="1456"/>
      <c r="D8" s="1456" t="s">
        <v>1000</v>
      </c>
      <c r="E8" s="1456" t="s">
        <v>1001</v>
      </c>
      <c r="F8" s="1456"/>
      <c r="G8" s="1456" t="s">
        <v>1000</v>
      </c>
      <c r="H8" s="1456" t="s">
        <v>1001</v>
      </c>
      <c r="I8" s="1456"/>
      <c r="J8" s="1456" t="s">
        <v>1000</v>
      </c>
      <c r="K8" s="1456" t="s">
        <v>1001</v>
      </c>
      <c r="L8" s="1456"/>
      <c r="M8" s="1456" t="s">
        <v>1000</v>
      </c>
      <c r="N8" s="1456" t="s">
        <v>1001</v>
      </c>
      <c r="O8" s="1456"/>
      <c r="P8" s="1456" t="s">
        <v>1000</v>
      </c>
      <c r="Q8" s="1456" t="s">
        <v>1001</v>
      </c>
      <c r="R8" s="1456"/>
      <c r="S8" s="1456" t="s">
        <v>1000</v>
      </c>
      <c r="T8" s="1456" t="s">
        <v>1001</v>
      </c>
      <c r="U8" s="1456"/>
      <c r="V8" s="1456" t="s">
        <v>1000</v>
      </c>
      <c r="W8" s="1456" t="s">
        <v>1001</v>
      </c>
      <c r="X8" s="1456"/>
      <c r="Y8" s="1456" t="s">
        <v>1000</v>
      </c>
      <c r="Z8" s="1456" t="s">
        <v>1331</v>
      </c>
      <c r="AA8" s="1456"/>
      <c r="AB8" s="389"/>
    </row>
    <row r="9" spans="1:28" ht="15.75" x14ac:dyDescent="0.2">
      <c r="A9" s="1456"/>
      <c r="B9" s="1456"/>
      <c r="C9" s="1456"/>
      <c r="D9" s="1456"/>
      <c r="E9" s="569" t="s">
        <v>255</v>
      </c>
      <c r="F9" s="569" t="s">
        <v>27</v>
      </c>
      <c r="G9" s="1456"/>
      <c r="H9" s="569" t="s">
        <v>255</v>
      </c>
      <c r="I9" s="569" t="s">
        <v>27</v>
      </c>
      <c r="J9" s="1456"/>
      <c r="K9" s="569" t="s">
        <v>255</v>
      </c>
      <c r="L9" s="569" t="s">
        <v>27</v>
      </c>
      <c r="M9" s="1456"/>
      <c r="N9" s="569" t="s">
        <v>255</v>
      </c>
      <c r="O9" s="569" t="s">
        <v>27</v>
      </c>
      <c r="P9" s="1456"/>
      <c r="Q9" s="569" t="s">
        <v>255</v>
      </c>
      <c r="R9" s="569" t="s">
        <v>27</v>
      </c>
      <c r="S9" s="1456"/>
      <c r="T9" s="569" t="s">
        <v>255</v>
      </c>
      <c r="U9" s="569" t="s">
        <v>27</v>
      </c>
      <c r="V9" s="1456"/>
      <c r="W9" s="688" t="s">
        <v>255</v>
      </c>
      <c r="X9" s="569" t="s">
        <v>27</v>
      </c>
      <c r="Y9" s="1456"/>
      <c r="Z9" s="952" t="s">
        <v>255</v>
      </c>
      <c r="AA9" s="952" t="s">
        <v>27</v>
      </c>
      <c r="AB9" s="389"/>
    </row>
    <row r="10" spans="1:28" s="755" customFormat="1" ht="12" x14ac:dyDescent="0.2">
      <c r="A10" s="775">
        <v>1</v>
      </c>
      <c r="B10" s="775">
        <v>2</v>
      </c>
      <c r="C10" s="775">
        <v>3</v>
      </c>
      <c r="D10" s="775">
        <v>4</v>
      </c>
      <c r="E10" s="775">
        <v>5</v>
      </c>
      <c r="F10" s="775">
        <v>6</v>
      </c>
      <c r="G10" s="775">
        <v>7</v>
      </c>
      <c r="H10" s="775">
        <v>8</v>
      </c>
      <c r="I10" s="775">
        <v>9</v>
      </c>
      <c r="J10" s="775">
        <v>10</v>
      </c>
      <c r="K10" s="775">
        <v>11</v>
      </c>
      <c r="L10" s="775">
        <v>12</v>
      </c>
      <c r="M10" s="775">
        <v>13</v>
      </c>
      <c r="N10" s="775">
        <v>14</v>
      </c>
      <c r="O10" s="775">
        <v>15</v>
      </c>
      <c r="P10" s="775">
        <v>16</v>
      </c>
      <c r="Q10" s="775">
        <v>17</v>
      </c>
      <c r="R10" s="775">
        <v>18</v>
      </c>
      <c r="S10" s="775">
        <v>19</v>
      </c>
      <c r="T10" s="775">
        <v>20</v>
      </c>
      <c r="U10" s="775">
        <v>21</v>
      </c>
      <c r="V10" s="775">
        <v>22</v>
      </c>
      <c r="W10" s="775">
        <v>23</v>
      </c>
      <c r="X10" s="775">
        <v>24</v>
      </c>
      <c r="Y10" s="775">
        <v>25</v>
      </c>
      <c r="Z10" s="775">
        <v>26</v>
      </c>
      <c r="AA10" s="775">
        <v>27</v>
      </c>
      <c r="AB10" s="776"/>
    </row>
    <row r="11" spans="1:28" x14ac:dyDescent="0.2">
      <c r="A11" s="565">
        <v>1</v>
      </c>
      <c r="B11" s="783" t="str">
        <f>'9'!B9</f>
        <v>Manggar</v>
      </c>
      <c r="C11" s="783" t="str">
        <f>'9'!C9</f>
        <v>Manggar</v>
      </c>
      <c r="D11" s="955">
        <v>23</v>
      </c>
      <c r="E11" s="955">
        <v>22</v>
      </c>
      <c r="F11" s="943">
        <f>IFERROR(E11/D11*100,0)</f>
        <v>95.652173913043484</v>
      </c>
      <c r="G11" s="955">
        <v>2</v>
      </c>
      <c r="H11" s="955">
        <v>2</v>
      </c>
      <c r="I11" s="943">
        <f>IFERROR(H11/G11*100,0)</f>
        <v>100</v>
      </c>
      <c r="J11" s="955">
        <v>0</v>
      </c>
      <c r="K11" s="955">
        <v>0</v>
      </c>
      <c r="L11" s="943">
        <f>IFERROR(K11/J11*100,0)</f>
        <v>0</v>
      </c>
      <c r="M11" s="955">
        <v>72</v>
      </c>
      <c r="N11" s="955">
        <v>47</v>
      </c>
      <c r="O11" s="943">
        <f>IFERROR(N11/M11*100,0)</f>
        <v>65.277777777777786</v>
      </c>
      <c r="P11" s="955">
        <v>24</v>
      </c>
      <c r="Q11" s="955">
        <v>13</v>
      </c>
      <c r="R11" s="943">
        <f>IFERROR(Q11/P11*100,0)</f>
        <v>54.166666666666664</v>
      </c>
      <c r="S11" s="955">
        <v>206</v>
      </c>
      <c r="T11" s="955">
        <v>38</v>
      </c>
      <c r="U11" s="943">
        <f>IFERROR(T11/S11*100,0)</f>
        <v>18.446601941747574</v>
      </c>
      <c r="V11" s="955">
        <v>20</v>
      </c>
      <c r="W11" s="955">
        <v>7</v>
      </c>
      <c r="X11" s="943">
        <f>IFERROR(W11/V11*100,0)</f>
        <v>35</v>
      </c>
      <c r="Y11" s="955">
        <f>SUM(D11,G11,J11,M11,P11,S11,V11)</f>
        <v>347</v>
      </c>
      <c r="Z11" s="955">
        <f t="shared" ref="Z11:Z17" si="0">SUM(E11,H11,K11,N11,Q11,T11,W11)</f>
        <v>129</v>
      </c>
      <c r="AA11" s="943">
        <f>IFERROR(Z11/Y11*100,0)</f>
        <v>37.175792507204612</v>
      </c>
      <c r="AB11" s="389"/>
    </row>
    <row r="12" spans="1:28" x14ac:dyDescent="0.2">
      <c r="A12" s="567" t="s">
        <v>1002</v>
      </c>
      <c r="B12" s="93" t="str">
        <f>'9'!B10</f>
        <v>Damar</v>
      </c>
      <c r="C12" s="93" t="str">
        <f>'9'!C10</f>
        <v>Mengkubang</v>
      </c>
      <c r="D12" s="956">
        <v>8</v>
      </c>
      <c r="E12" s="956">
        <v>3</v>
      </c>
      <c r="F12" s="944">
        <f t="shared" ref="F12:F19" si="1">IFERROR(E12/D12*100,0)</f>
        <v>37.5</v>
      </c>
      <c r="G12" s="956">
        <v>1</v>
      </c>
      <c r="H12" s="956">
        <v>1</v>
      </c>
      <c r="I12" s="944">
        <f t="shared" ref="I12:I19" si="2">IFERROR(H12/G12*100,0)</f>
        <v>100</v>
      </c>
      <c r="J12" s="956">
        <v>0</v>
      </c>
      <c r="K12" s="956">
        <v>0</v>
      </c>
      <c r="L12" s="944">
        <f t="shared" ref="L12:L19" si="3">IFERROR(K12/J12*100,0)</f>
        <v>0</v>
      </c>
      <c r="M12" s="956">
        <v>29</v>
      </c>
      <c r="N12" s="956">
        <v>29</v>
      </c>
      <c r="O12" s="944">
        <f t="shared" ref="O12:O19" si="4">IFERROR(N12/M12*100,0)</f>
        <v>100</v>
      </c>
      <c r="P12" s="956">
        <v>20</v>
      </c>
      <c r="Q12" s="956">
        <v>6</v>
      </c>
      <c r="R12" s="944">
        <f t="shared" ref="R12:R19" si="5">IFERROR(Q12/P12*100,0)</f>
        <v>30</v>
      </c>
      <c r="S12" s="956">
        <v>44</v>
      </c>
      <c r="T12" s="956">
        <v>36</v>
      </c>
      <c r="U12" s="944">
        <f t="shared" ref="U12:U19" si="6">IFERROR(T12/S12*100,0)</f>
        <v>81.818181818181827</v>
      </c>
      <c r="V12" s="956">
        <v>18</v>
      </c>
      <c r="W12" s="956">
        <v>14</v>
      </c>
      <c r="X12" s="944">
        <f t="shared" ref="X12:X19" si="7">IFERROR(W12/V12*100,0)</f>
        <v>77.777777777777786</v>
      </c>
      <c r="Y12" s="956">
        <f t="shared" ref="Y12:Y17" si="8">SUM(D12,G12,J12,M12,P12,S12,V12)</f>
        <v>120</v>
      </c>
      <c r="Z12" s="956">
        <f t="shared" si="0"/>
        <v>89</v>
      </c>
      <c r="AA12" s="944">
        <f t="shared" ref="AA12:AA17" si="9">IFERROR(Z12/Y12*100,0)</f>
        <v>74.166666666666671</v>
      </c>
      <c r="AB12" s="389"/>
    </row>
    <row r="13" spans="1:28" x14ac:dyDescent="0.2">
      <c r="A13" s="567" t="s">
        <v>1003</v>
      </c>
      <c r="B13" s="93" t="str">
        <f>'9'!B11</f>
        <v>Kelapa Kampit</v>
      </c>
      <c r="C13" s="93" t="str">
        <f>'9'!C11</f>
        <v>Kelapa Kampit</v>
      </c>
      <c r="D13" s="956">
        <v>9</v>
      </c>
      <c r="E13" s="956">
        <v>6</v>
      </c>
      <c r="F13" s="944">
        <f t="shared" si="1"/>
        <v>66.666666666666657</v>
      </c>
      <c r="G13" s="956">
        <v>0</v>
      </c>
      <c r="H13" s="956">
        <v>0</v>
      </c>
      <c r="I13" s="944">
        <f t="shared" si="2"/>
        <v>0</v>
      </c>
      <c r="J13" s="956">
        <v>0</v>
      </c>
      <c r="K13" s="956">
        <v>0</v>
      </c>
      <c r="L13" s="944">
        <f t="shared" si="3"/>
        <v>0</v>
      </c>
      <c r="M13" s="956">
        <v>25</v>
      </c>
      <c r="N13" s="956">
        <v>25</v>
      </c>
      <c r="O13" s="944">
        <f t="shared" si="4"/>
        <v>100</v>
      </c>
      <c r="P13" s="956">
        <v>10</v>
      </c>
      <c r="Q13" s="956">
        <v>7</v>
      </c>
      <c r="R13" s="944">
        <f t="shared" si="5"/>
        <v>70</v>
      </c>
      <c r="S13" s="956">
        <v>0</v>
      </c>
      <c r="T13" s="956">
        <v>0</v>
      </c>
      <c r="U13" s="944">
        <f t="shared" si="6"/>
        <v>0</v>
      </c>
      <c r="V13" s="956">
        <v>5</v>
      </c>
      <c r="W13" s="956">
        <v>5</v>
      </c>
      <c r="X13" s="944">
        <f t="shared" si="7"/>
        <v>100</v>
      </c>
      <c r="Y13" s="956">
        <f t="shared" si="8"/>
        <v>49</v>
      </c>
      <c r="Z13" s="956">
        <f t="shared" si="0"/>
        <v>43</v>
      </c>
      <c r="AA13" s="944">
        <f t="shared" si="9"/>
        <v>87.755102040816325</v>
      </c>
      <c r="AB13" s="389"/>
    </row>
    <row r="14" spans="1:28" x14ac:dyDescent="0.2">
      <c r="A14" s="568">
        <v>4</v>
      </c>
      <c r="B14" s="93" t="str">
        <f>'9'!B12</f>
        <v>Gantung</v>
      </c>
      <c r="C14" s="93" t="str">
        <f>'9'!C12</f>
        <v>Gantung</v>
      </c>
      <c r="D14" s="956">
        <v>2</v>
      </c>
      <c r="E14" s="957">
        <v>2</v>
      </c>
      <c r="F14" s="944">
        <f t="shared" si="1"/>
        <v>100</v>
      </c>
      <c r="G14" s="956">
        <v>0</v>
      </c>
      <c r="H14" s="957">
        <v>0</v>
      </c>
      <c r="I14" s="944">
        <f t="shared" si="2"/>
        <v>0</v>
      </c>
      <c r="J14" s="956">
        <v>0</v>
      </c>
      <c r="K14" s="957">
        <v>0</v>
      </c>
      <c r="L14" s="944">
        <f t="shared" si="3"/>
        <v>0</v>
      </c>
      <c r="M14" s="956">
        <v>41</v>
      </c>
      <c r="N14" s="957">
        <v>41</v>
      </c>
      <c r="O14" s="944">
        <f t="shared" si="4"/>
        <v>100</v>
      </c>
      <c r="P14" s="956">
        <v>9</v>
      </c>
      <c r="Q14" s="957">
        <v>9</v>
      </c>
      <c r="R14" s="944">
        <f t="shared" si="5"/>
        <v>100</v>
      </c>
      <c r="S14" s="956">
        <v>4</v>
      </c>
      <c r="T14" s="957">
        <v>4</v>
      </c>
      <c r="U14" s="944">
        <f t="shared" si="6"/>
        <v>100</v>
      </c>
      <c r="V14" s="956">
        <v>25</v>
      </c>
      <c r="W14" s="957">
        <v>25</v>
      </c>
      <c r="X14" s="944">
        <f t="shared" si="7"/>
        <v>100</v>
      </c>
      <c r="Y14" s="956">
        <f t="shared" si="8"/>
        <v>81</v>
      </c>
      <c r="Z14" s="957">
        <f t="shared" si="0"/>
        <v>81</v>
      </c>
      <c r="AA14" s="944">
        <f t="shared" si="9"/>
        <v>100</v>
      </c>
      <c r="AB14" s="389"/>
    </row>
    <row r="15" spans="1:28" x14ac:dyDescent="0.2">
      <c r="A15" s="568">
        <v>5</v>
      </c>
      <c r="B15" s="93" t="str">
        <f>'9'!B13</f>
        <v>Simpang Renggiang</v>
      </c>
      <c r="C15" s="93" t="str">
        <f>'9'!C13</f>
        <v>Renggiang</v>
      </c>
      <c r="D15" s="956">
        <v>3</v>
      </c>
      <c r="E15" s="957">
        <v>3</v>
      </c>
      <c r="F15" s="944">
        <f t="shared" si="1"/>
        <v>100</v>
      </c>
      <c r="G15" s="956">
        <v>0</v>
      </c>
      <c r="H15" s="957">
        <v>0</v>
      </c>
      <c r="I15" s="944">
        <f t="shared" si="2"/>
        <v>0</v>
      </c>
      <c r="J15" s="956">
        <v>0</v>
      </c>
      <c r="K15" s="957">
        <v>0</v>
      </c>
      <c r="L15" s="944">
        <f t="shared" si="3"/>
        <v>0</v>
      </c>
      <c r="M15" s="956">
        <v>14</v>
      </c>
      <c r="N15" s="957">
        <v>10</v>
      </c>
      <c r="O15" s="944">
        <f t="shared" si="4"/>
        <v>71.428571428571431</v>
      </c>
      <c r="P15" s="956">
        <v>1</v>
      </c>
      <c r="Q15" s="957">
        <v>1</v>
      </c>
      <c r="R15" s="944">
        <f t="shared" si="5"/>
        <v>100</v>
      </c>
      <c r="S15" s="956">
        <v>6</v>
      </c>
      <c r="T15" s="957">
        <v>3</v>
      </c>
      <c r="U15" s="944">
        <f t="shared" si="6"/>
        <v>50</v>
      </c>
      <c r="V15" s="956">
        <v>11</v>
      </c>
      <c r="W15" s="957">
        <v>11</v>
      </c>
      <c r="X15" s="944">
        <f t="shared" si="7"/>
        <v>100</v>
      </c>
      <c r="Y15" s="956">
        <f t="shared" si="8"/>
        <v>35</v>
      </c>
      <c r="Z15" s="957">
        <f t="shared" si="0"/>
        <v>28</v>
      </c>
      <c r="AA15" s="944">
        <f t="shared" si="9"/>
        <v>80</v>
      </c>
      <c r="AB15" s="389"/>
    </row>
    <row r="16" spans="1:28" x14ac:dyDescent="0.2">
      <c r="A16" s="568">
        <v>6</v>
      </c>
      <c r="B16" s="93" t="str">
        <f>'9'!B14</f>
        <v>Simpang Pesak</v>
      </c>
      <c r="C16" s="93" t="str">
        <f>'9'!C14</f>
        <v>Simpang Pesak</v>
      </c>
      <c r="D16" s="956">
        <v>1</v>
      </c>
      <c r="E16" s="957">
        <v>1</v>
      </c>
      <c r="F16" s="944">
        <f t="shared" si="1"/>
        <v>100</v>
      </c>
      <c r="G16" s="956">
        <v>0</v>
      </c>
      <c r="H16" s="957">
        <v>0</v>
      </c>
      <c r="I16" s="944">
        <f t="shared" si="2"/>
        <v>0</v>
      </c>
      <c r="J16" s="956">
        <v>0</v>
      </c>
      <c r="K16" s="957">
        <v>0</v>
      </c>
      <c r="L16" s="944">
        <f t="shared" si="3"/>
        <v>0</v>
      </c>
      <c r="M16" s="956">
        <v>11</v>
      </c>
      <c r="N16" s="957">
        <v>9</v>
      </c>
      <c r="O16" s="944">
        <f t="shared" si="4"/>
        <v>81.818181818181827</v>
      </c>
      <c r="P16" s="956">
        <v>3</v>
      </c>
      <c r="Q16" s="957">
        <v>3</v>
      </c>
      <c r="R16" s="944">
        <f t="shared" si="5"/>
        <v>100</v>
      </c>
      <c r="S16" s="956">
        <v>0</v>
      </c>
      <c r="T16" s="957">
        <v>0</v>
      </c>
      <c r="U16" s="944">
        <f t="shared" si="6"/>
        <v>0</v>
      </c>
      <c r="V16" s="956">
        <v>12</v>
      </c>
      <c r="W16" s="957">
        <v>11</v>
      </c>
      <c r="X16" s="944">
        <f t="shared" si="7"/>
        <v>91.666666666666657</v>
      </c>
      <c r="Y16" s="956">
        <f t="shared" si="8"/>
        <v>27</v>
      </c>
      <c r="Z16" s="957">
        <f t="shared" si="0"/>
        <v>24</v>
      </c>
      <c r="AA16" s="944">
        <f t="shared" si="9"/>
        <v>88.888888888888886</v>
      </c>
      <c r="AB16" s="389"/>
    </row>
    <row r="17" spans="1:28" x14ac:dyDescent="0.2">
      <c r="A17" s="567" t="s">
        <v>1004</v>
      </c>
      <c r="B17" s="93" t="str">
        <f>'9'!B15</f>
        <v>Dendang</v>
      </c>
      <c r="C17" s="93" t="str">
        <f>'9'!C15</f>
        <v>Dendang</v>
      </c>
      <c r="D17" s="956">
        <v>0</v>
      </c>
      <c r="E17" s="956">
        <v>0</v>
      </c>
      <c r="F17" s="944">
        <f t="shared" si="1"/>
        <v>0</v>
      </c>
      <c r="G17" s="956">
        <v>0</v>
      </c>
      <c r="H17" s="956">
        <v>0</v>
      </c>
      <c r="I17" s="944">
        <f t="shared" si="2"/>
        <v>0</v>
      </c>
      <c r="J17" s="956">
        <v>0</v>
      </c>
      <c r="K17" s="956">
        <v>0</v>
      </c>
      <c r="L17" s="944">
        <f t="shared" si="3"/>
        <v>0</v>
      </c>
      <c r="M17" s="956">
        <v>8</v>
      </c>
      <c r="N17" s="956">
        <v>0</v>
      </c>
      <c r="O17" s="944">
        <f t="shared" si="4"/>
        <v>0</v>
      </c>
      <c r="P17" s="956">
        <v>6</v>
      </c>
      <c r="Q17" s="956">
        <v>0</v>
      </c>
      <c r="R17" s="944">
        <f t="shared" si="5"/>
        <v>0</v>
      </c>
      <c r="S17" s="956">
        <v>0</v>
      </c>
      <c r="T17" s="956">
        <v>0</v>
      </c>
      <c r="U17" s="944">
        <f t="shared" si="6"/>
        <v>0</v>
      </c>
      <c r="V17" s="956">
        <v>0</v>
      </c>
      <c r="W17" s="956">
        <v>0</v>
      </c>
      <c r="X17" s="944">
        <f t="shared" si="7"/>
        <v>0</v>
      </c>
      <c r="Y17" s="956">
        <f t="shared" si="8"/>
        <v>14</v>
      </c>
      <c r="Z17" s="956">
        <f t="shared" si="0"/>
        <v>0</v>
      </c>
      <c r="AA17" s="944">
        <f t="shared" si="9"/>
        <v>0</v>
      </c>
      <c r="AB17" s="389"/>
    </row>
    <row r="18" spans="1:28" x14ac:dyDescent="0.2">
      <c r="A18" s="568"/>
      <c r="B18" s="566"/>
      <c r="C18" s="566"/>
      <c r="D18" s="957"/>
      <c r="E18" s="957"/>
      <c r="F18" s="945"/>
      <c r="G18" s="957"/>
      <c r="H18" s="957"/>
      <c r="I18" s="945"/>
      <c r="J18" s="957"/>
      <c r="K18" s="957"/>
      <c r="L18" s="945"/>
      <c r="M18" s="957"/>
      <c r="N18" s="957"/>
      <c r="O18" s="945"/>
      <c r="P18" s="957"/>
      <c r="Q18" s="957"/>
      <c r="R18" s="945"/>
      <c r="S18" s="957"/>
      <c r="T18" s="957"/>
      <c r="U18" s="945"/>
      <c r="V18" s="957"/>
      <c r="W18" s="957"/>
      <c r="X18" s="945"/>
      <c r="Y18" s="957"/>
      <c r="Z18" s="957"/>
      <c r="AA18" s="945"/>
      <c r="AB18" s="389"/>
    </row>
    <row r="19" spans="1:28" s="576" customFormat="1" ht="16.5" thickBot="1" x14ac:dyDescent="0.3">
      <c r="A19" s="960" t="s">
        <v>476</v>
      </c>
      <c r="B19" s="967"/>
      <c r="C19" s="967"/>
      <c r="D19" s="968">
        <f>SUM(D11:D18)</f>
        <v>46</v>
      </c>
      <c r="E19" s="968">
        <f>SUM(E11:E18)</f>
        <v>37</v>
      </c>
      <c r="F19" s="969">
        <f t="shared" si="1"/>
        <v>80.434782608695656</v>
      </c>
      <c r="G19" s="968">
        <f>SUM(G11:G18)</f>
        <v>3</v>
      </c>
      <c r="H19" s="968">
        <f>SUM(H11:H18)</f>
        <v>3</v>
      </c>
      <c r="I19" s="969">
        <f t="shared" si="2"/>
        <v>100</v>
      </c>
      <c r="J19" s="968">
        <f>SUM(J11:J18)</f>
        <v>0</v>
      </c>
      <c r="K19" s="968">
        <f>SUM(K11:K18)</f>
        <v>0</v>
      </c>
      <c r="L19" s="969">
        <f t="shared" si="3"/>
        <v>0</v>
      </c>
      <c r="M19" s="968">
        <f>SUM(M11:M18)</f>
        <v>200</v>
      </c>
      <c r="N19" s="968">
        <f>SUM(N11:N18)</f>
        <v>161</v>
      </c>
      <c r="O19" s="969">
        <f t="shared" si="4"/>
        <v>80.5</v>
      </c>
      <c r="P19" s="968">
        <f>SUM(P11:P18)</f>
        <v>73</v>
      </c>
      <c r="Q19" s="968">
        <f>SUM(Q11:Q18)</f>
        <v>39</v>
      </c>
      <c r="R19" s="969">
        <f t="shared" si="5"/>
        <v>53.424657534246577</v>
      </c>
      <c r="S19" s="968">
        <f>SUM(S11:S18)</f>
        <v>260</v>
      </c>
      <c r="T19" s="968">
        <f>SUM(T11:T18)</f>
        <v>81</v>
      </c>
      <c r="U19" s="969">
        <f t="shared" si="6"/>
        <v>31.153846153846153</v>
      </c>
      <c r="V19" s="968">
        <f>SUM(V11:V18)</f>
        <v>91</v>
      </c>
      <c r="W19" s="968">
        <f>SUM(W11:W18)</f>
        <v>73</v>
      </c>
      <c r="X19" s="969">
        <f t="shared" si="7"/>
        <v>80.219780219780219</v>
      </c>
      <c r="Y19" s="968">
        <f>SUM(Y11:Y18)</f>
        <v>673</v>
      </c>
      <c r="Z19" s="968">
        <f>SUM(Z11:Z18)</f>
        <v>394</v>
      </c>
      <c r="AA19" s="969">
        <f t="shared" ref="AA19" si="10">IFERROR(Z19/Y19*100,0)</f>
        <v>58.543833580980689</v>
      </c>
      <c r="AB19" s="717"/>
    </row>
    <row r="20" spans="1:28" x14ac:dyDescent="0.2">
      <c r="A20" s="388"/>
      <c r="B20" s="389"/>
      <c r="C20" s="389"/>
      <c r="D20" s="389"/>
      <c r="E20" s="389"/>
      <c r="F20" s="389"/>
      <c r="G20" s="389"/>
      <c r="H20" s="389"/>
      <c r="I20" s="389"/>
      <c r="J20" s="389"/>
      <c r="K20" s="389"/>
      <c r="L20" s="389"/>
      <c r="M20" s="389"/>
      <c r="N20" s="389"/>
      <c r="O20" s="389"/>
      <c r="P20" s="389"/>
      <c r="Q20" s="389"/>
      <c r="R20" s="389"/>
      <c r="S20" s="389"/>
      <c r="T20" s="389"/>
      <c r="U20" s="389"/>
      <c r="V20" s="389"/>
      <c r="W20" s="389"/>
      <c r="X20" s="389"/>
      <c r="Y20" s="389"/>
      <c r="Z20" s="389"/>
      <c r="AA20" s="389"/>
      <c r="AB20" s="389"/>
    </row>
    <row r="21" spans="1:28" x14ac:dyDescent="0.2">
      <c r="A21" s="846" t="s">
        <v>990</v>
      </c>
      <c r="B21" s="389"/>
      <c r="C21" s="389"/>
      <c r="D21" s="389"/>
      <c r="E21" s="389"/>
      <c r="F21" s="389"/>
      <c r="G21" s="389"/>
      <c r="H21" s="389"/>
      <c r="I21" s="389"/>
      <c r="J21" s="389"/>
      <c r="K21" s="389"/>
      <c r="L21" s="389"/>
      <c r="M21" s="389"/>
      <c r="N21" s="389"/>
      <c r="O21" s="389"/>
      <c r="P21" s="389"/>
      <c r="Q21" s="389"/>
      <c r="R21" s="389"/>
      <c r="S21" s="389"/>
      <c r="T21" s="389"/>
      <c r="U21" s="389"/>
      <c r="V21" s="389"/>
      <c r="W21" s="389"/>
      <c r="X21" s="389"/>
      <c r="Y21" s="389"/>
      <c r="Z21" s="389"/>
      <c r="AA21" s="389"/>
      <c r="AB21" s="389"/>
    </row>
    <row r="23" spans="1:28" x14ac:dyDescent="0.2">
      <c r="A23" s="392"/>
      <c r="B23" s="393"/>
      <c r="C23" s="393"/>
      <c r="D23" s="393"/>
      <c r="E23" s="393"/>
      <c r="F23" s="393"/>
      <c r="G23" s="393"/>
      <c r="H23" s="393"/>
      <c r="I23" s="393"/>
      <c r="J23" s="393"/>
      <c r="K23" s="393"/>
      <c r="L23" s="393"/>
      <c r="M23" s="393"/>
      <c r="N23" s="393"/>
      <c r="O23" s="393"/>
      <c r="P23" s="393"/>
      <c r="Q23" s="393"/>
      <c r="R23" s="393"/>
      <c r="S23" s="393"/>
      <c r="T23" s="393"/>
      <c r="U23" s="393"/>
      <c r="V23" s="393"/>
      <c r="W23" s="393"/>
      <c r="X23" s="393"/>
      <c r="Y23" s="393"/>
      <c r="Z23" s="393"/>
      <c r="AA23" s="393"/>
      <c r="AB23" s="393"/>
    </row>
    <row r="24" spans="1:28" x14ac:dyDescent="0.2">
      <c r="A24" s="392"/>
      <c r="B24" s="393"/>
      <c r="C24" s="393"/>
      <c r="D24" s="393"/>
      <c r="E24" s="393"/>
      <c r="F24" s="393"/>
      <c r="G24" s="393"/>
      <c r="H24" s="393"/>
      <c r="I24" s="393"/>
      <c r="J24" s="393"/>
      <c r="K24" s="393"/>
      <c r="L24" s="393"/>
      <c r="M24" s="393"/>
      <c r="N24" s="393"/>
      <c r="O24" s="393"/>
      <c r="P24" s="393"/>
      <c r="Q24" s="393"/>
      <c r="R24" s="393"/>
      <c r="S24" s="393"/>
      <c r="T24" s="393"/>
      <c r="U24" s="393"/>
      <c r="V24" s="393"/>
      <c r="W24" s="393"/>
      <c r="X24" s="393"/>
      <c r="Y24" s="393"/>
      <c r="Z24" s="393"/>
      <c r="AA24" s="393"/>
      <c r="AB24" s="393"/>
    </row>
  </sheetData>
  <mergeCells count="28">
    <mergeCell ref="A3:X3"/>
    <mergeCell ref="C7:C9"/>
    <mergeCell ref="K8:L8"/>
    <mergeCell ref="A7:A9"/>
    <mergeCell ref="B7:B9"/>
    <mergeCell ref="D7:F7"/>
    <mergeCell ref="G7:I7"/>
    <mergeCell ref="D8:D9"/>
    <mergeCell ref="E8:F8"/>
    <mergeCell ref="G8:G9"/>
    <mergeCell ref="H8:I8"/>
    <mergeCell ref="J7:L7"/>
    <mergeCell ref="V8:V9"/>
    <mergeCell ref="W8:X8"/>
    <mergeCell ref="M8:M9"/>
    <mergeCell ref="N8:O8"/>
    <mergeCell ref="Y7:AA7"/>
    <mergeCell ref="Y8:Y9"/>
    <mergeCell ref="Z8:AA8"/>
    <mergeCell ref="J8:J9"/>
    <mergeCell ref="M7:O7"/>
    <mergeCell ref="P7:R7"/>
    <mergeCell ref="S7:U7"/>
    <mergeCell ref="V7:X7"/>
    <mergeCell ref="P8:P9"/>
    <mergeCell ref="Q8:R8"/>
    <mergeCell ref="S8:S9"/>
    <mergeCell ref="T8:U8"/>
  </mergeCells>
  <printOptions horizontalCentered="1"/>
  <pageMargins left="0.47244094488188981" right="0.47244094488188981" top="0.74803149606299213" bottom="0.74803149606299213" header="0.31496062992125984" footer="0.31496062992125984"/>
  <pageSetup paperSize="9" scale="40" orientation="landscape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19"/>
  <sheetViews>
    <sheetView zoomScaleNormal="100" workbookViewId="0">
      <selection activeCell="D9" sqref="D9:H17"/>
    </sheetView>
  </sheetViews>
  <sheetFormatPr defaultColWidth="8.85546875" defaultRowHeight="15" x14ac:dyDescent="0.25"/>
  <cols>
    <col min="1" max="1" width="5.85546875" style="801" customWidth="1"/>
    <col min="2" max="2" width="23.7109375" style="801" customWidth="1"/>
    <col min="3" max="3" width="25.42578125" style="801" bestFit="1" customWidth="1"/>
    <col min="4" max="8" width="17.85546875" style="801" customWidth="1"/>
    <col min="9" max="16384" width="8.85546875" style="801"/>
  </cols>
  <sheetData>
    <row r="1" spans="1:8" s="816" customFormat="1" ht="15.75" x14ac:dyDescent="0.25">
      <c r="A1" s="1458" t="s">
        <v>1276</v>
      </c>
      <c r="B1" s="1458"/>
      <c r="C1" s="1458"/>
      <c r="D1" s="1458"/>
      <c r="E1" s="1458"/>
      <c r="F1" s="1458"/>
      <c r="G1" s="1458"/>
      <c r="H1" s="1458"/>
    </row>
    <row r="2" spans="1:8" s="816" customFormat="1" ht="15.75" x14ac:dyDescent="0.25">
      <c r="A2" s="819"/>
      <c r="B2" s="819"/>
      <c r="C2" s="819"/>
      <c r="D2" s="819"/>
      <c r="E2" s="819"/>
      <c r="F2" s="819"/>
      <c r="G2" s="819"/>
      <c r="H2" s="819"/>
    </row>
    <row r="3" spans="1:8" s="816" customFormat="1" ht="15.75" x14ac:dyDescent="0.25">
      <c r="A3" s="1459" t="s">
        <v>1279</v>
      </c>
      <c r="B3" s="1459"/>
      <c r="C3" s="1459"/>
      <c r="D3" s="1459"/>
      <c r="E3" s="1459"/>
      <c r="F3" s="1459"/>
      <c r="G3" s="1459"/>
      <c r="H3" s="1459"/>
    </row>
    <row r="4" spans="1:8" s="816" customFormat="1" ht="15.75" x14ac:dyDescent="0.25">
      <c r="A4" s="820"/>
      <c r="B4" s="820"/>
      <c r="C4" s="820"/>
      <c r="D4" s="427" t="str">
        <f>'1'!$E$5</f>
        <v>KABUPATEN</v>
      </c>
      <c r="E4" s="428" t="str">
        <f>'1'!$F$5</f>
        <v>BELITUNG TIMUR</v>
      </c>
      <c r="F4" s="817"/>
      <c r="G4" s="820"/>
      <c r="H4" s="820"/>
    </row>
    <row r="5" spans="1:8" s="816" customFormat="1" ht="15.75" x14ac:dyDescent="0.25">
      <c r="A5" s="820"/>
      <c r="B5" s="820"/>
      <c r="C5" s="820"/>
      <c r="D5" s="427" t="str">
        <f>'1'!$E$6</f>
        <v>TAHUN</v>
      </c>
      <c r="E5" s="428">
        <f>'1'!$F$6</f>
        <v>2023</v>
      </c>
      <c r="F5" s="819"/>
      <c r="G5" s="820"/>
      <c r="H5" s="820"/>
    </row>
    <row r="6" spans="1:8" s="805" customFormat="1" ht="17.25" thickBot="1" x14ac:dyDescent="0.3">
      <c r="A6" s="806"/>
      <c r="B6" s="806"/>
      <c r="C6" s="806"/>
      <c r="D6" s="806"/>
      <c r="E6" s="806"/>
      <c r="F6" s="806"/>
      <c r="G6" s="806"/>
      <c r="H6" s="806"/>
    </row>
    <row r="7" spans="1:8" s="857" customFormat="1" ht="47.25" x14ac:dyDescent="0.25">
      <c r="A7" s="833" t="s">
        <v>2</v>
      </c>
      <c r="B7" s="833" t="s">
        <v>253</v>
      </c>
      <c r="C7" s="833" t="s">
        <v>407</v>
      </c>
      <c r="D7" s="832" t="s">
        <v>1265</v>
      </c>
      <c r="E7" s="832" t="s">
        <v>1266</v>
      </c>
      <c r="F7" s="832" t="s">
        <v>869</v>
      </c>
      <c r="G7" s="832" t="s">
        <v>1267</v>
      </c>
      <c r="H7" s="832" t="s">
        <v>1268</v>
      </c>
    </row>
    <row r="8" spans="1:8" ht="14.85" customHeight="1" x14ac:dyDescent="0.25">
      <c r="A8" s="807">
        <v>1</v>
      </c>
      <c r="B8" s="807">
        <v>2</v>
      </c>
      <c r="C8" s="807">
        <v>3</v>
      </c>
      <c r="D8" s="807">
        <v>4</v>
      </c>
      <c r="E8" s="807">
        <v>5</v>
      </c>
      <c r="F8" s="807">
        <v>6</v>
      </c>
      <c r="G8" s="807">
        <v>7</v>
      </c>
      <c r="H8" s="807">
        <v>8</v>
      </c>
    </row>
    <row r="9" spans="1:8" ht="14.85" customHeight="1" x14ac:dyDescent="0.25">
      <c r="A9" s="808">
        <v>1</v>
      </c>
      <c r="B9" s="822" t="str">
        <f>'9'!B9</f>
        <v>Manggar</v>
      </c>
      <c r="C9" s="822" t="str">
        <f>'9'!C9</f>
        <v>Manggar</v>
      </c>
      <c r="D9" s="809">
        <v>2</v>
      </c>
      <c r="E9" s="809">
        <v>2</v>
      </c>
      <c r="F9" s="796">
        <v>0</v>
      </c>
      <c r="G9" s="1030">
        <f>IFERROR(E9/$D9*100,"NULL")</f>
        <v>100</v>
      </c>
      <c r="H9" s="1030">
        <f>IFERROR(F9/$D9*100,"NULL")</f>
        <v>0</v>
      </c>
    </row>
    <row r="10" spans="1:8" x14ac:dyDescent="0.25">
      <c r="A10" s="808">
        <v>2</v>
      </c>
      <c r="B10" s="823" t="str">
        <f>'9'!B10</f>
        <v>Damar</v>
      </c>
      <c r="C10" s="823" t="str">
        <f>'9'!C10</f>
        <v>Mengkubang</v>
      </c>
      <c r="D10" s="796">
        <v>0</v>
      </c>
      <c r="E10" s="796">
        <v>0</v>
      </c>
      <c r="F10" s="796">
        <v>0</v>
      </c>
      <c r="G10" s="1030" t="str">
        <f t="shared" ref="G10:G15" si="0">IFERROR(E10/$D10*100,"NULL")</f>
        <v>NULL</v>
      </c>
      <c r="H10" s="1030" t="str">
        <f t="shared" ref="H10:H15" si="1">IFERROR(F10/$D10*100,"NULL")</f>
        <v>NULL</v>
      </c>
    </row>
    <row r="11" spans="1:8" x14ac:dyDescent="0.25">
      <c r="A11" s="808">
        <v>3</v>
      </c>
      <c r="B11" s="823" t="str">
        <f>'9'!B11</f>
        <v>Kelapa Kampit</v>
      </c>
      <c r="C11" s="823" t="str">
        <f>'9'!C11</f>
        <v>Kelapa Kampit</v>
      </c>
      <c r="D11" s="796">
        <v>0</v>
      </c>
      <c r="E11" s="796">
        <v>0</v>
      </c>
      <c r="F11" s="796">
        <v>0</v>
      </c>
      <c r="G11" s="1030" t="str">
        <f t="shared" si="0"/>
        <v>NULL</v>
      </c>
      <c r="H11" s="1030" t="str">
        <f t="shared" si="1"/>
        <v>NULL</v>
      </c>
    </row>
    <row r="12" spans="1:8" x14ac:dyDescent="0.25">
      <c r="A12" s="808">
        <v>4</v>
      </c>
      <c r="B12" s="823" t="str">
        <f>'9'!B12</f>
        <v>Gantung</v>
      </c>
      <c r="C12" s="823" t="str">
        <f>'9'!C12</f>
        <v>Gantung</v>
      </c>
      <c r="D12" s="796">
        <v>1</v>
      </c>
      <c r="E12" s="796">
        <v>1</v>
      </c>
      <c r="F12" s="796">
        <v>0</v>
      </c>
      <c r="G12" s="1030">
        <f t="shared" si="0"/>
        <v>100</v>
      </c>
      <c r="H12" s="1030">
        <f t="shared" si="1"/>
        <v>0</v>
      </c>
    </row>
    <row r="13" spans="1:8" x14ac:dyDescent="0.25">
      <c r="A13" s="808">
        <v>5</v>
      </c>
      <c r="B13" s="823" t="str">
        <f>'9'!B13</f>
        <v>Simpang Renggiang</v>
      </c>
      <c r="C13" s="823" t="str">
        <f>'9'!C13</f>
        <v>Renggiang</v>
      </c>
      <c r="D13" s="796">
        <v>0</v>
      </c>
      <c r="E13" s="796">
        <v>0</v>
      </c>
      <c r="F13" s="796">
        <v>0</v>
      </c>
      <c r="G13" s="1030" t="str">
        <f t="shared" si="0"/>
        <v>NULL</v>
      </c>
      <c r="H13" s="1030" t="str">
        <f t="shared" si="1"/>
        <v>NULL</v>
      </c>
    </row>
    <row r="14" spans="1:8" x14ac:dyDescent="0.25">
      <c r="A14" s="808">
        <v>6</v>
      </c>
      <c r="B14" s="823" t="str">
        <f>'9'!B14</f>
        <v>Simpang Pesak</v>
      </c>
      <c r="C14" s="823" t="str">
        <f>'9'!C14</f>
        <v>Simpang Pesak</v>
      </c>
      <c r="D14" s="796">
        <v>0</v>
      </c>
      <c r="E14" s="796">
        <v>0</v>
      </c>
      <c r="F14" s="796">
        <v>0</v>
      </c>
      <c r="G14" s="1030" t="str">
        <f t="shared" si="0"/>
        <v>NULL</v>
      </c>
      <c r="H14" s="1030" t="str">
        <f t="shared" si="1"/>
        <v>NULL</v>
      </c>
    </row>
    <row r="15" spans="1:8" x14ac:dyDescent="0.25">
      <c r="A15" s="808">
        <v>7</v>
      </c>
      <c r="B15" s="823" t="str">
        <f>'9'!B15</f>
        <v>Dendang</v>
      </c>
      <c r="C15" s="823" t="str">
        <f>'9'!C15</f>
        <v>Dendang</v>
      </c>
      <c r="D15" s="796">
        <v>0</v>
      </c>
      <c r="E15" s="796">
        <v>0</v>
      </c>
      <c r="F15" s="796">
        <v>0</v>
      </c>
      <c r="G15" s="1030" t="str">
        <f t="shared" si="0"/>
        <v>NULL</v>
      </c>
      <c r="H15" s="1030" t="str">
        <f t="shared" si="1"/>
        <v>NULL</v>
      </c>
    </row>
    <row r="16" spans="1:8" x14ac:dyDescent="0.25">
      <c r="A16" s="808"/>
      <c r="B16" s="808"/>
      <c r="C16" s="796"/>
      <c r="D16" s="796"/>
      <c r="E16" s="796"/>
      <c r="F16" s="796"/>
      <c r="G16" s="946"/>
      <c r="H16" s="946"/>
    </row>
    <row r="17" spans="1:8" s="810" customFormat="1" ht="15.75" thickBot="1" x14ac:dyDescent="0.3">
      <c r="A17" s="1460" t="s">
        <v>1277</v>
      </c>
      <c r="B17" s="1460"/>
      <c r="C17" s="1460"/>
      <c r="D17" s="799">
        <f>SUM(D9:D16)</f>
        <v>3</v>
      </c>
      <c r="E17" s="799">
        <f>SUM(E9:E16)</f>
        <v>3</v>
      </c>
      <c r="F17" s="799">
        <f>SUM(F9:F16)</f>
        <v>0</v>
      </c>
      <c r="G17" s="947">
        <f t="shared" ref="G17:H17" si="2">IFERROR(E17/$D17*100,0)</f>
        <v>100</v>
      </c>
      <c r="H17" s="947">
        <f t="shared" si="2"/>
        <v>0</v>
      </c>
    </row>
    <row r="19" spans="1:8" x14ac:dyDescent="0.25">
      <c r="A19" s="827" t="s">
        <v>1264</v>
      </c>
    </row>
  </sheetData>
  <mergeCells count="3">
    <mergeCell ref="A1:H1"/>
    <mergeCell ref="A3:H3"/>
    <mergeCell ref="A17:C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22"/>
  <sheetViews>
    <sheetView zoomScale="86" zoomScaleNormal="86" workbookViewId="0">
      <selection activeCell="D12" sqref="D12:O20"/>
    </sheetView>
  </sheetViews>
  <sheetFormatPr defaultColWidth="8.85546875" defaultRowHeight="15" x14ac:dyDescent="0.25"/>
  <cols>
    <col min="1" max="1" width="6.5703125" style="801" customWidth="1"/>
    <col min="2" max="3" width="21.140625" style="801" customWidth="1"/>
    <col min="4" max="13" width="7.85546875" style="801" customWidth="1"/>
    <col min="14" max="16384" width="8.85546875" style="801"/>
  </cols>
  <sheetData>
    <row r="1" spans="1:15" s="784" customFormat="1" ht="15.75" x14ac:dyDescent="0.25">
      <c r="A1" s="1458" t="s">
        <v>1282</v>
      </c>
      <c r="B1" s="1458"/>
      <c r="C1" s="1458"/>
      <c r="D1" s="1458"/>
      <c r="E1" s="1458"/>
      <c r="F1" s="1458"/>
      <c r="G1" s="1458"/>
      <c r="H1" s="1458"/>
      <c r="I1" s="1458"/>
      <c r="J1" s="1458"/>
      <c r="K1" s="1458"/>
      <c r="L1" s="1458"/>
      <c r="M1" s="1458"/>
      <c r="N1" s="785"/>
      <c r="O1" s="785"/>
    </row>
    <row r="2" spans="1:15" s="784" customFormat="1" ht="15.75" x14ac:dyDescent="0.25">
      <c r="A2" s="819"/>
      <c r="B2" s="819"/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785"/>
      <c r="O2" s="785"/>
    </row>
    <row r="3" spans="1:15" s="784" customFormat="1" ht="15.75" x14ac:dyDescent="0.25">
      <c r="A3" s="819"/>
      <c r="B3" s="819"/>
      <c r="C3" s="819"/>
      <c r="D3" s="819"/>
      <c r="E3" s="819"/>
      <c r="F3" s="819"/>
      <c r="G3" s="819"/>
      <c r="H3" s="819"/>
      <c r="I3" s="819"/>
      <c r="J3" s="819"/>
      <c r="K3" s="819"/>
      <c r="L3" s="819"/>
      <c r="M3" s="819"/>
      <c r="N3" s="785"/>
      <c r="O3" s="785"/>
    </row>
    <row r="4" spans="1:15" s="814" customFormat="1" ht="15.75" x14ac:dyDescent="0.25">
      <c r="A4" s="1462" t="s">
        <v>1278</v>
      </c>
      <c r="B4" s="1462"/>
      <c r="C4" s="1462"/>
      <c r="D4" s="1462"/>
      <c r="E4" s="1462"/>
      <c r="F4" s="1462"/>
      <c r="G4" s="1462"/>
      <c r="H4" s="1462"/>
      <c r="I4" s="1462"/>
      <c r="J4" s="1462"/>
      <c r="K4" s="1462"/>
      <c r="L4" s="1462"/>
      <c r="M4" s="1462"/>
      <c r="N4" s="1462"/>
      <c r="O4" s="1462"/>
    </row>
    <row r="5" spans="1:15" s="814" customFormat="1" ht="15.75" x14ac:dyDescent="0.25">
      <c r="A5" s="821"/>
      <c r="B5" s="821"/>
      <c r="C5" s="821"/>
      <c r="D5" s="821"/>
      <c r="F5" s="427" t="str">
        <f>'1'!$E$5</f>
        <v>KABUPATEN</v>
      </c>
      <c r="G5" s="428" t="str">
        <f>'1'!$F$5</f>
        <v>BELITUNG TIMUR</v>
      </c>
      <c r="H5" s="821"/>
      <c r="I5" s="821"/>
      <c r="J5" s="821"/>
      <c r="M5" s="821"/>
      <c r="N5" s="816"/>
      <c r="O5" s="816"/>
    </row>
    <row r="6" spans="1:15" s="814" customFormat="1" ht="15.75" x14ac:dyDescent="0.25">
      <c r="A6" s="821"/>
      <c r="B6" s="821"/>
      <c r="C6" s="821"/>
      <c r="D6" s="821"/>
      <c r="F6" s="427" t="str">
        <f>'1'!$E$6</f>
        <v>TAHUN</v>
      </c>
      <c r="G6" s="428">
        <f>'1'!$F$6</f>
        <v>2023</v>
      </c>
      <c r="H6" s="821"/>
      <c r="I6" s="821"/>
      <c r="J6" s="821"/>
      <c r="M6" s="821"/>
      <c r="N6" s="816"/>
      <c r="O6" s="816"/>
    </row>
    <row r="7" spans="1:15" s="814" customFormat="1" ht="15.75" x14ac:dyDescent="0.25">
      <c r="A7" s="821"/>
      <c r="B7" s="821"/>
      <c r="C7" s="821"/>
      <c r="D7" s="821"/>
      <c r="F7" s="427"/>
      <c r="G7" s="428"/>
      <c r="H7" s="821"/>
      <c r="I7" s="821"/>
      <c r="J7" s="821"/>
      <c r="M7" s="821"/>
      <c r="N7" s="816"/>
      <c r="O7" s="816"/>
    </row>
    <row r="8" spans="1:15" s="805" customFormat="1" ht="17.25" thickBot="1" x14ac:dyDescent="0.3"/>
    <row r="9" spans="1:15" s="789" customFormat="1" ht="27.95" customHeight="1" x14ac:dyDescent="0.25">
      <c r="A9" s="1463" t="s">
        <v>2</v>
      </c>
      <c r="B9" s="1470" t="s">
        <v>253</v>
      </c>
      <c r="C9" s="1465" t="s">
        <v>407</v>
      </c>
      <c r="D9" s="1467" t="s">
        <v>1270</v>
      </c>
      <c r="E9" s="1467"/>
      <c r="F9" s="1467" t="s">
        <v>1269</v>
      </c>
      <c r="G9" s="1467"/>
      <c r="H9" s="1468" t="s">
        <v>1273</v>
      </c>
      <c r="I9" s="1469"/>
      <c r="J9" s="1468" t="s">
        <v>1271</v>
      </c>
      <c r="K9" s="1469"/>
      <c r="L9" s="1467" t="s">
        <v>1272</v>
      </c>
      <c r="M9" s="1467"/>
      <c r="N9" s="1461" t="s">
        <v>481</v>
      </c>
      <c r="O9" s="1461"/>
    </row>
    <row r="10" spans="1:15" s="789" customFormat="1" ht="27.95" customHeight="1" x14ac:dyDescent="0.25">
      <c r="A10" s="1464"/>
      <c r="B10" s="1471"/>
      <c r="C10" s="1466"/>
      <c r="D10" s="824" t="s">
        <v>6</v>
      </c>
      <c r="E10" s="824" t="s">
        <v>7</v>
      </c>
      <c r="F10" s="824" t="s">
        <v>6</v>
      </c>
      <c r="G10" s="824" t="s">
        <v>7</v>
      </c>
      <c r="H10" s="824" t="s">
        <v>6</v>
      </c>
      <c r="I10" s="824" t="s">
        <v>7</v>
      </c>
      <c r="J10" s="824" t="s">
        <v>6</v>
      </c>
      <c r="K10" s="824" t="s">
        <v>7</v>
      </c>
      <c r="L10" s="824" t="s">
        <v>6</v>
      </c>
      <c r="M10" s="824" t="s">
        <v>7</v>
      </c>
      <c r="N10" s="824" t="s">
        <v>6</v>
      </c>
      <c r="O10" s="824" t="s">
        <v>7</v>
      </c>
    </row>
    <row r="11" spans="1:15" x14ac:dyDescent="0.25">
      <c r="A11" s="811">
        <v>1</v>
      </c>
      <c r="B11" s="812">
        <v>2</v>
      </c>
      <c r="C11" s="811">
        <v>3</v>
      </c>
      <c r="D11" s="812">
        <v>4</v>
      </c>
      <c r="E11" s="811">
        <v>5</v>
      </c>
      <c r="F11" s="812">
        <v>6</v>
      </c>
      <c r="G11" s="811">
        <v>7</v>
      </c>
      <c r="H11" s="812">
        <v>8</v>
      </c>
      <c r="I11" s="811">
        <v>9</v>
      </c>
      <c r="J11" s="812">
        <v>10</v>
      </c>
      <c r="K11" s="811">
        <v>11</v>
      </c>
      <c r="L11" s="812">
        <v>12</v>
      </c>
      <c r="M11" s="811">
        <v>13</v>
      </c>
      <c r="N11" s="812">
        <v>14</v>
      </c>
      <c r="O11" s="811">
        <v>15</v>
      </c>
    </row>
    <row r="12" spans="1:15" ht="17.100000000000001" customHeight="1" x14ac:dyDescent="0.25">
      <c r="A12" s="813">
        <v>1</v>
      </c>
      <c r="B12" s="822" t="str">
        <f>'9'!B9</f>
        <v>Manggar</v>
      </c>
      <c r="C12" s="822" t="str">
        <f>'9'!C9</f>
        <v>Manggar</v>
      </c>
      <c r="D12" s="809">
        <v>0</v>
      </c>
      <c r="E12" s="809">
        <v>0</v>
      </c>
      <c r="F12" s="809">
        <v>0</v>
      </c>
      <c r="G12" s="809">
        <v>0</v>
      </c>
      <c r="H12" s="809">
        <v>0</v>
      </c>
      <c r="I12" s="809">
        <v>0</v>
      </c>
      <c r="J12" s="809">
        <v>2</v>
      </c>
      <c r="K12" s="809">
        <v>0</v>
      </c>
      <c r="L12" s="809">
        <v>0</v>
      </c>
      <c r="M12" s="809">
        <v>0</v>
      </c>
      <c r="N12" s="809">
        <f>SUM(D12,F12,H12,J12,L12)</f>
        <v>2</v>
      </c>
      <c r="O12" s="809">
        <f>SUM(E12,G12,I12,K12,M12)</f>
        <v>0</v>
      </c>
    </row>
    <row r="13" spans="1:15" ht="17.100000000000001" customHeight="1" x14ac:dyDescent="0.25">
      <c r="A13" s="795">
        <v>2</v>
      </c>
      <c r="B13" s="823" t="str">
        <f>'9'!B10</f>
        <v>Damar</v>
      </c>
      <c r="C13" s="823" t="str">
        <f>'9'!C10</f>
        <v>Mengkubang</v>
      </c>
      <c r="D13" s="796">
        <v>0</v>
      </c>
      <c r="E13" s="796">
        <v>0</v>
      </c>
      <c r="F13" s="796">
        <v>0</v>
      </c>
      <c r="G13" s="796">
        <v>0</v>
      </c>
      <c r="H13" s="796">
        <v>0</v>
      </c>
      <c r="I13" s="796">
        <v>0</v>
      </c>
      <c r="J13" s="796">
        <v>0</v>
      </c>
      <c r="K13" s="796">
        <v>0</v>
      </c>
      <c r="L13" s="796">
        <v>0</v>
      </c>
      <c r="M13" s="796">
        <v>0</v>
      </c>
      <c r="N13" s="796">
        <f t="shared" ref="N13:N18" si="0">SUM(D13,F13,H13,J13,L13)</f>
        <v>0</v>
      </c>
      <c r="O13" s="796">
        <f t="shared" ref="O13:O18" si="1">SUM(E13,G13,I13,K13,M13)</f>
        <v>0</v>
      </c>
    </row>
    <row r="14" spans="1:15" ht="17.100000000000001" customHeight="1" x14ac:dyDescent="0.25">
      <c r="A14" s="795">
        <v>3</v>
      </c>
      <c r="B14" s="823" t="str">
        <f>'9'!B11</f>
        <v>Kelapa Kampit</v>
      </c>
      <c r="C14" s="823" t="str">
        <f>'9'!C11</f>
        <v>Kelapa Kampit</v>
      </c>
      <c r="D14" s="796">
        <v>0</v>
      </c>
      <c r="E14" s="796">
        <v>0</v>
      </c>
      <c r="F14" s="796">
        <v>0</v>
      </c>
      <c r="G14" s="796">
        <v>0</v>
      </c>
      <c r="H14" s="796">
        <v>0</v>
      </c>
      <c r="I14" s="796">
        <v>0</v>
      </c>
      <c r="J14" s="796">
        <v>0</v>
      </c>
      <c r="K14" s="796">
        <v>0</v>
      </c>
      <c r="L14" s="796">
        <v>0</v>
      </c>
      <c r="M14" s="796">
        <v>0</v>
      </c>
      <c r="N14" s="796">
        <f t="shared" si="0"/>
        <v>0</v>
      </c>
      <c r="O14" s="796">
        <f t="shared" si="1"/>
        <v>0</v>
      </c>
    </row>
    <row r="15" spans="1:15" ht="17.100000000000001" customHeight="1" x14ac:dyDescent="0.25">
      <c r="A15" s="795">
        <v>4</v>
      </c>
      <c r="B15" s="823" t="str">
        <f>'9'!B12</f>
        <v>Gantung</v>
      </c>
      <c r="C15" s="823" t="str">
        <f>'9'!C12</f>
        <v>Gantung</v>
      </c>
      <c r="D15" s="796">
        <v>0</v>
      </c>
      <c r="E15" s="796">
        <v>0</v>
      </c>
      <c r="F15" s="796">
        <v>0</v>
      </c>
      <c r="G15" s="796">
        <v>0</v>
      </c>
      <c r="H15" s="796">
        <v>0</v>
      </c>
      <c r="I15" s="796">
        <v>0</v>
      </c>
      <c r="J15" s="796">
        <v>1</v>
      </c>
      <c r="K15" s="796">
        <v>0</v>
      </c>
      <c r="L15" s="796">
        <v>0</v>
      </c>
      <c r="M15" s="796">
        <v>0</v>
      </c>
      <c r="N15" s="796">
        <f t="shared" si="0"/>
        <v>1</v>
      </c>
      <c r="O15" s="796">
        <f t="shared" si="1"/>
        <v>0</v>
      </c>
    </row>
    <row r="16" spans="1:15" ht="17.100000000000001" customHeight="1" x14ac:dyDescent="0.25">
      <c r="A16" s="795">
        <v>5</v>
      </c>
      <c r="B16" s="823" t="str">
        <f>'9'!B13</f>
        <v>Simpang Renggiang</v>
      </c>
      <c r="C16" s="823" t="str">
        <f>'9'!C13</f>
        <v>Renggiang</v>
      </c>
      <c r="D16" s="796">
        <v>0</v>
      </c>
      <c r="E16" s="796">
        <v>0</v>
      </c>
      <c r="F16" s="796">
        <v>0</v>
      </c>
      <c r="G16" s="796">
        <v>0</v>
      </c>
      <c r="H16" s="796">
        <v>0</v>
      </c>
      <c r="I16" s="796">
        <v>0</v>
      </c>
      <c r="J16" s="796">
        <v>0</v>
      </c>
      <c r="K16" s="796">
        <v>0</v>
      </c>
      <c r="L16" s="796">
        <v>0</v>
      </c>
      <c r="M16" s="796">
        <v>0</v>
      </c>
      <c r="N16" s="796">
        <f t="shared" si="0"/>
        <v>0</v>
      </c>
      <c r="O16" s="796">
        <f t="shared" si="1"/>
        <v>0</v>
      </c>
    </row>
    <row r="17" spans="1:15" ht="17.100000000000001" customHeight="1" x14ac:dyDescent="0.25">
      <c r="A17" s="795">
        <v>6</v>
      </c>
      <c r="B17" s="823" t="str">
        <f>'9'!B14</f>
        <v>Simpang Pesak</v>
      </c>
      <c r="C17" s="823" t="str">
        <f>'9'!C14</f>
        <v>Simpang Pesak</v>
      </c>
      <c r="D17" s="796">
        <v>0</v>
      </c>
      <c r="E17" s="796">
        <v>0</v>
      </c>
      <c r="F17" s="796">
        <v>0</v>
      </c>
      <c r="G17" s="796">
        <v>0</v>
      </c>
      <c r="H17" s="796">
        <v>0</v>
      </c>
      <c r="I17" s="796">
        <v>0</v>
      </c>
      <c r="J17" s="796">
        <v>0</v>
      </c>
      <c r="K17" s="796">
        <v>0</v>
      </c>
      <c r="L17" s="796">
        <v>0</v>
      </c>
      <c r="M17" s="796">
        <v>0</v>
      </c>
      <c r="N17" s="796">
        <f t="shared" si="0"/>
        <v>0</v>
      </c>
      <c r="O17" s="796">
        <f t="shared" si="1"/>
        <v>0</v>
      </c>
    </row>
    <row r="18" spans="1:15" ht="17.100000000000001" customHeight="1" x14ac:dyDescent="0.25">
      <c r="A18" s="795">
        <v>7</v>
      </c>
      <c r="B18" s="823" t="str">
        <f>'9'!B15</f>
        <v>Dendang</v>
      </c>
      <c r="C18" s="823" t="str">
        <f>'9'!C15</f>
        <v>Dendang</v>
      </c>
      <c r="D18" s="796">
        <v>0</v>
      </c>
      <c r="E18" s="796">
        <v>0</v>
      </c>
      <c r="F18" s="796">
        <v>0</v>
      </c>
      <c r="G18" s="796">
        <v>0</v>
      </c>
      <c r="H18" s="796">
        <v>0</v>
      </c>
      <c r="I18" s="796">
        <v>0</v>
      </c>
      <c r="J18" s="796">
        <v>0</v>
      </c>
      <c r="K18" s="796">
        <v>0</v>
      </c>
      <c r="L18" s="796">
        <v>0</v>
      </c>
      <c r="M18" s="796">
        <v>0</v>
      </c>
      <c r="N18" s="796">
        <f t="shared" si="0"/>
        <v>0</v>
      </c>
      <c r="O18" s="796">
        <f t="shared" si="1"/>
        <v>0</v>
      </c>
    </row>
    <row r="19" spans="1:15" ht="17.100000000000001" customHeight="1" x14ac:dyDescent="0.25">
      <c r="A19" s="797"/>
      <c r="B19" s="797"/>
      <c r="C19" s="798"/>
      <c r="D19" s="798"/>
      <c r="E19" s="798"/>
      <c r="F19" s="798"/>
      <c r="G19" s="798"/>
      <c r="H19" s="798"/>
      <c r="I19" s="798"/>
      <c r="J19" s="798"/>
      <c r="K19" s="798"/>
      <c r="L19" s="798"/>
      <c r="M19" s="798"/>
      <c r="N19" s="798"/>
      <c r="O19" s="798"/>
    </row>
    <row r="20" spans="1:15" ht="15.75" thickBot="1" x14ac:dyDescent="0.3">
      <c r="A20" s="1460" t="s">
        <v>1277</v>
      </c>
      <c r="B20" s="1460"/>
      <c r="C20" s="1460"/>
      <c r="D20" s="799">
        <f t="shared" ref="D20:O20" si="2">SUM(D12:D19)</f>
        <v>0</v>
      </c>
      <c r="E20" s="799">
        <f t="shared" si="2"/>
        <v>0</v>
      </c>
      <c r="F20" s="799">
        <f t="shared" si="2"/>
        <v>0</v>
      </c>
      <c r="G20" s="799">
        <f t="shared" si="2"/>
        <v>0</v>
      </c>
      <c r="H20" s="799">
        <f t="shared" si="2"/>
        <v>0</v>
      </c>
      <c r="I20" s="799">
        <f t="shared" si="2"/>
        <v>0</v>
      </c>
      <c r="J20" s="799">
        <f t="shared" si="2"/>
        <v>3</v>
      </c>
      <c r="K20" s="799">
        <f t="shared" si="2"/>
        <v>0</v>
      </c>
      <c r="L20" s="799">
        <f t="shared" si="2"/>
        <v>0</v>
      </c>
      <c r="M20" s="799">
        <f t="shared" si="2"/>
        <v>0</v>
      </c>
      <c r="N20" s="825">
        <f t="shared" si="2"/>
        <v>3</v>
      </c>
      <c r="O20" s="825">
        <f t="shared" si="2"/>
        <v>0</v>
      </c>
    </row>
    <row r="22" spans="1:15" x14ac:dyDescent="0.25">
      <c r="A22" s="827" t="s">
        <v>1264</v>
      </c>
    </row>
  </sheetData>
  <mergeCells count="12">
    <mergeCell ref="N9:O9"/>
    <mergeCell ref="A20:C20"/>
    <mergeCell ref="A1:M1"/>
    <mergeCell ref="A4:O4"/>
    <mergeCell ref="A9:A10"/>
    <mergeCell ref="C9:C10"/>
    <mergeCell ref="D9:E9"/>
    <mergeCell ref="F9:G9"/>
    <mergeCell ref="H9:I9"/>
    <mergeCell ref="J9:K9"/>
    <mergeCell ref="L9:M9"/>
    <mergeCell ref="B9:B10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19"/>
  <sheetViews>
    <sheetView topLeftCell="C1" zoomScaleNormal="100" workbookViewId="0">
      <selection activeCell="D9" sqref="D9:R17"/>
    </sheetView>
  </sheetViews>
  <sheetFormatPr defaultColWidth="8.7109375" defaultRowHeight="15.75" x14ac:dyDescent="0.25"/>
  <cols>
    <col min="1" max="1" width="5.7109375" style="804" customWidth="1"/>
    <col min="2" max="2" width="25" style="804" customWidth="1"/>
    <col min="3" max="3" width="27.7109375" style="784" customWidth="1"/>
    <col min="4" max="4" width="17" style="784" customWidth="1"/>
    <col min="5" max="5" width="13.7109375" style="784" customWidth="1"/>
    <col min="6" max="6" width="12.7109375" style="784" customWidth="1"/>
    <col min="7" max="7" width="17" style="784" customWidth="1"/>
    <col min="8" max="8" width="13.7109375" style="784" customWidth="1"/>
    <col min="9" max="9" width="12.7109375" style="784" customWidth="1"/>
    <col min="10" max="10" width="17" style="784" customWidth="1"/>
    <col min="11" max="11" width="13.7109375" style="784" customWidth="1"/>
    <col min="12" max="12" width="12.7109375" style="784" customWidth="1"/>
    <col min="13" max="13" width="17" style="784" customWidth="1"/>
    <col min="14" max="14" width="13.7109375" style="784" customWidth="1"/>
    <col min="15" max="15" width="12.7109375" style="784" customWidth="1"/>
    <col min="16" max="16" width="15.42578125" style="784" customWidth="1"/>
    <col min="17" max="18" width="13.7109375" style="784" customWidth="1"/>
    <col min="19" max="19" width="26.28515625" style="784" customWidth="1"/>
    <col min="20" max="20" width="12.7109375" style="784" customWidth="1"/>
    <col min="21" max="16384" width="8.7109375" style="784"/>
  </cols>
  <sheetData>
    <row r="1" spans="1:19" x14ac:dyDescent="0.25">
      <c r="A1" s="1458" t="s">
        <v>1274</v>
      </c>
      <c r="B1" s="1458"/>
      <c r="C1" s="1458"/>
      <c r="D1" s="1458"/>
      <c r="E1" s="1458"/>
      <c r="F1" s="1458"/>
      <c r="G1" s="1458"/>
      <c r="H1" s="1458"/>
      <c r="I1" s="1458"/>
      <c r="J1" s="1458"/>
      <c r="K1" s="1458"/>
      <c r="L1" s="1458"/>
      <c r="M1" s="1458"/>
      <c r="N1" s="1458"/>
      <c r="O1" s="1458"/>
      <c r="P1" s="1458"/>
      <c r="Q1" s="1458"/>
      <c r="R1" s="1458"/>
    </row>
    <row r="2" spans="1:19" s="785" customFormat="1" x14ac:dyDescent="0.25">
      <c r="A2" s="1462" t="s">
        <v>1280</v>
      </c>
      <c r="B2" s="1462"/>
      <c r="C2" s="1462"/>
      <c r="D2" s="1462"/>
      <c r="E2" s="1462"/>
      <c r="F2" s="1462"/>
      <c r="G2" s="1462"/>
      <c r="H2" s="1462"/>
      <c r="I2" s="1462"/>
      <c r="J2" s="1462"/>
      <c r="K2" s="1462"/>
      <c r="L2" s="1462"/>
      <c r="M2" s="1462"/>
      <c r="N2" s="1462"/>
      <c r="O2" s="1462"/>
      <c r="P2" s="1462"/>
      <c r="Q2" s="1462"/>
      <c r="R2" s="1462"/>
    </row>
    <row r="3" spans="1:19" s="785" customFormat="1" x14ac:dyDescent="0.25">
      <c r="A3" s="821"/>
      <c r="B3" s="821"/>
      <c r="C3" s="821"/>
      <c r="D3" s="821"/>
      <c r="E3" s="821"/>
      <c r="F3" s="821"/>
      <c r="G3" s="821"/>
      <c r="H3" s="821"/>
      <c r="I3" s="427" t="str">
        <f>'1'!$E$5</f>
        <v>KABUPATEN</v>
      </c>
      <c r="J3" s="428" t="str">
        <f>'1'!$F$5</f>
        <v>BELITUNG TIMUR</v>
      </c>
      <c r="K3" s="821"/>
      <c r="L3" s="821"/>
      <c r="M3" s="815"/>
      <c r="N3" s="821"/>
      <c r="O3" s="821"/>
      <c r="P3" s="821"/>
      <c r="Q3" s="821"/>
      <c r="R3" s="821"/>
    </row>
    <row r="4" spans="1:19" s="785" customFormat="1" x14ac:dyDescent="0.25">
      <c r="A4" s="821"/>
      <c r="B4" s="821"/>
      <c r="C4" s="821"/>
      <c r="D4" s="821"/>
      <c r="E4" s="821"/>
      <c r="F4" s="821"/>
      <c r="G4" s="821"/>
      <c r="H4" s="821"/>
      <c r="I4" s="427" t="str">
        <f>'1'!$E$6</f>
        <v>TAHUN</v>
      </c>
      <c r="J4" s="428">
        <f>'1'!$F$6</f>
        <v>2023</v>
      </c>
      <c r="K4" s="821"/>
      <c r="L4" s="821"/>
      <c r="M4" s="815"/>
      <c r="N4" s="821"/>
      <c r="O4" s="821"/>
      <c r="P4" s="821"/>
      <c r="Q4" s="821"/>
      <c r="R4" s="821"/>
    </row>
    <row r="5" spans="1:19" ht="16.5" thickBot="1" x14ac:dyDescent="0.3">
      <c r="A5" s="786"/>
      <c r="B5" s="786"/>
      <c r="C5" s="787"/>
      <c r="J5" s="787"/>
      <c r="K5" s="787"/>
      <c r="L5" s="787"/>
      <c r="M5" s="787"/>
      <c r="N5" s="787"/>
      <c r="O5" s="787"/>
      <c r="P5" s="787"/>
      <c r="Q5" s="787"/>
      <c r="R5" s="787"/>
    </row>
    <row r="6" spans="1:19" s="789" customFormat="1" ht="21" customHeight="1" x14ac:dyDescent="0.25">
      <c r="A6" s="1470" t="s">
        <v>2</v>
      </c>
      <c r="B6" s="1470" t="s">
        <v>253</v>
      </c>
      <c r="C6" s="1465" t="s">
        <v>407</v>
      </c>
      <c r="D6" s="1463" t="s">
        <v>1257</v>
      </c>
      <c r="E6" s="1463"/>
      <c r="F6" s="1463"/>
      <c r="G6" s="1463" t="s">
        <v>1258</v>
      </c>
      <c r="H6" s="1463"/>
      <c r="I6" s="1463"/>
      <c r="J6" s="1463" t="s">
        <v>1259</v>
      </c>
      <c r="K6" s="1463"/>
      <c r="L6" s="1463"/>
      <c r="M6" s="1463" t="s">
        <v>1260</v>
      </c>
      <c r="N6" s="1463"/>
      <c r="O6" s="1463"/>
      <c r="P6" s="1473" t="s">
        <v>1261</v>
      </c>
      <c r="Q6" s="1474"/>
      <c r="R6" s="1475"/>
      <c r="S6" s="788"/>
    </row>
    <row r="7" spans="1:19" s="792" customFormat="1" ht="33" customHeight="1" x14ac:dyDescent="0.25">
      <c r="A7" s="1472"/>
      <c r="B7" s="1471"/>
      <c r="C7" s="1466"/>
      <c r="D7" s="790" t="s">
        <v>1262</v>
      </c>
      <c r="E7" s="790" t="s">
        <v>1263</v>
      </c>
      <c r="F7" s="790" t="s">
        <v>27</v>
      </c>
      <c r="G7" s="790" t="s">
        <v>1262</v>
      </c>
      <c r="H7" s="790" t="s">
        <v>1263</v>
      </c>
      <c r="I7" s="790" t="s">
        <v>27</v>
      </c>
      <c r="J7" s="790" t="s">
        <v>1262</v>
      </c>
      <c r="K7" s="790" t="s">
        <v>1263</v>
      </c>
      <c r="L7" s="790" t="s">
        <v>27</v>
      </c>
      <c r="M7" s="790" t="s">
        <v>1262</v>
      </c>
      <c r="N7" s="790" t="s">
        <v>1263</v>
      </c>
      <c r="O7" s="790" t="s">
        <v>27</v>
      </c>
      <c r="P7" s="790" t="s">
        <v>1262</v>
      </c>
      <c r="Q7" s="790" t="s">
        <v>1263</v>
      </c>
      <c r="R7" s="790" t="s">
        <v>27</v>
      </c>
      <c r="S7" s="791"/>
    </row>
    <row r="8" spans="1:19" ht="12.4" customHeight="1" x14ac:dyDescent="0.25">
      <c r="A8" s="793">
        <v>1</v>
      </c>
      <c r="B8" s="793">
        <v>2</v>
      </c>
      <c r="C8" s="793">
        <v>3</v>
      </c>
      <c r="D8" s="793">
        <v>4</v>
      </c>
      <c r="E8" s="793">
        <v>5</v>
      </c>
      <c r="F8" s="793">
        <v>6</v>
      </c>
      <c r="G8" s="793">
        <v>7</v>
      </c>
      <c r="H8" s="793">
        <v>8</v>
      </c>
      <c r="I8" s="793">
        <v>9</v>
      </c>
      <c r="J8" s="793">
        <v>10</v>
      </c>
      <c r="K8" s="793">
        <v>11</v>
      </c>
      <c r="L8" s="793">
        <v>12</v>
      </c>
      <c r="M8" s="793">
        <v>13</v>
      </c>
      <c r="N8" s="793">
        <v>14</v>
      </c>
      <c r="O8" s="793">
        <v>15</v>
      </c>
      <c r="P8" s="793">
        <v>16</v>
      </c>
      <c r="Q8" s="793">
        <v>17</v>
      </c>
      <c r="R8" s="793">
        <v>18</v>
      </c>
      <c r="S8" s="794"/>
    </row>
    <row r="9" spans="1:19" x14ac:dyDescent="0.25">
      <c r="A9" s="795">
        <v>1</v>
      </c>
      <c r="B9" s="822" t="str">
        <f>'9'!B9</f>
        <v>Manggar</v>
      </c>
      <c r="C9" s="822" t="str">
        <f>'9'!C9</f>
        <v>Manggar</v>
      </c>
      <c r="D9" s="796">
        <v>0</v>
      </c>
      <c r="E9" s="796">
        <v>0</v>
      </c>
      <c r="F9" s="1030" t="str">
        <f t="shared" ref="F9:F15" si="0">IFERROR(E9/D9*100,"NULL")</f>
        <v>NULL</v>
      </c>
      <c r="G9" s="796">
        <v>0</v>
      </c>
      <c r="H9" s="796">
        <v>0</v>
      </c>
      <c r="I9" s="1030" t="str">
        <f t="shared" ref="I9:I15" si="1">IFERROR(H9/G9*100,"NULL")</f>
        <v>NULL</v>
      </c>
      <c r="J9" s="796">
        <v>0</v>
      </c>
      <c r="K9" s="796">
        <v>0</v>
      </c>
      <c r="L9" s="1030" t="str">
        <f t="shared" ref="L9:L15" si="2">IFERROR(K9/J9*100,"NULL")</f>
        <v>NULL</v>
      </c>
      <c r="M9" s="796">
        <v>0</v>
      </c>
      <c r="N9" s="796">
        <v>0</v>
      </c>
      <c r="O9" s="1030" t="str">
        <f t="shared" ref="O9:O15" si="3">IFERROR(N9/M9*100,"NULL")</f>
        <v>NULL</v>
      </c>
      <c r="P9" s="796">
        <f t="shared" ref="P9:Q15" si="4">D9+G9+J9+M9</f>
        <v>0</v>
      </c>
      <c r="Q9" s="796">
        <f t="shared" si="4"/>
        <v>0</v>
      </c>
      <c r="R9" s="1030" t="str">
        <f t="shared" ref="R9:R15" si="5">IFERROR(Q9/P9*100,"NULL")</f>
        <v>NULL</v>
      </c>
    </row>
    <row r="10" spans="1:19" x14ac:dyDescent="0.25">
      <c r="A10" s="795">
        <v>2</v>
      </c>
      <c r="B10" s="823" t="str">
        <f>'9'!B10</f>
        <v>Damar</v>
      </c>
      <c r="C10" s="823" t="str">
        <f>'9'!C10</f>
        <v>Mengkubang</v>
      </c>
      <c r="D10" s="796">
        <v>0</v>
      </c>
      <c r="E10" s="796">
        <v>0</v>
      </c>
      <c r="F10" s="1030" t="str">
        <f t="shared" si="0"/>
        <v>NULL</v>
      </c>
      <c r="G10" s="796">
        <v>0</v>
      </c>
      <c r="H10" s="796">
        <v>0</v>
      </c>
      <c r="I10" s="1030" t="str">
        <f t="shared" si="1"/>
        <v>NULL</v>
      </c>
      <c r="J10" s="796">
        <v>0</v>
      </c>
      <c r="K10" s="796">
        <v>0</v>
      </c>
      <c r="L10" s="1030" t="str">
        <f t="shared" si="2"/>
        <v>NULL</v>
      </c>
      <c r="M10" s="796">
        <v>0</v>
      </c>
      <c r="N10" s="796">
        <v>0</v>
      </c>
      <c r="O10" s="1030" t="str">
        <f t="shared" si="3"/>
        <v>NULL</v>
      </c>
      <c r="P10" s="796">
        <f t="shared" si="4"/>
        <v>0</v>
      </c>
      <c r="Q10" s="796">
        <f t="shared" si="4"/>
        <v>0</v>
      </c>
      <c r="R10" s="1030" t="str">
        <f t="shared" si="5"/>
        <v>NULL</v>
      </c>
    </row>
    <row r="11" spans="1:19" x14ac:dyDescent="0.25">
      <c r="A11" s="795">
        <v>3</v>
      </c>
      <c r="B11" s="823" t="str">
        <f>'9'!B11</f>
        <v>Kelapa Kampit</v>
      </c>
      <c r="C11" s="823" t="str">
        <f>'9'!C11</f>
        <v>Kelapa Kampit</v>
      </c>
      <c r="D11" s="796">
        <v>0</v>
      </c>
      <c r="E11" s="796">
        <v>0</v>
      </c>
      <c r="F11" s="1030" t="str">
        <f t="shared" si="0"/>
        <v>NULL</v>
      </c>
      <c r="G11" s="796">
        <v>0</v>
      </c>
      <c r="H11" s="796">
        <v>0</v>
      </c>
      <c r="I11" s="1030" t="str">
        <f t="shared" si="1"/>
        <v>NULL</v>
      </c>
      <c r="J11" s="796">
        <v>0</v>
      </c>
      <c r="K11" s="796">
        <v>0</v>
      </c>
      <c r="L11" s="1030" t="str">
        <f t="shared" si="2"/>
        <v>NULL</v>
      </c>
      <c r="M11" s="796">
        <v>0</v>
      </c>
      <c r="N11" s="796">
        <v>0</v>
      </c>
      <c r="O11" s="1030" t="str">
        <f t="shared" si="3"/>
        <v>NULL</v>
      </c>
      <c r="P11" s="796">
        <f t="shared" si="4"/>
        <v>0</v>
      </c>
      <c r="Q11" s="796">
        <f t="shared" si="4"/>
        <v>0</v>
      </c>
      <c r="R11" s="1030" t="str">
        <f t="shared" si="5"/>
        <v>NULL</v>
      </c>
    </row>
    <row r="12" spans="1:19" x14ac:dyDescent="0.25">
      <c r="A12" s="795">
        <v>4</v>
      </c>
      <c r="B12" s="823" t="str">
        <f>'9'!B12</f>
        <v>Gantung</v>
      </c>
      <c r="C12" s="823" t="str">
        <f>'9'!C12</f>
        <v>Gantung</v>
      </c>
      <c r="D12" s="796">
        <v>0</v>
      </c>
      <c r="E12" s="796">
        <v>0</v>
      </c>
      <c r="F12" s="1030" t="str">
        <f t="shared" si="0"/>
        <v>NULL</v>
      </c>
      <c r="G12" s="796">
        <v>0</v>
      </c>
      <c r="H12" s="796">
        <v>0</v>
      </c>
      <c r="I12" s="1030" t="str">
        <f t="shared" si="1"/>
        <v>NULL</v>
      </c>
      <c r="J12" s="796">
        <v>0</v>
      </c>
      <c r="K12" s="796">
        <v>0</v>
      </c>
      <c r="L12" s="1030" t="str">
        <f t="shared" si="2"/>
        <v>NULL</v>
      </c>
      <c r="M12" s="796">
        <v>0</v>
      </c>
      <c r="N12" s="796">
        <v>0</v>
      </c>
      <c r="O12" s="1030" t="str">
        <f t="shared" si="3"/>
        <v>NULL</v>
      </c>
      <c r="P12" s="796">
        <f t="shared" si="4"/>
        <v>0</v>
      </c>
      <c r="Q12" s="796">
        <f t="shared" si="4"/>
        <v>0</v>
      </c>
      <c r="R12" s="1030" t="str">
        <f t="shared" si="5"/>
        <v>NULL</v>
      </c>
    </row>
    <row r="13" spans="1:19" x14ac:dyDescent="0.25">
      <c r="A13" s="795">
        <v>5</v>
      </c>
      <c r="B13" s="823" t="str">
        <f>'9'!B13</f>
        <v>Simpang Renggiang</v>
      </c>
      <c r="C13" s="823" t="str">
        <f>'9'!C13</f>
        <v>Renggiang</v>
      </c>
      <c r="D13" s="796">
        <v>0</v>
      </c>
      <c r="E13" s="796">
        <v>0</v>
      </c>
      <c r="F13" s="1030" t="str">
        <f t="shared" si="0"/>
        <v>NULL</v>
      </c>
      <c r="G13" s="796">
        <v>0</v>
      </c>
      <c r="H13" s="796">
        <v>0</v>
      </c>
      <c r="I13" s="1030" t="str">
        <f t="shared" si="1"/>
        <v>NULL</v>
      </c>
      <c r="J13" s="796">
        <v>0</v>
      </c>
      <c r="K13" s="796">
        <v>0</v>
      </c>
      <c r="L13" s="1030" t="str">
        <f t="shared" si="2"/>
        <v>NULL</v>
      </c>
      <c r="M13" s="796">
        <v>0</v>
      </c>
      <c r="N13" s="796">
        <v>0</v>
      </c>
      <c r="O13" s="1030" t="str">
        <f t="shared" si="3"/>
        <v>NULL</v>
      </c>
      <c r="P13" s="796">
        <f t="shared" si="4"/>
        <v>0</v>
      </c>
      <c r="Q13" s="796">
        <f t="shared" si="4"/>
        <v>0</v>
      </c>
      <c r="R13" s="1030" t="str">
        <f t="shared" si="5"/>
        <v>NULL</v>
      </c>
    </row>
    <row r="14" spans="1:19" x14ac:dyDescent="0.25">
      <c r="A14" s="795">
        <v>6</v>
      </c>
      <c r="B14" s="823" t="str">
        <f>'9'!B14</f>
        <v>Simpang Pesak</v>
      </c>
      <c r="C14" s="823" t="str">
        <f>'9'!C14</f>
        <v>Simpang Pesak</v>
      </c>
      <c r="D14" s="796">
        <v>0</v>
      </c>
      <c r="E14" s="796">
        <v>0</v>
      </c>
      <c r="F14" s="1030" t="str">
        <f t="shared" si="0"/>
        <v>NULL</v>
      </c>
      <c r="G14" s="796">
        <v>0</v>
      </c>
      <c r="H14" s="796">
        <v>0</v>
      </c>
      <c r="I14" s="1030" t="str">
        <f t="shared" si="1"/>
        <v>NULL</v>
      </c>
      <c r="J14" s="796">
        <v>0</v>
      </c>
      <c r="K14" s="796">
        <v>0</v>
      </c>
      <c r="L14" s="1030" t="str">
        <f t="shared" si="2"/>
        <v>NULL</v>
      </c>
      <c r="M14" s="796">
        <v>0</v>
      </c>
      <c r="N14" s="796">
        <v>0</v>
      </c>
      <c r="O14" s="1030" t="str">
        <f t="shared" si="3"/>
        <v>NULL</v>
      </c>
      <c r="P14" s="796">
        <f t="shared" si="4"/>
        <v>0</v>
      </c>
      <c r="Q14" s="796">
        <f t="shared" si="4"/>
        <v>0</v>
      </c>
      <c r="R14" s="1030" t="str">
        <f t="shared" si="5"/>
        <v>NULL</v>
      </c>
    </row>
    <row r="15" spans="1:19" x14ac:dyDescent="0.25">
      <c r="A15" s="795">
        <v>7</v>
      </c>
      <c r="B15" s="823" t="str">
        <f>'9'!B15</f>
        <v>Dendang</v>
      </c>
      <c r="C15" s="823" t="str">
        <f>'9'!C15</f>
        <v>Dendang</v>
      </c>
      <c r="D15" s="796">
        <v>0</v>
      </c>
      <c r="E15" s="796">
        <v>0</v>
      </c>
      <c r="F15" s="1030" t="str">
        <f t="shared" si="0"/>
        <v>NULL</v>
      </c>
      <c r="G15" s="796">
        <v>0</v>
      </c>
      <c r="H15" s="796">
        <v>0</v>
      </c>
      <c r="I15" s="1030" t="str">
        <f t="shared" si="1"/>
        <v>NULL</v>
      </c>
      <c r="J15" s="796">
        <v>0</v>
      </c>
      <c r="K15" s="796">
        <v>0</v>
      </c>
      <c r="L15" s="1030" t="str">
        <f t="shared" si="2"/>
        <v>NULL</v>
      </c>
      <c r="M15" s="796">
        <v>0</v>
      </c>
      <c r="N15" s="796">
        <v>0</v>
      </c>
      <c r="O15" s="1030" t="str">
        <f t="shared" si="3"/>
        <v>NULL</v>
      </c>
      <c r="P15" s="796">
        <f t="shared" si="4"/>
        <v>0</v>
      </c>
      <c r="Q15" s="796">
        <f t="shared" si="4"/>
        <v>0</v>
      </c>
      <c r="R15" s="1030" t="str">
        <f t="shared" si="5"/>
        <v>NULL</v>
      </c>
    </row>
    <row r="16" spans="1:19" x14ac:dyDescent="0.25">
      <c r="A16" s="797"/>
      <c r="B16" s="797"/>
      <c r="C16" s="798"/>
      <c r="D16" s="798"/>
      <c r="E16" s="798"/>
      <c r="F16" s="1031"/>
      <c r="G16" s="798"/>
      <c r="H16" s="798"/>
      <c r="I16" s="1031"/>
      <c r="J16" s="798"/>
      <c r="K16" s="798"/>
      <c r="L16" s="1031"/>
      <c r="M16" s="798"/>
      <c r="N16" s="798"/>
      <c r="O16" s="1031"/>
      <c r="P16" s="798"/>
      <c r="Q16" s="798"/>
      <c r="R16" s="1031"/>
    </row>
    <row r="17" spans="1:18" ht="16.5" thickBot="1" x14ac:dyDescent="0.3">
      <c r="A17" s="1460" t="s">
        <v>1277</v>
      </c>
      <c r="B17" s="1460"/>
      <c r="C17" s="1460"/>
      <c r="D17" s="799">
        <f>SUM(D9:D16)</f>
        <v>0</v>
      </c>
      <c r="E17" s="799">
        <f>SUM(E9:E16)</f>
        <v>0</v>
      </c>
      <c r="F17" s="1032" t="str">
        <f>IFERROR(E17/D17*100,"NULL")</f>
        <v>NULL</v>
      </c>
      <c r="G17" s="799">
        <f>SUM(G9:G16)</f>
        <v>0</v>
      </c>
      <c r="H17" s="799">
        <f>SUM(H9:H16)</f>
        <v>0</v>
      </c>
      <c r="I17" s="1032" t="str">
        <f>IFERROR(H17/G17*100,"NULL")</f>
        <v>NULL</v>
      </c>
      <c r="J17" s="799">
        <f>SUM(J9:J16)</f>
        <v>0</v>
      </c>
      <c r="K17" s="799">
        <f>SUM(K9:K16)</f>
        <v>0</v>
      </c>
      <c r="L17" s="1032" t="str">
        <f>IFERROR(K17/J17*100,"NULL")</f>
        <v>NULL</v>
      </c>
      <c r="M17" s="799">
        <f>SUM(M9:M16)</f>
        <v>0</v>
      </c>
      <c r="N17" s="799">
        <f>SUM(N9:N16)</f>
        <v>0</v>
      </c>
      <c r="O17" s="1032" t="str">
        <f>IFERROR(N17/M17*100,"NULL")</f>
        <v>NULL</v>
      </c>
      <c r="P17" s="799">
        <f>SUM(P9:P16)</f>
        <v>0</v>
      </c>
      <c r="Q17" s="799">
        <f>SUM(Q9:Q16)</f>
        <v>0</v>
      </c>
      <c r="R17" s="1032" t="str">
        <f>IFERROR(Q17/P17*100,"NULL")</f>
        <v>NULL</v>
      </c>
    </row>
    <row r="18" spans="1:18" x14ac:dyDescent="0.25">
      <c r="B18" s="800"/>
      <c r="C18" s="801"/>
      <c r="D18" s="801"/>
      <c r="E18" s="801"/>
      <c r="G18" s="801"/>
      <c r="H18" s="801"/>
    </row>
    <row r="19" spans="1:18" ht="16.149999999999999" customHeight="1" x14ac:dyDescent="0.25">
      <c r="A19" s="828" t="s">
        <v>1264</v>
      </c>
      <c r="B19" s="826"/>
      <c r="C19" s="826"/>
      <c r="D19" s="826"/>
      <c r="E19" s="826"/>
      <c r="F19" s="826"/>
      <c r="G19" s="826"/>
      <c r="H19" s="802"/>
      <c r="I19" s="803"/>
    </row>
  </sheetData>
  <mergeCells count="11">
    <mergeCell ref="A17:C17"/>
    <mergeCell ref="A1:R1"/>
    <mergeCell ref="A2:R2"/>
    <mergeCell ref="A6:A7"/>
    <mergeCell ref="C6:C7"/>
    <mergeCell ref="D6:F6"/>
    <mergeCell ref="G6:I6"/>
    <mergeCell ref="J6:L6"/>
    <mergeCell ref="M6:O6"/>
    <mergeCell ref="P6:R6"/>
    <mergeCell ref="B6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19"/>
  <sheetViews>
    <sheetView zoomScaleNormal="100" workbookViewId="0">
      <selection activeCell="G23" sqref="G23"/>
    </sheetView>
  </sheetViews>
  <sheetFormatPr defaultColWidth="8.7109375" defaultRowHeight="15.75" x14ac:dyDescent="0.25"/>
  <cols>
    <col min="1" max="1" width="5.7109375" style="784" customWidth="1"/>
    <col min="2" max="2" width="20.28515625" style="784" customWidth="1"/>
    <col min="3" max="3" width="27.7109375" style="784" customWidth="1"/>
    <col min="4" max="4" width="12.7109375" style="784" customWidth="1"/>
    <col min="5" max="5" width="13.85546875" style="784" customWidth="1"/>
    <col min="6" max="7" width="12.7109375" style="784" customWidth="1"/>
    <col min="8" max="8" width="13.85546875" style="784" customWidth="1"/>
    <col min="9" max="10" width="12.7109375" style="784" customWidth="1"/>
    <col min="11" max="11" width="13.85546875" style="784" customWidth="1"/>
    <col min="12" max="13" width="12.7109375" style="784" customWidth="1"/>
    <col min="14" max="14" width="13.85546875" style="784" customWidth="1"/>
    <col min="15" max="15" width="12.7109375" style="784" customWidth="1"/>
    <col min="16" max="16" width="13.7109375" style="784" customWidth="1"/>
    <col min="17" max="17" width="13.85546875" style="784" customWidth="1"/>
    <col min="18" max="18" width="13.7109375" style="784" customWidth="1"/>
    <col min="19" max="19" width="26.28515625" style="784" customWidth="1"/>
    <col min="20" max="20" width="12.7109375" style="784" customWidth="1"/>
    <col min="21" max="16384" width="8.7109375" style="784"/>
  </cols>
  <sheetData>
    <row r="1" spans="1:19" s="785" customFormat="1" x14ac:dyDescent="0.25">
      <c r="A1" s="1458" t="s">
        <v>1275</v>
      </c>
      <c r="B1" s="1458"/>
      <c r="C1" s="1458"/>
      <c r="D1" s="1458"/>
      <c r="E1" s="1458"/>
      <c r="F1" s="1458"/>
      <c r="G1" s="1458"/>
      <c r="H1" s="1458"/>
      <c r="I1" s="1458"/>
      <c r="J1" s="1458"/>
      <c r="K1" s="1458"/>
      <c r="L1" s="1458"/>
      <c r="M1" s="1458"/>
      <c r="N1" s="1458"/>
      <c r="O1" s="1458"/>
      <c r="P1" s="1458"/>
      <c r="Q1" s="1458"/>
      <c r="R1" s="1458"/>
    </row>
    <row r="2" spans="1:19" s="785" customFormat="1" x14ac:dyDescent="0.25">
      <c r="A2" s="1462" t="s">
        <v>1281</v>
      </c>
      <c r="B2" s="1462"/>
      <c r="C2" s="1462"/>
      <c r="D2" s="1462"/>
      <c r="E2" s="1462"/>
      <c r="F2" s="1462"/>
      <c r="G2" s="1462"/>
      <c r="H2" s="1462"/>
      <c r="I2" s="1462"/>
      <c r="J2" s="1462"/>
      <c r="K2" s="1462"/>
      <c r="L2" s="1462"/>
      <c r="M2" s="1462"/>
      <c r="N2" s="1462"/>
      <c r="O2" s="1462"/>
      <c r="P2" s="1462"/>
      <c r="Q2" s="1462"/>
      <c r="R2" s="1462"/>
    </row>
    <row r="3" spans="1:19" s="785" customFormat="1" x14ac:dyDescent="0.25">
      <c r="A3" s="821"/>
      <c r="B3" s="821"/>
      <c r="C3" s="821"/>
      <c r="D3" s="821"/>
      <c r="E3" s="821"/>
      <c r="F3" s="821"/>
      <c r="G3" s="821"/>
      <c r="H3" s="821"/>
      <c r="I3" s="427" t="str">
        <f>'1'!$E$5</f>
        <v>KABUPATEN</v>
      </c>
      <c r="J3" s="428" t="str">
        <f>'1'!$F$5</f>
        <v>BELITUNG TIMUR</v>
      </c>
      <c r="K3" s="821"/>
      <c r="L3" s="821"/>
      <c r="M3" s="815"/>
      <c r="N3" s="821"/>
      <c r="O3" s="821"/>
      <c r="P3" s="821"/>
      <c r="Q3" s="821"/>
      <c r="R3" s="821"/>
    </row>
    <row r="4" spans="1:19" s="785" customFormat="1" x14ac:dyDescent="0.25">
      <c r="A4" s="821"/>
      <c r="B4" s="821"/>
      <c r="C4" s="821"/>
      <c r="D4" s="821"/>
      <c r="E4" s="821"/>
      <c r="F4" s="821"/>
      <c r="G4" s="821"/>
      <c r="H4" s="821"/>
      <c r="I4" s="427" t="str">
        <f>'1'!$E$6</f>
        <v>TAHUN</v>
      </c>
      <c r="J4" s="428">
        <f>'1'!$F$6</f>
        <v>2023</v>
      </c>
      <c r="K4" s="821"/>
      <c r="L4" s="821"/>
      <c r="M4" s="815"/>
      <c r="N4" s="821"/>
      <c r="O4" s="821"/>
      <c r="P4" s="821"/>
      <c r="Q4" s="821"/>
      <c r="R4" s="821"/>
    </row>
    <row r="5" spans="1:19" ht="16.5" thickBot="1" x14ac:dyDescent="0.3">
      <c r="A5" s="787"/>
      <c r="B5" s="787"/>
      <c r="C5" s="787"/>
      <c r="J5" s="787"/>
      <c r="K5" s="787"/>
      <c r="L5" s="787"/>
      <c r="M5" s="787"/>
      <c r="N5" s="787"/>
      <c r="O5" s="787"/>
      <c r="P5" s="787"/>
      <c r="Q5" s="787"/>
      <c r="R5" s="787"/>
    </row>
    <row r="6" spans="1:19" s="789" customFormat="1" ht="47.65" customHeight="1" x14ac:dyDescent="0.25">
      <c r="A6" s="1470" t="s">
        <v>2</v>
      </c>
      <c r="B6" s="1470" t="s">
        <v>253</v>
      </c>
      <c r="C6" s="1465" t="s">
        <v>407</v>
      </c>
      <c r="D6" s="1463" t="s">
        <v>1257</v>
      </c>
      <c r="E6" s="1463"/>
      <c r="F6" s="1463"/>
      <c r="G6" s="1463" t="s">
        <v>1258</v>
      </c>
      <c r="H6" s="1463"/>
      <c r="I6" s="1463"/>
      <c r="J6" s="1463" t="s">
        <v>1259</v>
      </c>
      <c r="K6" s="1463"/>
      <c r="L6" s="1463"/>
      <c r="M6" s="1463" t="s">
        <v>1260</v>
      </c>
      <c r="N6" s="1463"/>
      <c r="O6" s="1463"/>
      <c r="P6" s="1473" t="s">
        <v>1261</v>
      </c>
      <c r="Q6" s="1474"/>
      <c r="R6" s="1475"/>
      <c r="S6" s="788"/>
    </row>
    <row r="7" spans="1:19" s="785" customFormat="1" ht="36.4" customHeight="1" x14ac:dyDescent="0.25">
      <c r="A7" s="1472"/>
      <c r="B7" s="1471"/>
      <c r="C7" s="1466"/>
      <c r="D7" s="790" t="s">
        <v>1262</v>
      </c>
      <c r="E7" s="790" t="s">
        <v>1263</v>
      </c>
      <c r="F7" s="790" t="s">
        <v>27</v>
      </c>
      <c r="G7" s="790" t="s">
        <v>1262</v>
      </c>
      <c r="H7" s="790" t="s">
        <v>1263</v>
      </c>
      <c r="I7" s="790" t="s">
        <v>27</v>
      </c>
      <c r="J7" s="790" t="s">
        <v>1262</v>
      </c>
      <c r="K7" s="790" t="s">
        <v>1263</v>
      </c>
      <c r="L7" s="790" t="s">
        <v>27</v>
      </c>
      <c r="M7" s="790" t="s">
        <v>1262</v>
      </c>
      <c r="N7" s="790" t="s">
        <v>1263</v>
      </c>
      <c r="O7" s="790" t="s">
        <v>27</v>
      </c>
      <c r="P7" s="790" t="s">
        <v>1262</v>
      </c>
      <c r="Q7" s="790" t="s">
        <v>1263</v>
      </c>
      <c r="R7" s="790" t="s">
        <v>27</v>
      </c>
      <c r="S7" s="818"/>
    </row>
    <row r="8" spans="1:19" ht="12.4" customHeight="1" x14ac:dyDescent="0.25">
      <c r="A8" s="793">
        <v>1</v>
      </c>
      <c r="B8" s="793">
        <v>2</v>
      </c>
      <c r="C8" s="793">
        <v>3</v>
      </c>
      <c r="D8" s="793">
        <v>4</v>
      </c>
      <c r="E8" s="793">
        <v>5</v>
      </c>
      <c r="F8" s="793">
        <v>6</v>
      </c>
      <c r="G8" s="793">
        <v>7</v>
      </c>
      <c r="H8" s="793">
        <v>8</v>
      </c>
      <c r="I8" s="793">
        <v>9</v>
      </c>
      <c r="J8" s="793">
        <v>10</v>
      </c>
      <c r="K8" s="793">
        <v>11</v>
      </c>
      <c r="L8" s="793">
        <v>12</v>
      </c>
      <c r="M8" s="793">
        <v>13</v>
      </c>
      <c r="N8" s="793">
        <v>14</v>
      </c>
      <c r="O8" s="793">
        <v>15</v>
      </c>
      <c r="P8" s="793">
        <v>16</v>
      </c>
      <c r="Q8" s="793">
        <v>17</v>
      </c>
      <c r="R8" s="793">
        <v>18</v>
      </c>
      <c r="S8" s="794"/>
    </row>
    <row r="9" spans="1:19" x14ac:dyDescent="0.25">
      <c r="A9" s="796">
        <v>1</v>
      </c>
      <c r="B9" s="822" t="str">
        <f>'9'!B9</f>
        <v>Manggar</v>
      </c>
      <c r="C9" s="822" t="str">
        <f>'9'!C9</f>
        <v>Manggar</v>
      </c>
      <c r="D9" s="796">
        <v>0</v>
      </c>
      <c r="E9" s="796">
        <v>0</v>
      </c>
      <c r="F9" s="1030" t="str">
        <f t="shared" ref="F9:F15" si="0">IFERROR(E9/D9*100,"NULL")</f>
        <v>NULL</v>
      </c>
      <c r="G9" s="796">
        <v>0</v>
      </c>
      <c r="H9" s="796">
        <v>0</v>
      </c>
      <c r="I9" s="1030" t="str">
        <f t="shared" ref="I9:I15" si="1">IFERROR(H9/G9*100,"NULL")</f>
        <v>NULL</v>
      </c>
      <c r="J9" s="796">
        <v>0</v>
      </c>
      <c r="K9" s="796">
        <v>0</v>
      </c>
      <c r="L9" s="1030" t="str">
        <f t="shared" ref="L9:L15" si="2">IFERROR(K9/J9*100,"NULL")</f>
        <v>NULL</v>
      </c>
      <c r="M9" s="796">
        <v>0</v>
      </c>
      <c r="N9" s="796">
        <v>0</v>
      </c>
      <c r="O9" s="1030" t="str">
        <f t="shared" ref="O9:O15" si="3">IFERROR(N9/M9*100,"NULL")</f>
        <v>NULL</v>
      </c>
      <c r="P9" s="796">
        <f t="shared" ref="P9:Q15" si="4">D9+G9+J9+M9</f>
        <v>0</v>
      </c>
      <c r="Q9" s="796">
        <f t="shared" si="4"/>
        <v>0</v>
      </c>
      <c r="R9" s="1030" t="str">
        <f t="shared" ref="R9:R15" si="5">IFERROR(Q9/P9*100,"NULL")</f>
        <v>NULL</v>
      </c>
    </row>
    <row r="10" spans="1:19" x14ac:dyDescent="0.25">
      <c r="A10" s="796">
        <v>2</v>
      </c>
      <c r="B10" s="823" t="str">
        <f>'9'!B10</f>
        <v>Damar</v>
      </c>
      <c r="C10" s="823" t="str">
        <f>'9'!C10</f>
        <v>Mengkubang</v>
      </c>
      <c r="D10" s="796">
        <v>0</v>
      </c>
      <c r="E10" s="796">
        <v>0</v>
      </c>
      <c r="F10" s="1030" t="str">
        <f t="shared" si="0"/>
        <v>NULL</v>
      </c>
      <c r="G10" s="796">
        <v>0</v>
      </c>
      <c r="H10" s="796">
        <v>0</v>
      </c>
      <c r="I10" s="1030" t="str">
        <f t="shared" si="1"/>
        <v>NULL</v>
      </c>
      <c r="J10" s="796">
        <v>0</v>
      </c>
      <c r="K10" s="796">
        <v>0</v>
      </c>
      <c r="L10" s="1030" t="str">
        <f t="shared" si="2"/>
        <v>NULL</v>
      </c>
      <c r="M10" s="796">
        <v>0</v>
      </c>
      <c r="N10" s="796">
        <v>0</v>
      </c>
      <c r="O10" s="1030" t="str">
        <f t="shared" si="3"/>
        <v>NULL</v>
      </c>
      <c r="P10" s="796">
        <f t="shared" si="4"/>
        <v>0</v>
      </c>
      <c r="Q10" s="796">
        <f t="shared" si="4"/>
        <v>0</v>
      </c>
      <c r="R10" s="1030" t="str">
        <f t="shared" si="5"/>
        <v>NULL</v>
      </c>
    </row>
    <row r="11" spans="1:19" x14ac:dyDescent="0.25">
      <c r="A11" s="796">
        <v>3</v>
      </c>
      <c r="B11" s="823" t="str">
        <f>'9'!B11</f>
        <v>Kelapa Kampit</v>
      </c>
      <c r="C11" s="823" t="str">
        <f>'9'!C11</f>
        <v>Kelapa Kampit</v>
      </c>
      <c r="D11" s="796">
        <v>0</v>
      </c>
      <c r="E11" s="796">
        <v>0</v>
      </c>
      <c r="F11" s="1030" t="str">
        <f t="shared" si="0"/>
        <v>NULL</v>
      </c>
      <c r="G11" s="796">
        <v>0</v>
      </c>
      <c r="H11" s="796">
        <v>0</v>
      </c>
      <c r="I11" s="1030" t="str">
        <f t="shared" si="1"/>
        <v>NULL</v>
      </c>
      <c r="J11" s="796">
        <v>0</v>
      </c>
      <c r="K11" s="796">
        <v>0</v>
      </c>
      <c r="L11" s="1030" t="str">
        <f t="shared" si="2"/>
        <v>NULL</v>
      </c>
      <c r="M11" s="796">
        <v>0</v>
      </c>
      <c r="N11" s="796">
        <v>0</v>
      </c>
      <c r="O11" s="1030" t="str">
        <f t="shared" si="3"/>
        <v>NULL</v>
      </c>
      <c r="P11" s="796">
        <f t="shared" si="4"/>
        <v>0</v>
      </c>
      <c r="Q11" s="796">
        <f t="shared" si="4"/>
        <v>0</v>
      </c>
      <c r="R11" s="1030" t="str">
        <f t="shared" si="5"/>
        <v>NULL</v>
      </c>
    </row>
    <row r="12" spans="1:19" x14ac:dyDescent="0.25">
      <c r="A12" s="796">
        <v>4</v>
      </c>
      <c r="B12" s="823" t="str">
        <f>'9'!B12</f>
        <v>Gantung</v>
      </c>
      <c r="C12" s="823" t="str">
        <f>'9'!C12</f>
        <v>Gantung</v>
      </c>
      <c r="D12" s="796">
        <v>0</v>
      </c>
      <c r="E12" s="796">
        <v>0</v>
      </c>
      <c r="F12" s="1030" t="str">
        <f t="shared" si="0"/>
        <v>NULL</v>
      </c>
      <c r="G12" s="796">
        <v>0</v>
      </c>
      <c r="H12" s="796">
        <v>0</v>
      </c>
      <c r="I12" s="1030" t="str">
        <f t="shared" si="1"/>
        <v>NULL</v>
      </c>
      <c r="J12" s="796">
        <v>0</v>
      </c>
      <c r="K12" s="796">
        <v>0</v>
      </c>
      <c r="L12" s="1030" t="str">
        <f t="shared" si="2"/>
        <v>NULL</v>
      </c>
      <c r="M12" s="796">
        <v>0</v>
      </c>
      <c r="N12" s="796">
        <v>0</v>
      </c>
      <c r="O12" s="1030" t="str">
        <f t="shared" si="3"/>
        <v>NULL</v>
      </c>
      <c r="P12" s="796">
        <f t="shared" si="4"/>
        <v>0</v>
      </c>
      <c r="Q12" s="796">
        <f t="shared" si="4"/>
        <v>0</v>
      </c>
      <c r="R12" s="1030" t="str">
        <f t="shared" si="5"/>
        <v>NULL</v>
      </c>
    </row>
    <row r="13" spans="1:19" x14ac:dyDescent="0.25">
      <c r="A13" s="796">
        <v>5</v>
      </c>
      <c r="B13" s="823" t="str">
        <f>'9'!B13</f>
        <v>Simpang Renggiang</v>
      </c>
      <c r="C13" s="823" t="str">
        <f>'9'!C13</f>
        <v>Renggiang</v>
      </c>
      <c r="D13" s="796">
        <v>0</v>
      </c>
      <c r="E13" s="796">
        <v>0</v>
      </c>
      <c r="F13" s="1030" t="str">
        <f t="shared" si="0"/>
        <v>NULL</v>
      </c>
      <c r="G13" s="796">
        <v>0</v>
      </c>
      <c r="H13" s="796">
        <v>0</v>
      </c>
      <c r="I13" s="1030" t="str">
        <f t="shared" si="1"/>
        <v>NULL</v>
      </c>
      <c r="J13" s="796">
        <v>0</v>
      </c>
      <c r="K13" s="796">
        <v>0</v>
      </c>
      <c r="L13" s="1030" t="str">
        <f t="shared" si="2"/>
        <v>NULL</v>
      </c>
      <c r="M13" s="796">
        <v>0</v>
      </c>
      <c r="N13" s="796">
        <v>0</v>
      </c>
      <c r="O13" s="1030" t="str">
        <f t="shared" si="3"/>
        <v>NULL</v>
      </c>
      <c r="P13" s="796">
        <f t="shared" si="4"/>
        <v>0</v>
      </c>
      <c r="Q13" s="796">
        <f t="shared" si="4"/>
        <v>0</v>
      </c>
      <c r="R13" s="1030" t="str">
        <f t="shared" si="5"/>
        <v>NULL</v>
      </c>
    </row>
    <row r="14" spans="1:19" x14ac:dyDescent="0.25">
      <c r="A14" s="796">
        <v>6</v>
      </c>
      <c r="B14" s="823" t="str">
        <f>'9'!B14</f>
        <v>Simpang Pesak</v>
      </c>
      <c r="C14" s="823" t="str">
        <f>'9'!C14</f>
        <v>Simpang Pesak</v>
      </c>
      <c r="D14" s="796">
        <v>0</v>
      </c>
      <c r="E14" s="796">
        <v>0</v>
      </c>
      <c r="F14" s="1030" t="str">
        <f t="shared" si="0"/>
        <v>NULL</v>
      </c>
      <c r="G14" s="796">
        <v>0</v>
      </c>
      <c r="H14" s="796">
        <v>0</v>
      </c>
      <c r="I14" s="1030" t="str">
        <f t="shared" si="1"/>
        <v>NULL</v>
      </c>
      <c r="J14" s="796">
        <v>0</v>
      </c>
      <c r="K14" s="796">
        <v>0</v>
      </c>
      <c r="L14" s="1030" t="str">
        <f t="shared" si="2"/>
        <v>NULL</v>
      </c>
      <c r="M14" s="796">
        <v>0</v>
      </c>
      <c r="N14" s="796">
        <v>0</v>
      </c>
      <c r="O14" s="1030" t="str">
        <f t="shared" si="3"/>
        <v>NULL</v>
      </c>
      <c r="P14" s="796">
        <f t="shared" si="4"/>
        <v>0</v>
      </c>
      <c r="Q14" s="796">
        <f t="shared" si="4"/>
        <v>0</v>
      </c>
      <c r="R14" s="1030" t="str">
        <f t="shared" si="5"/>
        <v>NULL</v>
      </c>
    </row>
    <row r="15" spans="1:19" x14ac:dyDescent="0.25">
      <c r="A15" s="796">
        <v>7</v>
      </c>
      <c r="B15" s="823" t="str">
        <f>'9'!B15</f>
        <v>Dendang</v>
      </c>
      <c r="C15" s="823" t="str">
        <f>'9'!C15</f>
        <v>Dendang</v>
      </c>
      <c r="D15" s="796">
        <v>0</v>
      </c>
      <c r="E15" s="796">
        <v>0</v>
      </c>
      <c r="F15" s="1030" t="str">
        <f t="shared" si="0"/>
        <v>NULL</v>
      </c>
      <c r="G15" s="796">
        <v>0</v>
      </c>
      <c r="H15" s="796">
        <v>0</v>
      </c>
      <c r="I15" s="1030" t="str">
        <f t="shared" si="1"/>
        <v>NULL</v>
      </c>
      <c r="J15" s="796">
        <v>0</v>
      </c>
      <c r="K15" s="796">
        <v>0</v>
      </c>
      <c r="L15" s="1030" t="str">
        <f t="shared" si="2"/>
        <v>NULL</v>
      </c>
      <c r="M15" s="796">
        <v>0</v>
      </c>
      <c r="N15" s="796">
        <v>0</v>
      </c>
      <c r="O15" s="1030" t="str">
        <f t="shared" si="3"/>
        <v>NULL</v>
      </c>
      <c r="P15" s="796">
        <f t="shared" si="4"/>
        <v>0</v>
      </c>
      <c r="Q15" s="796">
        <f t="shared" si="4"/>
        <v>0</v>
      </c>
      <c r="R15" s="1030" t="str">
        <f t="shared" si="5"/>
        <v>NULL</v>
      </c>
    </row>
    <row r="16" spans="1:19" x14ac:dyDescent="0.25">
      <c r="A16" s="798"/>
      <c r="B16" s="798"/>
      <c r="C16" s="798"/>
      <c r="D16" s="798"/>
      <c r="E16" s="798"/>
      <c r="F16" s="1031"/>
      <c r="G16" s="798"/>
      <c r="H16" s="798"/>
      <c r="I16" s="1031"/>
      <c r="J16" s="798"/>
      <c r="K16" s="798"/>
      <c r="L16" s="1031"/>
      <c r="M16" s="798"/>
      <c r="N16" s="798"/>
      <c r="O16" s="1031"/>
      <c r="P16" s="798"/>
      <c r="Q16" s="798"/>
      <c r="R16" s="1031"/>
    </row>
    <row r="17" spans="1:18" ht="16.5" thickBot="1" x14ac:dyDescent="0.3">
      <c r="A17" s="1460" t="s">
        <v>1277</v>
      </c>
      <c r="B17" s="1460"/>
      <c r="C17" s="1460"/>
      <c r="D17" s="799">
        <f>SUM(D9:D16)</f>
        <v>0</v>
      </c>
      <c r="E17" s="799">
        <f>SUM(E9:E16)</f>
        <v>0</v>
      </c>
      <c r="F17" s="1032" t="str">
        <f>IFERROR(E17/D17*100,"NULL")</f>
        <v>NULL</v>
      </c>
      <c r="G17" s="799">
        <f>SUM(G9:G16)</f>
        <v>0</v>
      </c>
      <c r="H17" s="799">
        <f>SUM(H9:H16)</f>
        <v>0</v>
      </c>
      <c r="I17" s="1032" t="str">
        <f>IFERROR(H17/G17*100,"NULL")</f>
        <v>NULL</v>
      </c>
      <c r="J17" s="799">
        <f>SUM(J9:J16)</f>
        <v>0</v>
      </c>
      <c r="K17" s="799">
        <f>SUM(K9:K16)</f>
        <v>0</v>
      </c>
      <c r="L17" s="1032" t="str">
        <f>IFERROR(K17/J17*100,"NULL")</f>
        <v>NULL</v>
      </c>
      <c r="M17" s="799">
        <f>SUM(M9:M16)</f>
        <v>0</v>
      </c>
      <c r="N17" s="799">
        <f>SUM(N9:N16)</f>
        <v>0</v>
      </c>
      <c r="O17" s="1032" t="str">
        <f>IFERROR(N17/M17*100,"NULL")</f>
        <v>NULL</v>
      </c>
      <c r="P17" s="799">
        <f>SUM(P9:P16)</f>
        <v>0</v>
      </c>
      <c r="Q17" s="799">
        <f>SUM(Q9:Q16)</f>
        <v>0</v>
      </c>
      <c r="R17" s="1032" t="str">
        <f>IFERROR(Q17/P17*100,"NULL")</f>
        <v>NULL</v>
      </c>
    </row>
    <row r="18" spans="1:18" x14ac:dyDescent="0.25">
      <c r="B18" s="801"/>
      <c r="C18" s="801"/>
      <c r="D18" s="801"/>
      <c r="E18" s="801"/>
      <c r="G18" s="801"/>
      <c r="H18" s="801"/>
    </row>
    <row r="19" spans="1:18" ht="16.149999999999999" customHeight="1" x14ac:dyDescent="0.25">
      <c r="A19" s="827" t="s">
        <v>1264</v>
      </c>
      <c r="B19" s="826"/>
      <c r="C19" s="826"/>
      <c r="D19" s="826"/>
      <c r="E19" s="826"/>
      <c r="F19" s="826"/>
      <c r="G19" s="826"/>
      <c r="H19" s="802"/>
      <c r="I19" s="803"/>
    </row>
  </sheetData>
  <mergeCells count="11">
    <mergeCell ref="A17:C17"/>
    <mergeCell ref="A1:R1"/>
    <mergeCell ref="A2:R2"/>
    <mergeCell ref="A6:A7"/>
    <mergeCell ref="C6:C7"/>
    <mergeCell ref="D6:F6"/>
    <mergeCell ref="G6:I6"/>
    <mergeCell ref="J6:L6"/>
    <mergeCell ref="M6:O6"/>
    <mergeCell ref="P6:R6"/>
    <mergeCell ref="B6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R16"/>
  <sheetViews>
    <sheetView zoomScaleNormal="100" workbookViewId="0">
      <selection activeCell="G10" sqref="G10"/>
    </sheetView>
  </sheetViews>
  <sheetFormatPr defaultColWidth="9.140625" defaultRowHeight="15" x14ac:dyDescent="0.25"/>
  <cols>
    <col min="1" max="1" width="5" style="63" customWidth="1"/>
    <col min="2" max="2" width="21.85546875" style="63" customWidth="1"/>
    <col min="3" max="3" width="18.42578125" style="63" customWidth="1"/>
    <col min="4" max="12" width="8.7109375" style="63" customWidth="1"/>
    <col min="13" max="18" width="10.7109375" style="63" customWidth="1"/>
    <col min="19" max="256" width="9.140625" style="63"/>
    <col min="257" max="257" width="5" style="63" customWidth="1"/>
    <col min="258" max="258" width="21.85546875" style="63" customWidth="1"/>
    <col min="259" max="259" width="18.42578125" style="63" customWidth="1"/>
    <col min="260" max="268" width="8.7109375" style="63" customWidth="1"/>
    <col min="269" max="274" width="10.7109375" style="63" customWidth="1"/>
    <col min="275" max="512" width="9.140625" style="63"/>
    <col min="513" max="513" width="5" style="63" customWidth="1"/>
    <col min="514" max="514" width="21.85546875" style="63" customWidth="1"/>
    <col min="515" max="515" width="18.42578125" style="63" customWidth="1"/>
    <col min="516" max="524" width="8.7109375" style="63" customWidth="1"/>
    <col min="525" max="530" width="10.7109375" style="63" customWidth="1"/>
    <col min="531" max="768" width="9.140625" style="63"/>
    <col min="769" max="769" width="5" style="63" customWidth="1"/>
    <col min="770" max="770" width="21.85546875" style="63" customWidth="1"/>
    <col min="771" max="771" width="18.42578125" style="63" customWidth="1"/>
    <col min="772" max="780" width="8.7109375" style="63" customWidth="1"/>
    <col min="781" max="786" width="10.7109375" style="63" customWidth="1"/>
    <col min="787" max="1024" width="9.140625" style="63"/>
    <col min="1025" max="1025" width="5" style="63" customWidth="1"/>
    <col min="1026" max="1026" width="21.85546875" style="63" customWidth="1"/>
    <col min="1027" max="1027" width="18.42578125" style="63" customWidth="1"/>
    <col min="1028" max="1036" width="8.7109375" style="63" customWidth="1"/>
    <col min="1037" max="1042" width="10.7109375" style="63" customWidth="1"/>
    <col min="1043" max="1280" width="9.140625" style="63"/>
    <col min="1281" max="1281" width="5" style="63" customWidth="1"/>
    <col min="1282" max="1282" width="21.85546875" style="63" customWidth="1"/>
    <col min="1283" max="1283" width="18.42578125" style="63" customWidth="1"/>
    <col min="1284" max="1292" width="8.7109375" style="63" customWidth="1"/>
    <col min="1293" max="1298" width="10.7109375" style="63" customWidth="1"/>
    <col min="1299" max="1536" width="9.140625" style="63"/>
    <col min="1537" max="1537" width="5" style="63" customWidth="1"/>
    <col min="1538" max="1538" width="21.85546875" style="63" customWidth="1"/>
    <col min="1539" max="1539" width="18.42578125" style="63" customWidth="1"/>
    <col min="1540" max="1548" width="8.7109375" style="63" customWidth="1"/>
    <col min="1549" max="1554" width="10.7109375" style="63" customWidth="1"/>
    <col min="1555" max="1792" width="9.140625" style="63"/>
    <col min="1793" max="1793" width="5" style="63" customWidth="1"/>
    <col min="1794" max="1794" width="21.85546875" style="63" customWidth="1"/>
    <col min="1795" max="1795" width="18.42578125" style="63" customWidth="1"/>
    <col min="1796" max="1804" width="8.7109375" style="63" customWidth="1"/>
    <col min="1805" max="1810" width="10.7109375" style="63" customWidth="1"/>
    <col min="1811" max="2048" width="9.140625" style="63"/>
    <col min="2049" max="2049" width="5" style="63" customWidth="1"/>
    <col min="2050" max="2050" width="21.85546875" style="63" customWidth="1"/>
    <col min="2051" max="2051" width="18.42578125" style="63" customWidth="1"/>
    <col min="2052" max="2060" width="8.7109375" style="63" customWidth="1"/>
    <col min="2061" max="2066" width="10.7109375" style="63" customWidth="1"/>
    <col min="2067" max="2304" width="9.140625" style="63"/>
    <col min="2305" max="2305" width="5" style="63" customWidth="1"/>
    <col min="2306" max="2306" width="21.85546875" style="63" customWidth="1"/>
    <col min="2307" max="2307" width="18.42578125" style="63" customWidth="1"/>
    <col min="2308" max="2316" width="8.7109375" style="63" customWidth="1"/>
    <col min="2317" max="2322" width="10.7109375" style="63" customWidth="1"/>
    <col min="2323" max="2560" width="9.140625" style="63"/>
    <col min="2561" max="2561" width="5" style="63" customWidth="1"/>
    <col min="2562" max="2562" width="21.85546875" style="63" customWidth="1"/>
    <col min="2563" max="2563" width="18.42578125" style="63" customWidth="1"/>
    <col min="2564" max="2572" width="8.7109375" style="63" customWidth="1"/>
    <col min="2573" max="2578" width="10.7109375" style="63" customWidth="1"/>
    <col min="2579" max="2816" width="9.140625" style="63"/>
    <col min="2817" max="2817" width="5" style="63" customWidth="1"/>
    <col min="2818" max="2818" width="21.85546875" style="63" customWidth="1"/>
    <col min="2819" max="2819" width="18.42578125" style="63" customWidth="1"/>
    <col min="2820" max="2828" width="8.7109375" style="63" customWidth="1"/>
    <col min="2829" max="2834" width="10.7109375" style="63" customWidth="1"/>
    <col min="2835" max="3072" width="9.140625" style="63"/>
    <col min="3073" max="3073" width="5" style="63" customWidth="1"/>
    <col min="3074" max="3074" width="21.85546875" style="63" customWidth="1"/>
    <col min="3075" max="3075" width="18.42578125" style="63" customWidth="1"/>
    <col min="3076" max="3084" width="8.7109375" style="63" customWidth="1"/>
    <col min="3085" max="3090" width="10.7109375" style="63" customWidth="1"/>
    <col min="3091" max="3328" width="9.140625" style="63"/>
    <col min="3329" max="3329" width="5" style="63" customWidth="1"/>
    <col min="3330" max="3330" width="21.85546875" style="63" customWidth="1"/>
    <col min="3331" max="3331" width="18.42578125" style="63" customWidth="1"/>
    <col min="3332" max="3340" width="8.7109375" style="63" customWidth="1"/>
    <col min="3341" max="3346" width="10.7109375" style="63" customWidth="1"/>
    <col min="3347" max="3584" width="9.140625" style="63"/>
    <col min="3585" max="3585" width="5" style="63" customWidth="1"/>
    <col min="3586" max="3586" width="21.85546875" style="63" customWidth="1"/>
    <col min="3587" max="3587" width="18.42578125" style="63" customWidth="1"/>
    <col min="3588" max="3596" width="8.7109375" style="63" customWidth="1"/>
    <col min="3597" max="3602" width="10.7109375" style="63" customWidth="1"/>
    <col min="3603" max="3840" width="9.140625" style="63"/>
    <col min="3841" max="3841" width="5" style="63" customWidth="1"/>
    <col min="3842" max="3842" width="21.85546875" style="63" customWidth="1"/>
    <col min="3843" max="3843" width="18.42578125" style="63" customWidth="1"/>
    <col min="3844" max="3852" width="8.7109375" style="63" customWidth="1"/>
    <col min="3853" max="3858" width="10.7109375" style="63" customWidth="1"/>
    <col min="3859" max="4096" width="9.140625" style="63"/>
    <col min="4097" max="4097" width="5" style="63" customWidth="1"/>
    <col min="4098" max="4098" width="21.85546875" style="63" customWidth="1"/>
    <col min="4099" max="4099" width="18.42578125" style="63" customWidth="1"/>
    <col min="4100" max="4108" width="8.7109375" style="63" customWidth="1"/>
    <col min="4109" max="4114" width="10.7109375" style="63" customWidth="1"/>
    <col min="4115" max="4352" width="9.140625" style="63"/>
    <col min="4353" max="4353" width="5" style="63" customWidth="1"/>
    <col min="4354" max="4354" width="21.85546875" style="63" customWidth="1"/>
    <col min="4355" max="4355" width="18.42578125" style="63" customWidth="1"/>
    <col min="4356" max="4364" width="8.7109375" style="63" customWidth="1"/>
    <col min="4365" max="4370" width="10.7109375" style="63" customWidth="1"/>
    <col min="4371" max="4608" width="9.140625" style="63"/>
    <col min="4609" max="4609" width="5" style="63" customWidth="1"/>
    <col min="4610" max="4610" width="21.85546875" style="63" customWidth="1"/>
    <col min="4611" max="4611" width="18.42578125" style="63" customWidth="1"/>
    <col min="4612" max="4620" width="8.7109375" style="63" customWidth="1"/>
    <col min="4621" max="4626" width="10.7109375" style="63" customWidth="1"/>
    <col min="4627" max="4864" width="9.140625" style="63"/>
    <col min="4865" max="4865" width="5" style="63" customWidth="1"/>
    <col min="4866" max="4866" width="21.85546875" style="63" customWidth="1"/>
    <col min="4867" max="4867" width="18.42578125" style="63" customWidth="1"/>
    <col min="4868" max="4876" width="8.7109375" style="63" customWidth="1"/>
    <col min="4877" max="4882" width="10.7109375" style="63" customWidth="1"/>
    <col min="4883" max="5120" width="9.140625" style="63"/>
    <col min="5121" max="5121" width="5" style="63" customWidth="1"/>
    <col min="5122" max="5122" width="21.85546875" style="63" customWidth="1"/>
    <col min="5123" max="5123" width="18.42578125" style="63" customWidth="1"/>
    <col min="5124" max="5132" width="8.7109375" style="63" customWidth="1"/>
    <col min="5133" max="5138" width="10.7109375" style="63" customWidth="1"/>
    <col min="5139" max="5376" width="9.140625" style="63"/>
    <col min="5377" max="5377" width="5" style="63" customWidth="1"/>
    <col min="5378" max="5378" width="21.85546875" style="63" customWidth="1"/>
    <col min="5379" max="5379" width="18.42578125" style="63" customWidth="1"/>
    <col min="5380" max="5388" width="8.7109375" style="63" customWidth="1"/>
    <col min="5389" max="5394" width="10.7109375" style="63" customWidth="1"/>
    <col min="5395" max="5632" width="9.140625" style="63"/>
    <col min="5633" max="5633" width="5" style="63" customWidth="1"/>
    <col min="5634" max="5634" width="21.85546875" style="63" customWidth="1"/>
    <col min="5635" max="5635" width="18.42578125" style="63" customWidth="1"/>
    <col min="5636" max="5644" width="8.7109375" style="63" customWidth="1"/>
    <col min="5645" max="5650" width="10.7109375" style="63" customWidth="1"/>
    <col min="5651" max="5888" width="9.140625" style="63"/>
    <col min="5889" max="5889" width="5" style="63" customWidth="1"/>
    <col min="5890" max="5890" width="21.85546875" style="63" customWidth="1"/>
    <col min="5891" max="5891" width="18.42578125" style="63" customWidth="1"/>
    <col min="5892" max="5900" width="8.7109375" style="63" customWidth="1"/>
    <col min="5901" max="5906" width="10.7109375" style="63" customWidth="1"/>
    <col min="5907" max="6144" width="9.140625" style="63"/>
    <col min="6145" max="6145" width="5" style="63" customWidth="1"/>
    <col min="6146" max="6146" width="21.85546875" style="63" customWidth="1"/>
    <col min="6147" max="6147" width="18.42578125" style="63" customWidth="1"/>
    <col min="6148" max="6156" width="8.7109375" style="63" customWidth="1"/>
    <col min="6157" max="6162" width="10.7109375" style="63" customWidth="1"/>
    <col min="6163" max="6400" width="9.140625" style="63"/>
    <col min="6401" max="6401" width="5" style="63" customWidth="1"/>
    <col min="6402" max="6402" width="21.85546875" style="63" customWidth="1"/>
    <col min="6403" max="6403" width="18.42578125" style="63" customWidth="1"/>
    <col min="6404" max="6412" width="8.7109375" style="63" customWidth="1"/>
    <col min="6413" max="6418" width="10.7109375" style="63" customWidth="1"/>
    <col min="6419" max="6656" width="9.140625" style="63"/>
    <col min="6657" max="6657" width="5" style="63" customWidth="1"/>
    <col min="6658" max="6658" width="21.85546875" style="63" customWidth="1"/>
    <col min="6659" max="6659" width="18.42578125" style="63" customWidth="1"/>
    <col min="6660" max="6668" width="8.7109375" style="63" customWidth="1"/>
    <col min="6669" max="6674" width="10.7109375" style="63" customWidth="1"/>
    <col min="6675" max="6912" width="9.140625" style="63"/>
    <col min="6913" max="6913" width="5" style="63" customWidth="1"/>
    <col min="6914" max="6914" width="21.85546875" style="63" customWidth="1"/>
    <col min="6915" max="6915" width="18.42578125" style="63" customWidth="1"/>
    <col min="6916" max="6924" width="8.7109375" style="63" customWidth="1"/>
    <col min="6925" max="6930" width="10.7109375" style="63" customWidth="1"/>
    <col min="6931" max="7168" width="9.140625" style="63"/>
    <col min="7169" max="7169" width="5" style="63" customWidth="1"/>
    <col min="7170" max="7170" width="21.85546875" style="63" customWidth="1"/>
    <col min="7171" max="7171" width="18.42578125" style="63" customWidth="1"/>
    <col min="7172" max="7180" width="8.7109375" style="63" customWidth="1"/>
    <col min="7181" max="7186" width="10.7109375" style="63" customWidth="1"/>
    <col min="7187" max="7424" width="9.140625" style="63"/>
    <col min="7425" max="7425" width="5" style="63" customWidth="1"/>
    <col min="7426" max="7426" width="21.85546875" style="63" customWidth="1"/>
    <col min="7427" max="7427" width="18.42578125" style="63" customWidth="1"/>
    <col min="7428" max="7436" width="8.7109375" style="63" customWidth="1"/>
    <col min="7437" max="7442" width="10.7109375" style="63" customWidth="1"/>
    <col min="7443" max="7680" width="9.140625" style="63"/>
    <col min="7681" max="7681" width="5" style="63" customWidth="1"/>
    <col min="7682" max="7682" width="21.85546875" style="63" customWidth="1"/>
    <col min="7683" max="7683" width="18.42578125" style="63" customWidth="1"/>
    <col min="7684" max="7692" width="8.7109375" style="63" customWidth="1"/>
    <col min="7693" max="7698" width="10.7109375" style="63" customWidth="1"/>
    <col min="7699" max="7936" width="9.140625" style="63"/>
    <col min="7937" max="7937" width="5" style="63" customWidth="1"/>
    <col min="7938" max="7938" width="21.85546875" style="63" customWidth="1"/>
    <col min="7939" max="7939" width="18.42578125" style="63" customWidth="1"/>
    <col min="7940" max="7948" width="8.7109375" style="63" customWidth="1"/>
    <col min="7949" max="7954" width="10.7109375" style="63" customWidth="1"/>
    <col min="7955" max="8192" width="9.140625" style="63"/>
    <col min="8193" max="8193" width="5" style="63" customWidth="1"/>
    <col min="8194" max="8194" width="21.85546875" style="63" customWidth="1"/>
    <col min="8195" max="8195" width="18.42578125" style="63" customWidth="1"/>
    <col min="8196" max="8204" width="8.7109375" style="63" customWidth="1"/>
    <col min="8205" max="8210" width="10.7109375" style="63" customWidth="1"/>
    <col min="8211" max="8448" width="9.140625" style="63"/>
    <col min="8449" max="8449" width="5" style="63" customWidth="1"/>
    <col min="8450" max="8450" width="21.85546875" style="63" customWidth="1"/>
    <col min="8451" max="8451" width="18.42578125" style="63" customWidth="1"/>
    <col min="8452" max="8460" width="8.7109375" style="63" customWidth="1"/>
    <col min="8461" max="8466" width="10.7109375" style="63" customWidth="1"/>
    <col min="8467" max="8704" width="9.140625" style="63"/>
    <col min="8705" max="8705" width="5" style="63" customWidth="1"/>
    <col min="8706" max="8706" width="21.85546875" style="63" customWidth="1"/>
    <col min="8707" max="8707" width="18.42578125" style="63" customWidth="1"/>
    <col min="8708" max="8716" width="8.7109375" style="63" customWidth="1"/>
    <col min="8717" max="8722" width="10.7109375" style="63" customWidth="1"/>
    <col min="8723" max="8960" width="9.140625" style="63"/>
    <col min="8961" max="8961" width="5" style="63" customWidth="1"/>
    <col min="8962" max="8962" width="21.85546875" style="63" customWidth="1"/>
    <col min="8963" max="8963" width="18.42578125" style="63" customWidth="1"/>
    <col min="8964" max="8972" width="8.7109375" style="63" customWidth="1"/>
    <col min="8973" max="8978" width="10.7109375" style="63" customWidth="1"/>
    <col min="8979" max="9216" width="9.140625" style="63"/>
    <col min="9217" max="9217" width="5" style="63" customWidth="1"/>
    <col min="9218" max="9218" width="21.85546875" style="63" customWidth="1"/>
    <col min="9219" max="9219" width="18.42578125" style="63" customWidth="1"/>
    <col min="9220" max="9228" width="8.7109375" style="63" customWidth="1"/>
    <col min="9229" max="9234" width="10.7109375" style="63" customWidth="1"/>
    <col min="9235" max="9472" width="9.140625" style="63"/>
    <col min="9473" max="9473" width="5" style="63" customWidth="1"/>
    <col min="9474" max="9474" width="21.85546875" style="63" customWidth="1"/>
    <col min="9475" max="9475" width="18.42578125" style="63" customWidth="1"/>
    <col min="9476" max="9484" width="8.7109375" style="63" customWidth="1"/>
    <col min="9485" max="9490" width="10.7109375" style="63" customWidth="1"/>
    <col min="9491" max="9728" width="9.140625" style="63"/>
    <col min="9729" max="9729" width="5" style="63" customWidth="1"/>
    <col min="9730" max="9730" width="21.85546875" style="63" customWidth="1"/>
    <col min="9731" max="9731" width="18.42578125" style="63" customWidth="1"/>
    <col min="9732" max="9740" width="8.7109375" style="63" customWidth="1"/>
    <col min="9741" max="9746" width="10.7109375" style="63" customWidth="1"/>
    <col min="9747" max="9984" width="9.140625" style="63"/>
    <col min="9985" max="9985" width="5" style="63" customWidth="1"/>
    <col min="9986" max="9986" width="21.85546875" style="63" customWidth="1"/>
    <col min="9987" max="9987" width="18.42578125" style="63" customWidth="1"/>
    <col min="9988" max="9996" width="8.7109375" style="63" customWidth="1"/>
    <col min="9997" max="10002" width="10.7109375" style="63" customWidth="1"/>
    <col min="10003" max="10240" width="9.140625" style="63"/>
    <col min="10241" max="10241" width="5" style="63" customWidth="1"/>
    <col min="10242" max="10242" width="21.85546875" style="63" customWidth="1"/>
    <col min="10243" max="10243" width="18.42578125" style="63" customWidth="1"/>
    <col min="10244" max="10252" width="8.7109375" style="63" customWidth="1"/>
    <col min="10253" max="10258" width="10.7109375" style="63" customWidth="1"/>
    <col min="10259" max="10496" width="9.140625" style="63"/>
    <col min="10497" max="10497" width="5" style="63" customWidth="1"/>
    <col min="10498" max="10498" width="21.85546875" style="63" customWidth="1"/>
    <col min="10499" max="10499" width="18.42578125" style="63" customWidth="1"/>
    <col min="10500" max="10508" width="8.7109375" style="63" customWidth="1"/>
    <col min="10509" max="10514" width="10.7109375" style="63" customWidth="1"/>
    <col min="10515" max="10752" width="9.140625" style="63"/>
    <col min="10753" max="10753" width="5" style="63" customWidth="1"/>
    <col min="10754" max="10754" width="21.85546875" style="63" customWidth="1"/>
    <col min="10755" max="10755" width="18.42578125" style="63" customWidth="1"/>
    <col min="10756" max="10764" width="8.7109375" style="63" customWidth="1"/>
    <col min="10765" max="10770" width="10.7109375" style="63" customWidth="1"/>
    <col min="10771" max="11008" width="9.140625" style="63"/>
    <col min="11009" max="11009" width="5" style="63" customWidth="1"/>
    <col min="11010" max="11010" width="21.85546875" style="63" customWidth="1"/>
    <col min="11011" max="11011" width="18.42578125" style="63" customWidth="1"/>
    <col min="11012" max="11020" width="8.7109375" style="63" customWidth="1"/>
    <col min="11021" max="11026" width="10.7109375" style="63" customWidth="1"/>
    <col min="11027" max="11264" width="9.140625" style="63"/>
    <col min="11265" max="11265" width="5" style="63" customWidth="1"/>
    <col min="11266" max="11266" width="21.85546875" style="63" customWidth="1"/>
    <col min="11267" max="11267" width="18.42578125" style="63" customWidth="1"/>
    <col min="11268" max="11276" width="8.7109375" style="63" customWidth="1"/>
    <col min="11277" max="11282" width="10.7109375" style="63" customWidth="1"/>
    <col min="11283" max="11520" width="9.140625" style="63"/>
    <col min="11521" max="11521" width="5" style="63" customWidth="1"/>
    <col min="11522" max="11522" width="21.85546875" style="63" customWidth="1"/>
    <col min="11523" max="11523" width="18.42578125" style="63" customWidth="1"/>
    <col min="11524" max="11532" width="8.7109375" style="63" customWidth="1"/>
    <col min="11533" max="11538" width="10.7109375" style="63" customWidth="1"/>
    <col min="11539" max="11776" width="9.140625" style="63"/>
    <col min="11777" max="11777" width="5" style="63" customWidth="1"/>
    <col min="11778" max="11778" width="21.85546875" style="63" customWidth="1"/>
    <col min="11779" max="11779" width="18.42578125" style="63" customWidth="1"/>
    <col min="11780" max="11788" width="8.7109375" style="63" customWidth="1"/>
    <col min="11789" max="11794" width="10.7109375" style="63" customWidth="1"/>
    <col min="11795" max="12032" width="9.140625" style="63"/>
    <col min="12033" max="12033" width="5" style="63" customWidth="1"/>
    <col min="12034" max="12034" width="21.85546875" style="63" customWidth="1"/>
    <col min="12035" max="12035" width="18.42578125" style="63" customWidth="1"/>
    <col min="12036" max="12044" width="8.7109375" style="63" customWidth="1"/>
    <col min="12045" max="12050" width="10.7109375" style="63" customWidth="1"/>
    <col min="12051" max="12288" width="9.140625" style="63"/>
    <col min="12289" max="12289" width="5" style="63" customWidth="1"/>
    <col min="12290" max="12290" width="21.85546875" style="63" customWidth="1"/>
    <col min="12291" max="12291" width="18.42578125" style="63" customWidth="1"/>
    <col min="12292" max="12300" width="8.7109375" style="63" customWidth="1"/>
    <col min="12301" max="12306" width="10.7109375" style="63" customWidth="1"/>
    <col min="12307" max="12544" width="9.140625" style="63"/>
    <col min="12545" max="12545" width="5" style="63" customWidth="1"/>
    <col min="12546" max="12546" width="21.85546875" style="63" customWidth="1"/>
    <col min="12547" max="12547" width="18.42578125" style="63" customWidth="1"/>
    <col min="12548" max="12556" width="8.7109375" style="63" customWidth="1"/>
    <col min="12557" max="12562" width="10.7109375" style="63" customWidth="1"/>
    <col min="12563" max="12800" width="9.140625" style="63"/>
    <col min="12801" max="12801" width="5" style="63" customWidth="1"/>
    <col min="12802" max="12802" width="21.85546875" style="63" customWidth="1"/>
    <col min="12803" max="12803" width="18.42578125" style="63" customWidth="1"/>
    <col min="12804" max="12812" width="8.7109375" style="63" customWidth="1"/>
    <col min="12813" max="12818" width="10.7109375" style="63" customWidth="1"/>
    <col min="12819" max="13056" width="9.140625" style="63"/>
    <col min="13057" max="13057" width="5" style="63" customWidth="1"/>
    <col min="13058" max="13058" width="21.85546875" style="63" customWidth="1"/>
    <col min="13059" max="13059" width="18.42578125" style="63" customWidth="1"/>
    <col min="13060" max="13068" width="8.7109375" style="63" customWidth="1"/>
    <col min="13069" max="13074" width="10.7109375" style="63" customWidth="1"/>
    <col min="13075" max="13312" width="9.140625" style="63"/>
    <col min="13313" max="13313" width="5" style="63" customWidth="1"/>
    <col min="13314" max="13314" width="21.85546875" style="63" customWidth="1"/>
    <col min="13315" max="13315" width="18.42578125" style="63" customWidth="1"/>
    <col min="13316" max="13324" width="8.7109375" style="63" customWidth="1"/>
    <col min="13325" max="13330" width="10.7109375" style="63" customWidth="1"/>
    <col min="13331" max="13568" width="9.140625" style="63"/>
    <col min="13569" max="13569" width="5" style="63" customWidth="1"/>
    <col min="13570" max="13570" width="21.85546875" style="63" customWidth="1"/>
    <col min="13571" max="13571" width="18.42578125" style="63" customWidth="1"/>
    <col min="13572" max="13580" width="8.7109375" style="63" customWidth="1"/>
    <col min="13581" max="13586" width="10.7109375" style="63" customWidth="1"/>
    <col min="13587" max="13824" width="9.140625" style="63"/>
    <col min="13825" max="13825" width="5" style="63" customWidth="1"/>
    <col min="13826" max="13826" width="21.85546875" style="63" customWidth="1"/>
    <col min="13827" max="13827" width="18.42578125" style="63" customWidth="1"/>
    <col min="13828" max="13836" width="8.7109375" style="63" customWidth="1"/>
    <col min="13837" max="13842" width="10.7109375" style="63" customWidth="1"/>
    <col min="13843" max="14080" width="9.140625" style="63"/>
    <col min="14081" max="14081" width="5" style="63" customWidth="1"/>
    <col min="14082" max="14082" width="21.85546875" style="63" customWidth="1"/>
    <col min="14083" max="14083" width="18.42578125" style="63" customWidth="1"/>
    <col min="14084" max="14092" width="8.7109375" style="63" customWidth="1"/>
    <col min="14093" max="14098" width="10.7109375" style="63" customWidth="1"/>
    <col min="14099" max="14336" width="9.140625" style="63"/>
    <col min="14337" max="14337" width="5" style="63" customWidth="1"/>
    <col min="14338" max="14338" width="21.85546875" style="63" customWidth="1"/>
    <col min="14339" max="14339" width="18.42578125" style="63" customWidth="1"/>
    <col min="14340" max="14348" width="8.7109375" style="63" customWidth="1"/>
    <col min="14349" max="14354" width="10.7109375" style="63" customWidth="1"/>
    <col min="14355" max="14592" width="9.140625" style="63"/>
    <col min="14593" max="14593" width="5" style="63" customWidth="1"/>
    <col min="14594" max="14594" width="21.85546875" style="63" customWidth="1"/>
    <col min="14595" max="14595" width="18.42578125" style="63" customWidth="1"/>
    <col min="14596" max="14604" width="8.7109375" style="63" customWidth="1"/>
    <col min="14605" max="14610" width="10.7109375" style="63" customWidth="1"/>
    <col min="14611" max="14848" width="9.140625" style="63"/>
    <col min="14849" max="14849" width="5" style="63" customWidth="1"/>
    <col min="14850" max="14850" width="21.85546875" style="63" customWidth="1"/>
    <col min="14851" max="14851" width="18.42578125" style="63" customWidth="1"/>
    <col min="14852" max="14860" width="8.7109375" style="63" customWidth="1"/>
    <col min="14861" max="14866" width="10.7109375" style="63" customWidth="1"/>
    <col min="14867" max="15104" width="9.140625" style="63"/>
    <col min="15105" max="15105" width="5" style="63" customWidth="1"/>
    <col min="15106" max="15106" width="21.85546875" style="63" customWidth="1"/>
    <col min="15107" max="15107" width="18.42578125" style="63" customWidth="1"/>
    <col min="15108" max="15116" width="8.7109375" style="63" customWidth="1"/>
    <col min="15117" max="15122" width="10.7109375" style="63" customWidth="1"/>
    <col min="15123" max="15360" width="9.140625" style="63"/>
    <col min="15361" max="15361" width="5" style="63" customWidth="1"/>
    <col min="15362" max="15362" width="21.85546875" style="63" customWidth="1"/>
    <col min="15363" max="15363" width="18.42578125" style="63" customWidth="1"/>
    <col min="15364" max="15372" width="8.7109375" style="63" customWidth="1"/>
    <col min="15373" max="15378" width="10.7109375" style="63" customWidth="1"/>
    <col min="15379" max="15616" width="9.140625" style="63"/>
    <col min="15617" max="15617" width="5" style="63" customWidth="1"/>
    <col min="15618" max="15618" width="21.85546875" style="63" customWidth="1"/>
    <col min="15619" max="15619" width="18.42578125" style="63" customWidth="1"/>
    <col min="15620" max="15628" width="8.7109375" style="63" customWidth="1"/>
    <col min="15629" max="15634" width="10.7109375" style="63" customWidth="1"/>
    <col min="15635" max="15872" width="9.140625" style="63"/>
    <col min="15873" max="15873" width="5" style="63" customWidth="1"/>
    <col min="15874" max="15874" width="21.85546875" style="63" customWidth="1"/>
    <col min="15875" max="15875" width="18.42578125" style="63" customWidth="1"/>
    <col min="15876" max="15884" width="8.7109375" style="63" customWidth="1"/>
    <col min="15885" max="15890" width="10.7109375" style="63" customWidth="1"/>
    <col min="15891" max="16128" width="9.140625" style="63"/>
    <col min="16129" max="16129" width="5" style="63" customWidth="1"/>
    <col min="16130" max="16130" width="21.85546875" style="63" customWidth="1"/>
    <col min="16131" max="16131" width="18.42578125" style="63" customWidth="1"/>
    <col min="16132" max="16140" width="8.7109375" style="63" customWidth="1"/>
    <col min="16141" max="16146" width="10.7109375" style="63" customWidth="1"/>
    <col min="16147" max="16384" width="9.140625" style="63"/>
  </cols>
  <sheetData>
    <row r="1" spans="1:18" ht="15.75" x14ac:dyDescent="0.25">
      <c r="A1" s="217" t="s">
        <v>391</v>
      </c>
    </row>
    <row r="3" spans="1:18" ht="15.75" x14ac:dyDescent="0.25">
      <c r="A3" s="1188" t="s">
        <v>392</v>
      </c>
      <c r="B3" s="1188"/>
      <c r="C3" s="1188"/>
      <c r="D3" s="1188"/>
      <c r="E3" s="1188"/>
      <c r="F3" s="1188"/>
      <c r="G3" s="1188"/>
      <c r="H3" s="1188"/>
      <c r="I3" s="1188"/>
      <c r="J3" s="1188"/>
      <c r="K3" s="1188"/>
      <c r="L3" s="1188"/>
      <c r="M3" s="1188"/>
      <c r="N3" s="1188"/>
      <c r="O3" s="1188"/>
      <c r="P3" s="1188"/>
      <c r="Q3" s="1188"/>
      <c r="R3" s="1188"/>
    </row>
    <row r="4" spans="1:18" ht="15.75" x14ac:dyDescent="0.25">
      <c r="A4" s="160"/>
      <c r="B4" s="160"/>
      <c r="C4" s="160"/>
      <c r="D4" s="160"/>
      <c r="E4" s="160"/>
      <c r="F4" s="160"/>
      <c r="G4" s="160"/>
      <c r="H4" s="160"/>
      <c r="I4" s="427" t="str">
        <f>'1'!E5</f>
        <v>KABUPATEN</v>
      </c>
      <c r="J4" s="217" t="str">
        <f>'1'!F5</f>
        <v>BELITUNG TIMUR</v>
      </c>
      <c r="K4" s="428"/>
      <c r="L4" s="428"/>
      <c r="M4" s="426"/>
      <c r="N4" s="426"/>
      <c r="O4" s="426"/>
      <c r="P4" s="426"/>
      <c r="Q4" s="426"/>
      <c r="R4" s="426"/>
    </row>
    <row r="5" spans="1:18" ht="15.75" x14ac:dyDescent="0.25">
      <c r="A5" s="160"/>
      <c r="B5" s="160"/>
      <c r="C5" s="160"/>
      <c r="D5" s="160"/>
      <c r="E5" s="160"/>
      <c r="F5" s="160"/>
      <c r="G5" s="160"/>
      <c r="H5" s="160"/>
      <c r="I5" s="427" t="str">
        <f>'1'!E6</f>
        <v>TAHUN</v>
      </c>
      <c r="J5" s="217">
        <f>'1'!F6</f>
        <v>2023</v>
      </c>
      <c r="K5" s="428"/>
      <c r="L5" s="428"/>
      <c r="M5" s="426"/>
      <c r="N5" s="426"/>
      <c r="O5" s="426"/>
      <c r="P5" s="426"/>
      <c r="Q5" s="426"/>
      <c r="R5" s="426"/>
    </row>
    <row r="6" spans="1:18" ht="15.75" customHeight="1" thickBot="1" x14ac:dyDescent="0.3">
      <c r="K6" s="87"/>
      <c r="L6" s="87"/>
    </row>
    <row r="7" spans="1:18" ht="30.75" customHeight="1" x14ac:dyDescent="0.25">
      <c r="A7" s="1190" t="s">
        <v>2</v>
      </c>
      <c r="B7" s="1179" t="s">
        <v>1144</v>
      </c>
      <c r="C7" s="1179" t="s">
        <v>393</v>
      </c>
      <c r="D7" s="1207" t="s">
        <v>394</v>
      </c>
      <c r="E7" s="1207"/>
      <c r="F7" s="1207"/>
      <c r="G7" s="1207" t="s">
        <v>395</v>
      </c>
      <c r="H7" s="1207"/>
      <c r="I7" s="1207"/>
      <c r="J7" s="1207" t="s">
        <v>1145</v>
      </c>
      <c r="K7" s="1207"/>
      <c r="L7" s="1207"/>
      <c r="M7" s="1208" t="s">
        <v>396</v>
      </c>
      <c r="N7" s="1209"/>
      <c r="O7" s="1209"/>
      <c r="P7" s="1208" t="s">
        <v>397</v>
      </c>
      <c r="Q7" s="1210"/>
      <c r="R7" s="1209"/>
    </row>
    <row r="8" spans="1:18" ht="15.75" customHeight="1" x14ac:dyDescent="0.25">
      <c r="A8" s="1165"/>
      <c r="B8" s="1170"/>
      <c r="C8" s="1170"/>
      <c r="D8" s="580" t="s">
        <v>6</v>
      </c>
      <c r="E8" s="581" t="s">
        <v>7</v>
      </c>
      <c r="F8" s="581" t="s">
        <v>8</v>
      </c>
      <c r="G8" s="580" t="s">
        <v>6</v>
      </c>
      <c r="H8" s="581" t="s">
        <v>7</v>
      </c>
      <c r="I8" s="581" t="s">
        <v>8</v>
      </c>
      <c r="J8" s="580" t="s">
        <v>6</v>
      </c>
      <c r="K8" s="581" t="s">
        <v>7</v>
      </c>
      <c r="L8" s="581" t="s">
        <v>8</v>
      </c>
      <c r="M8" s="580" t="s">
        <v>6</v>
      </c>
      <c r="N8" s="581" t="s">
        <v>7</v>
      </c>
      <c r="O8" s="631" t="s">
        <v>8</v>
      </c>
      <c r="P8" s="580" t="s">
        <v>6</v>
      </c>
      <c r="Q8" s="581" t="s">
        <v>7</v>
      </c>
      <c r="R8" s="581" t="s">
        <v>8</v>
      </c>
    </row>
    <row r="9" spans="1:18" s="747" customFormat="1" ht="22.15" customHeight="1" x14ac:dyDescent="0.25">
      <c r="A9" s="745">
        <v>1</v>
      </c>
      <c r="B9" s="746">
        <v>2</v>
      </c>
      <c r="C9" s="745">
        <v>3</v>
      </c>
      <c r="D9" s="746">
        <v>4</v>
      </c>
      <c r="E9" s="745">
        <v>5</v>
      </c>
      <c r="F9" s="746">
        <v>6</v>
      </c>
      <c r="G9" s="745">
        <v>7</v>
      </c>
      <c r="H9" s="746">
        <v>8</v>
      </c>
      <c r="I9" s="745">
        <v>9</v>
      </c>
      <c r="J9" s="746">
        <v>10</v>
      </c>
      <c r="K9" s="745">
        <v>11</v>
      </c>
      <c r="L9" s="746">
        <v>12</v>
      </c>
      <c r="M9" s="745">
        <v>13</v>
      </c>
      <c r="N9" s="746">
        <v>14</v>
      </c>
      <c r="O9" s="745">
        <v>15</v>
      </c>
      <c r="P9" s="746">
        <v>16</v>
      </c>
      <c r="Q9" s="745">
        <v>17</v>
      </c>
      <c r="R9" s="745">
        <v>18</v>
      </c>
    </row>
    <row r="10" spans="1:18" ht="15" customHeight="1" x14ac:dyDescent="0.25">
      <c r="A10" s="65">
        <v>1</v>
      </c>
      <c r="B10" s="63" t="s">
        <v>1302</v>
      </c>
      <c r="C10" s="118">
        <v>117</v>
      </c>
      <c r="D10" s="119">
        <v>2497</v>
      </c>
      <c r="E10" s="119">
        <v>3641</v>
      </c>
      <c r="F10" s="119">
        <f>SUM(D10:E10)</f>
        <v>6138</v>
      </c>
      <c r="G10" s="119">
        <v>87</v>
      </c>
      <c r="H10" s="119">
        <v>82</v>
      </c>
      <c r="I10" s="119">
        <f>SUM(G10:H10)</f>
        <v>169</v>
      </c>
      <c r="J10" s="119">
        <v>97</v>
      </c>
      <c r="K10" s="119">
        <v>57</v>
      </c>
      <c r="L10" s="119">
        <f>SUM(J10:K10)</f>
        <v>154</v>
      </c>
      <c r="M10" s="871">
        <f>IFERROR(G10/D10*1000,0)</f>
        <v>34.841810172206642</v>
      </c>
      <c r="N10" s="871">
        <f t="shared" ref="N10:O10" si="0">IFERROR(H10/E10*1000,0)</f>
        <v>22.521285361164516</v>
      </c>
      <c r="O10" s="872">
        <f t="shared" si="0"/>
        <v>27.533398501140436</v>
      </c>
      <c r="P10" s="871">
        <f>IFERROR(J10/D10*1000,0)</f>
        <v>38.846615939126949</v>
      </c>
      <c r="Q10" s="871">
        <f t="shared" ref="Q10:R10" si="1">IFERROR(K10/E10*1000,0)</f>
        <v>15.655039824224115</v>
      </c>
      <c r="R10" s="871">
        <f t="shared" si="1"/>
        <v>25.089605734767026</v>
      </c>
    </row>
    <row r="11" spans="1:18" ht="15" customHeight="1" x14ac:dyDescent="0.25">
      <c r="A11" s="66"/>
      <c r="B11" s="120"/>
      <c r="C11" s="121"/>
      <c r="D11" s="122"/>
      <c r="E11" s="122"/>
      <c r="F11" s="122"/>
      <c r="G11" s="122"/>
      <c r="H11" s="122"/>
      <c r="I11" s="122"/>
      <c r="J11" s="122"/>
      <c r="K11" s="122"/>
      <c r="L11" s="122"/>
      <c r="M11" s="123"/>
      <c r="N11" s="124"/>
      <c r="O11" s="125"/>
      <c r="P11" s="124"/>
      <c r="Q11" s="124"/>
      <c r="R11" s="124"/>
    </row>
    <row r="12" spans="1:18" ht="20.25" customHeight="1" thickBot="1" x14ac:dyDescent="0.3">
      <c r="A12" s="1205" t="s">
        <v>252</v>
      </c>
      <c r="B12" s="1206"/>
      <c r="C12" s="1053">
        <f t="shared" ref="C12:L12" si="2">SUM(C10:C11)</f>
        <v>117</v>
      </c>
      <c r="D12" s="1054">
        <f t="shared" si="2"/>
        <v>2497</v>
      </c>
      <c r="E12" s="1054">
        <f t="shared" si="2"/>
        <v>3641</v>
      </c>
      <c r="F12" s="1054">
        <f t="shared" si="2"/>
        <v>6138</v>
      </c>
      <c r="G12" s="1054">
        <f t="shared" si="2"/>
        <v>87</v>
      </c>
      <c r="H12" s="1054">
        <f t="shared" si="2"/>
        <v>82</v>
      </c>
      <c r="I12" s="1054">
        <f t="shared" si="2"/>
        <v>169</v>
      </c>
      <c r="J12" s="1054">
        <f t="shared" si="2"/>
        <v>97</v>
      </c>
      <c r="K12" s="1054">
        <f t="shared" si="2"/>
        <v>57</v>
      </c>
      <c r="L12" s="1054">
        <f t="shared" si="2"/>
        <v>154</v>
      </c>
      <c r="M12" s="981">
        <f>IFERROR(G12/D12*1000,0)</f>
        <v>34.841810172206642</v>
      </c>
      <c r="N12" s="981">
        <f t="shared" ref="N12" si="3">IFERROR(H12/E12*1000,0)</f>
        <v>22.521285361164516</v>
      </c>
      <c r="O12" s="1055">
        <f t="shared" ref="O12" si="4">IFERROR(I12/F12*1000,0)</f>
        <v>27.533398501140436</v>
      </c>
      <c r="P12" s="981">
        <f>IFERROR(J12/D12*1000,0)</f>
        <v>38.846615939126949</v>
      </c>
      <c r="Q12" s="981">
        <f t="shared" ref="Q12" si="5">IFERROR(K12/E12*1000,0)</f>
        <v>15.655039824224115</v>
      </c>
      <c r="R12" s="981">
        <f t="shared" ref="R12" si="6">IFERROR(L12/F12*1000,0)</f>
        <v>25.089605734767026</v>
      </c>
    </row>
    <row r="13" spans="1:18" x14ac:dyDescent="0.25">
      <c r="A13" s="402"/>
      <c r="B13" s="402"/>
    </row>
    <row r="14" spans="1:18" x14ac:dyDescent="0.25">
      <c r="A14" s="544" t="s">
        <v>386</v>
      </c>
      <c r="B14" s="544"/>
      <c r="C14" s="544"/>
    </row>
    <row r="15" spans="1:18" x14ac:dyDescent="0.25">
      <c r="A15" s="544" t="s">
        <v>1290</v>
      </c>
      <c r="B15" s="544"/>
      <c r="C15" s="544"/>
    </row>
    <row r="16" spans="1:18" x14ac:dyDescent="0.25">
      <c r="A16" s="544"/>
      <c r="B16" s="544"/>
      <c r="C16" s="544"/>
    </row>
  </sheetData>
  <mergeCells count="10">
    <mergeCell ref="A12:B12"/>
    <mergeCell ref="A3:R3"/>
    <mergeCell ref="A7:A8"/>
    <mergeCell ref="B7:B8"/>
    <mergeCell ref="C7:C8"/>
    <mergeCell ref="D7:F7"/>
    <mergeCell ref="G7:I7"/>
    <mergeCell ref="J7:L7"/>
    <mergeCell ref="M7:O7"/>
    <mergeCell ref="P7:R7"/>
  </mergeCells>
  <pageMargins left="1.1023622047244095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89</vt:i4>
      </vt:variant>
      <vt:variant>
        <vt:lpstr>Named Ranges</vt:lpstr>
      </vt:variant>
      <vt:variant>
        <vt:i4>72</vt:i4>
      </vt:variant>
    </vt:vector>
  </HeadingPairs>
  <TitlesOfParts>
    <vt:vector size="161" baseType="lpstr">
      <vt:lpstr>Resume</vt:lpstr>
      <vt:lpstr>Resume unformatted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'23'!Print_Area</vt:lpstr>
      <vt:lpstr>'24'!Print_Area</vt:lpstr>
      <vt:lpstr>'27'!Print_Area</vt:lpstr>
      <vt:lpstr>'28'!Print_Area</vt:lpstr>
      <vt:lpstr>'29'!Print_Area</vt:lpstr>
      <vt:lpstr>'3'!Print_Area</vt:lpstr>
      <vt:lpstr>'30'!Print_Area</vt:lpstr>
      <vt:lpstr>'31'!Print_Area</vt:lpstr>
      <vt:lpstr>'34'!Print_Area</vt:lpstr>
      <vt:lpstr>'35'!Print_Area</vt:lpstr>
      <vt:lpstr>'36'!Print_Area</vt:lpstr>
      <vt:lpstr>'39'!Print_Area</vt:lpstr>
      <vt:lpstr>'4'!Print_Area</vt:lpstr>
      <vt:lpstr>'40'!Print_Area</vt:lpstr>
      <vt:lpstr>'42'!Print_Area</vt:lpstr>
      <vt:lpstr>'43'!Print_Area</vt:lpstr>
      <vt:lpstr>'44'!Print_Area</vt:lpstr>
      <vt:lpstr>'45'!Print_Area</vt:lpstr>
      <vt:lpstr>'46'!Print_Area</vt:lpstr>
      <vt:lpstr>'48'!Print_Area</vt:lpstr>
      <vt:lpstr>'49'!Print_Area</vt:lpstr>
      <vt:lpstr>'5'!Print_Area</vt:lpstr>
      <vt:lpstr>'50'!Print_Area</vt:lpstr>
      <vt:lpstr>'51'!Print_Area</vt:lpstr>
      <vt:lpstr>'52'!Print_Area</vt:lpstr>
      <vt:lpstr>'53'!Print_Area</vt:lpstr>
      <vt:lpstr>'55'!Print_Area</vt:lpstr>
      <vt:lpstr>'56'!Print_Area</vt:lpstr>
      <vt:lpstr>'57'!Print_Area</vt:lpstr>
      <vt:lpstr>'58'!Print_Area</vt:lpstr>
      <vt:lpstr>'59'!Print_Area</vt:lpstr>
      <vt:lpstr>'6'!Print_Area</vt:lpstr>
      <vt:lpstr>'60'!Print_Area</vt:lpstr>
      <vt:lpstr>'61'!Print_Area</vt:lpstr>
      <vt:lpstr>'62'!Print_Area</vt:lpstr>
      <vt:lpstr>'63'!Print_Area</vt:lpstr>
      <vt:lpstr>'64'!Print_Area</vt:lpstr>
      <vt:lpstr>'65'!Print_Area</vt:lpstr>
      <vt:lpstr>'66'!Print_Area</vt:lpstr>
      <vt:lpstr>'67'!Print_Area</vt:lpstr>
      <vt:lpstr>'68'!Print_Area</vt:lpstr>
      <vt:lpstr>'69'!Print_Area</vt:lpstr>
      <vt:lpstr>'7'!Print_Area</vt:lpstr>
      <vt:lpstr>'70'!Print_Area</vt:lpstr>
      <vt:lpstr>'71'!Print_Area</vt:lpstr>
      <vt:lpstr>'72'!Print_Area</vt:lpstr>
      <vt:lpstr>'73'!Print_Area</vt:lpstr>
      <vt:lpstr>'74'!Print_Area</vt:lpstr>
      <vt:lpstr>'77'!Print_Area</vt:lpstr>
      <vt:lpstr>'79'!Print_Area</vt:lpstr>
      <vt:lpstr>'8'!Print_Area</vt:lpstr>
      <vt:lpstr>'84'!Print_Area</vt:lpstr>
      <vt:lpstr>'85'!Print_Area</vt:lpstr>
      <vt:lpstr>'86'!Print_Area</vt:lpstr>
      <vt:lpstr>'87'!Print_Area</vt:lpstr>
      <vt:lpstr>'9'!Print_Area</vt:lpstr>
      <vt:lpstr>Resume!Print_Area</vt:lpstr>
      <vt:lpstr>'Resume unformatted'!Print_Area</vt:lpstr>
      <vt:lpstr>'9'!Print_Titles</vt:lpstr>
      <vt:lpstr>Resume!Print_Titles</vt:lpstr>
      <vt:lpstr>'Resume unformatted'!Print_Titles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INTAN</dc:creator>
  <cp:lastModifiedBy>Dinkes</cp:lastModifiedBy>
  <cp:lastPrinted>2022-10-10T01:32:56Z</cp:lastPrinted>
  <dcterms:created xsi:type="dcterms:W3CDTF">2022-04-01T02:30:09Z</dcterms:created>
  <dcterms:modified xsi:type="dcterms:W3CDTF">2024-09-02T02:53:23Z</dcterms:modified>
</cp:coreProperties>
</file>